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7.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834DEE44-6163-4B5B-8F25-C01F8222CD5A}"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PANDA" sheetId="72" r:id="rId18"/>
    <sheet name="WALLABY" sheetId="71" r:id="rId19"/>
    <sheet name="MAPLE" sheetId="18" state="hidden" r:id="rId20"/>
    <sheet name="ORIENT" sheetId="59" state="hidden" r:id="rId21"/>
    <sheet name="RSEAXL" sheetId="70" state="hidden" r:id="rId22"/>
    <sheet name="PETRA" sheetId="32" state="hidden" r:id="rId23"/>
    <sheet name="MUSTANG" sheetId="50" state="hidden" r:id="rId24"/>
    <sheet name="PELICAN" sheetId="38" state="hidden" r:id="rId25"/>
    <sheet name="AMERICA" sheetId="21" r:id="rId26"/>
    <sheet name="ELEPHANT" sheetId="25" state="hidden" r:id="rId27"/>
    <sheet name="LIBERTY" sheetId="48" state="hidden" r:id="rId28"/>
    <sheet name="CLANGA" sheetId="73" r:id="rId29"/>
    <sheet name="NEW FALCON" sheetId="52" r:id="rId30"/>
    <sheet name="SHIKRA" sheetId="24" r:id="rId31"/>
    <sheet name="AFRICA EXPRESS" sheetId="27" r:id="rId32"/>
    <sheet name="IROKO" sheetId="81" r:id="rId33"/>
    <sheet name="AUSTRALIA" sheetId="30" r:id="rId34"/>
    <sheet name="IPANEMA" sheetId="31" r:id="rId35"/>
    <sheet name="ORYX ORIGAMI" sheetId="64" r:id="rId36"/>
    <sheet name="INGWE" sheetId="20" r:id="rId37"/>
    <sheet name="CARIOCA" sheetId="66" r:id="rId38"/>
    <sheet name="CHEETAH" sheetId="83" r:id="rId39"/>
    <sheet name="CAPRICORN" sheetId="28" state="hidden" r:id="rId40"/>
    <sheet name="KIWI" sheetId="29" state="hidden" r:id="rId41"/>
    <sheet name="SENTOSA" sheetId="43" r:id="rId42"/>
    <sheet name="CHINOOK" sheetId="49" r:id="rId43"/>
    <sheet name="Alpaca" sheetId="82" r:id="rId44"/>
    <sheet name="ANDES" sheetId="33" r:id="rId45"/>
    <sheet name="AZTEC" sheetId="34" r:id="rId46"/>
    <sheet name="INCA" sheetId="35" r:id="rId47"/>
    <sheet name="MEXICAS" sheetId="65" r:id="rId48"/>
    <sheet name="TIGER" sheetId="26" r:id="rId49"/>
    <sheet name="OSPREY" sheetId="69" state="hidden" r:id="rId50"/>
    <sheet name="DAHLIA" sheetId="68" state="hidden" r:id="rId51"/>
    <sheet name="EMERALD " sheetId="23" r:id="rId52"/>
    <sheet name="EMPIRE" sheetId="22" r:id="rId53"/>
    <sheet name="AMBERJACK" sheetId="36" r:id="rId54"/>
    <sheet name="SANTANA" sheetId="42" r:id="rId55"/>
    <sheet name="LONE STAR" sheetId="37" r:id="rId56"/>
    <sheet name="LoneStarW" sheetId="80" r:id="rId57"/>
    <sheet name="NO FRT CLT AT POD" sheetId="1" r:id="rId58"/>
    <sheet name="Sheet1" sheetId="79"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3" hidden="1">AUSTRALIA!$A$5:$J$6</definedName>
    <definedName name="_xlnm._FilterDatabase" localSheetId="51" hidden="1">'EMERALD '!#REF!</definedName>
    <definedName name="_xlnm._FilterDatabase" localSheetId="2" hidden="1">HOME!$A$17:$M$576</definedName>
    <definedName name="_xlnm._FilterDatabase" localSheetId="10" hidden="1">JAGUAR!$B$13:$F$16</definedName>
    <definedName name="_xlnm._FilterDatabase" localSheetId="56" hidden="1">LoneStarW!$A$6:$M$30</definedName>
    <definedName name="_xlnm._FilterDatabase" localSheetId="57" hidden="1">'NO FRT CLT AT POD'!$A$5:$D$35</definedName>
    <definedName name="_xlnm._FilterDatabase" localSheetId="20" hidden="1">ORIENT!#REF!</definedName>
    <definedName name="_xlnm._FilterDatabase" localSheetId="41" hidden="1">SENTOSA!$A$35:$A$36</definedName>
    <definedName name="_xlnm._FilterDatabase" localSheetId="30" hidden="1">SHIKRA!$A$5:$L$83</definedName>
    <definedName name="abc" localSheetId="42">CHINOOK!#REF!</definedName>
    <definedName name="abc" localSheetId="50">DAHLIA!#REF!</definedName>
    <definedName name="abc" localSheetId="51">'EMERALD '!#REF!</definedName>
    <definedName name="abc" localSheetId="19">MAPLE!#REF!</definedName>
    <definedName name="abc" localSheetId="23">MUSTANG!#REF!</definedName>
    <definedName name="abc" localSheetId="54">SANTANA!#REF!</definedName>
    <definedName name="abc" localSheetId="62">SEQUOIA!#REF!</definedName>
    <definedName name="abc">#REF!</definedName>
    <definedName name="chiwan20" localSheetId="42">CHINOOK!#REF!</definedName>
    <definedName name="chiwan20" localSheetId="50">DAHLIA!#REF!</definedName>
    <definedName name="chiwan20" localSheetId="51">'EMERALD '!#REF!</definedName>
    <definedName name="chiwan20" localSheetId="19">MAPLE!#REF!</definedName>
    <definedName name="chiwan20" localSheetId="23">MUSTANG!#REF!</definedName>
    <definedName name="chiwan20" localSheetId="54">SANTANA!#REF!</definedName>
    <definedName name="chiwan20" localSheetId="62">SEQUOIA!#REF!</definedName>
    <definedName name="chiwan20">#REF!</definedName>
    <definedName name="chiwan40" localSheetId="42">CHINOOK!#REF!</definedName>
    <definedName name="chiwan40" localSheetId="50">DAHLIA!#REF!</definedName>
    <definedName name="chiwan40" localSheetId="51">'EMERALD '!#REF!</definedName>
    <definedName name="chiwan40" localSheetId="19">MAPLE!#REF!</definedName>
    <definedName name="chiwan40" localSheetId="23">MUSTANG!#REF!</definedName>
    <definedName name="chiwan40" localSheetId="54">SANTANA!#REF!</definedName>
    <definedName name="chiwan40" localSheetId="62">SEQUOIA!#REF!</definedName>
    <definedName name="chiwan40">#REF!</definedName>
    <definedName name="def" localSheetId="42">CHINOOK!#REF!</definedName>
    <definedName name="def" localSheetId="50">DAHLIA!#REF!</definedName>
    <definedName name="def" localSheetId="51">'EMERALD '!#REF!</definedName>
    <definedName name="def" localSheetId="19">MAPLE!#REF!</definedName>
    <definedName name="def" localSheetId="23">MUSTANG!#REF!</definedName>
    <definedName name="def" localSheetId="54">SANTANA!#REF!</definedName>
    <definedName name="def" localSheetId="62">SEQUOIA!#REF!</definedName>
    <definedName name="def">#REF!</definedName>
    <definedName name="EMER">#REF!</definedName>
    <definedName name="LOTUS" localSheetId="51">'EMERALD '!#REF!</definedName>
    <definedName name="LOTUS">#REF!</definedName>
    <definedName name="_xlnm.Print_Area" localSheetId="31">'AFRICA EXPRESS'!$A$1:$M$144</definedName>
    <definedName name="_xlnm.Print_Area" localSheetId="25">AMERICA!$A$1:$M$115</definedName>
    <definedName name="_xlnm.Print_Area" localSheetId="33">AUSTRALIA!$A$1:$H$98</definedName>
    <definedName name="_xlnm.Print_Area" localSheetId="51">'EMERALD '!$B$1:$P$156</definedName>
    <definedName name="_xlnm.Print_Area" localSheetId="52">EMPIRE!$B$1:$M$268</definedName>
    <definedName name="_xlnm.Print_Area" localSheetId="2">HOME!$A$17:$K$17</definedName>
    <definedName name="_xlnm.Print_Area" localSheetId="15">PANTHER!$B$1:$N$125</definedName>
    <definedName name="_xlnm.Print_Area" localSheetId="60">'PEARL RIVER'!$A$1:$M$42</definedName>
    <definedName name="_xlnm.Print_Area" localSheetId="14">PHOENIX!$A$1:$M$303</definedName>
    <definedName name="_xlnm.Print_Area" localSheetId="6">SWAN!$A$1:$N$208</definedName>
    <definedName name="_xlnm.Print_Area" localSheetId="48">TIGER!$A$1:$M$99</definedName>
    <definedName name="_xlnm.Print_Titles" localSheetId="2">HOME!$17:$17</definedName>
    <definedName name="_xlnm.Print_Titles" localSheetId="20">#REF!</definedName>
    <definedName name="_xlnm.Print_Titles">#REF!</definedName>
    <definedName name="seafrica" localSheetId="42">CHINOOK!#REF!</definedName>
    <definedName name="seafrica" localSheetId="50">DAHLIA!#REF!</definedName>
    <definedName name="seafrica" localSheetId="51">'EMERALD '!#REF!</definedName>
    <definedName name="seafrica" localSheetId="19">MAPLE!#REF!</definedName>
    <definedName name="seafrica" localSheetId="23">MUSTANG!#REF!</definedName>
    <definedName name="seafrica" localSheetId="54">SANTANA!#REF!</definedName>
    <definedName name="seafrica" localSheetId="62">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1" hidden="1">'AFRICA EXPRESS'!$A$1:$M$144</definedName>
    <definedName name="Z_03674205_2BF0_451F_960D_B59271ECD65B_.wvu.PrintArea" localSheetId="25" hidden="1">AMERICA!$A$1:$M$115</definedName>
    <definedName name="Z_03674205_2BF0_451F_960D_B59271ECD65B_.wvu.PrintArea" localSheetId="33" hidden="1">AUSTRALIA!$A$1:$H$98</definedName>
    <definedName name="Z_03674205_2BF0_451F_960D_B59271ECD65B_.wvu.PrintArea" localSheetId="52" hidden="1">EMPIRE!$B$1:$M$268</definedName>
    <definedName name="Z_03674205_2BF0_451F_960D_B59271ECD65B_.wvu.PrintArea" localSheetId="2" hidden="1">HOME!$A$17:$K$17</definedName>
    <definedName name="Z_03674205_2BF0_451F_960D_B59271ECD65B_.wvu.PrintArea" localSheetId="60" hidden="1">'PEARL RIVER'!$A$1:$M$42</definedName>
    <definedName name="Z_03674205_2BF0_451F_960D_B59271ECD65B_.wvu.PrintArea" localSheetId="14" hidden="1">PHOENIX!$A$1:$M$303</definedName>
    <definedName name="Z_03674205_2BF0_451F_960D_B59271ECD65B_.wvu.PrintArea" localSheetId="6" hidden="1">SWAN!$A$1:$N$208</definedName>
    <definedName name="Z_03674205_2BF0_451F_960D_B59271ECD65B_.wvu.Rows" localSheetId="3" hidden="1">ALBATROSS!$278:$278</definedName>
    <definedName name="Z_03674205_2BF0_451F_960D_B59271ECD65B_.wvu.Rows" localSheetId="25" hidden="1">AMERICA!#REF!</definedName>
    <definedName name="Z_03674205_2BF0_451F_960D_B59271ECD65B_.wvu.Rows" localSheetId="33" hidden="1">AUSTRALIA!#REF!</definedName>
    <definedName name="Z_03674205_2BF0_451F_960D_B59271ECD65B_.wvu.Rows" localSheetId="9" hidden="1">'BRITANNIA '!$143:$143</definedName>
    <definedName name="Z_03674205_2BF0_451F_960D_B59271ECD65B_.wvu.Rows" localSheetId="39" hidden="1">CAPRICORN!#REF!</definedName>
    <definedName name="Z_03674205_2BF0_451F_960D_B59271ECD65B_.wvu.Rows" localSheetId="37" hidden="1">CARIOCA!#REF!</definedName>
    <definedName name="Z_03674205_2BF0_451F_960D_B59271ECD65B_.wvu.Rows" localSheetId="42" hidden="1">CHINOOK!#REF!</definedName>
    <definedName name="Z_03674205_2BF0_451F_960D_B59271ECD65B_.wvu.Rows" localSheetId="28" hidden="1">CLANGA!#REF!,CLANGA!#REF!</definedName>
    <definedName name="Z_03674205_2BF0_451F_960D_B59271ECD65B_.wvu.Rows" localSheetId="7" hidden="1">CONDOR!$279:$279</definedName>
    <definedName name="Z_03674205_2BF0_451F_960D_B59271ECD65B_.wvu.Rows" localSheetId="50" hidden="1">DAHLIA!#REF!</definedName>
    <definedName name="Z_03674205_2BF0_451F_960D_B59271ECD65B_.wvu.Rows" localSheetId="61" hidden="1">EAGLE!$53:$53</definedName>
    <definedName name="Z_03674205_2BF0_451F_960D_B59271ECD65B_.wvu.Rows" localSheetId="51" hidden="1">'EMERALD '!#REF!,'EMERALD '!#REF!,'EMERALD '!$165:$165</definedName>
    <definedName name="Z_03674205_2BF0_451F_960D_B59271ECD65B_.wvu.Rows" localSheetId="52" hidden="1">EMPIRE!#REF!,EMPIRE!#REF!</definedName>
    <definedName name="Z_03674205_2BF0_451F_960D_B59271ECD65B_.wvu.Rows" localSheetId="34" hidden="1">IPANEMA!$7:$9</definedName>
    <definedName name="Z_03674205_2BF0_451F_960D_B59271ECD65B_.wvu.Rows" localSheetId="10" hidden="1">JAGUAR!$159:$159</definedName>
    <definedName name="Z_03674205_2BF0_451F_960D_B59271ECD65B_.wvu.Rows" localSheetId="5" hidden="1">LION!$287:$287</definedName>
    <definedName name="Z_03674205_2BF0_451F_960D_B59271ECD65B_.wvu.Rows" localSheetId="19" hidden="1">MAPLE!#REF!</definedName>
    <definedName name="Z_03674205_2BF0_451F_960D_B59271ECD65B_.wvu.Rows" localSheetId="23" hidden="1">MUSTANG!#REF!</definedName>
    <definedName name="Z_03674205_2BF0_451F_960D_B59271ECD65B_.wvu.Rows" localSheetId="29" hidden="1">'NEW FALCON'!#REF!,'NEW FALCON'!#REF!</definedName>
    <definedName name="Z_03674205_2BF0_451F_960D_B59271ECD65B_.wvu.Rows" localSheetId="15" hidden="1">PANTHER!#REF!</definedName>
    <definedName name="Z_03674205_2BF0_451F_960D_B59271ECD65B_.wvu.Rows" localSheetId="54" hidden="1">SANTANA!$115:$115</definedName>
    <definedName name="Z_03674205_2BF0_451F_960D_B59271ECD65B_.wvu.Rows" localSheetId="41" hidden="1">SENTOSA!#REF!</definedName>
    <definedName name="Z_03674205_2BF0_451F_960D_B59271ECD65B_.wvu.Rows" localSheetId="62" hidden="1">SEQUOIA!$35:$35</definedName>
    <definedName name="Z_03674205_2BF0_451F_960D_B59271ECD65B_.wvu.Rows" localSheetId="30" hidden="1">SHIKRA!#REF!,SHIKRA!#REF!</definedName>
    <definedName name="Z_03674205_2BF0_451F_960D_B59271ECD65B_.wvu.Rows" localSheetId="1" hidden="1">SHOGUN!$375:$375</definedName>
    <definedName name="Z_03674205_2BF0_451F_960D_B59271ECD65B_.wvu.Rows" localSheetId="4" hidden="1">SILK!$384:$384</definedName>
    <definedName name="Z_03674205_2BF0_451F_960D_B59271ECD65B_.wvu.Rows" localSheetId="6" hidden="1">SWAN!$229:$229</definedName>
    <definedName name="Z_03674205_2BF0_451F_960D_B59271ECD65B_.wvu.Rows" localSheetId="48"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0" hidden="1">ORIENT!#REF!</definedName>
    <definedName name="Z_04E294AA_0B73_4625_AEDA_344238277353_.wvu.FilterData" localSheetId="2" hidden="1">HOME!$A$17:$K$17</definedName>
    <definedName name="Z_04E294AA_0B73_4625_AEDA_344238277353_.wvu.PrintArea" localSheetId="31" hidden="1">'AFRICA EXPRESS'!$A$1:$M$144</definedName>
    <definedName name="Z_04E294AA_0B73_4625_AEDA_344238277353_.wvu.PrintArea" localSheetId="25" hidden="1">AMERICA!$A$1:$M$115</definedName>
    <definedName name="Z_04E294AA_0B73_4625_AEDA_344238277353_.wvu.PrintArea" localSheetId="33" hidden="1">AUSTRALIA!$A$1:$H$98</definedName>
    <definedName name="Z_04E294AA_0B73_4625_AEDA_344238277353_.wvu.PrintArea" localSheetId="52" hidden="1">EMPIRE!$B$1:$M$268</definedName>
    <definedName name="Z_04E294AA_0B73_4625_AEDA_344238277353_.wvu.PrintArea" localSheetId="2" hidden="1">HOME!$A$1:$K$549</definedName>
    <definedName name="Z_04E294AA_0B73_4625_AEDA_344238277353_.wvu.PrintArea" localSheetId="60" hidden="1">'PEARL RIVER'!$A$1:$M$42</definedName>
    <definedName name="Z_04E294AA_0B73_4625_AEDA_344238277353_.wvu.PrintArea" localSheetId="14" hidden="1">PHOENIX!$A$1:$M$303</definedName>
    <definedName name="Z_04E294AA_0B73_4625_AEDA_344238277353_.wvu.PrintArea" localSheetId="6" hidden="1">SWAN!$A$1:$N$208</definedName>
    <definedName name="Z_04E294AA_0B73_4625_AEDA_344238277353_.wvu.Rows" localSheetId="3" hidden="1">ALBATROSS!$278:$278</definedName>
    <definedName name="Z_04E294AA_0B73_4625_AEDA_344238277353_.wvu.Rows" localSheetId="42" hidden="1">CHINOOK!#REF!</definedName>
    <definedName name="Z_04E294AA_0B73_4625_AEDA_344238277353_.wvu.Rows" localSheetId="28" hidden="1">CLANGA!#REF!</definedName>
    <definedName name="Z_04E294AA_0B73_4625_AEDA_344238277353_.wvu.Rows" localSheetId="50" hidden="1">DAHLIA!#REF!</definedName>
    <definedName name="Z_04E294AA_0B73_4625_AEDA_344238277353_.wvu.Rows" localSheetId="61" hidden="1">EAGLE!$53:$53</definedName>
    <definedName name="Z_04E294AA_0B73_4625_AEDA_344238277353_.wvu.Rows" localSheetId="51" hidden="1">'EMERALD '!$165:$165</definedName>
    <definedName name="Z_04E294AA_0B73_4625_AEDA_344238277353_.wvu.Rows" localSheetId="10" hidden="1">JAGUAR!$159:$159</definedName>
    <definedName name="Z_04E294AA_0B73_4625_AEDA_344238277353_.wvu.Rows" localSheetId="5" hidden="1">LION!$287:$287</definedName>
    <definedName name="Z_04E294AA_0B73_4625_AEDA_344238277353_.wvu.Rows" localSheetId="19" hidden="1">MAPLE!#REF!</definedName>
    <definedName name="Z_04E294AA_0B73_4625_AEDA_344238277353_.wvu.Rows" localSheetId="23" hidden="1">MUSTANG!#REF!</definedName>
    <definedName name="Z_04E294AA_0B73_4625_AEDA_344238277353_.wvu.Rows" localSheetId="29" hidden="1">'NEW FALCON'!#REF!</definedName>
    <definedName name="Z_04E294AA_0B73_4625_AEDA_344238277353_.wvu.Rows" localSheetId="20" hidden="1">ORIENT!$57:$57</definedName>
    <definedName name="Z_04E294AA_0B73_4625_AEDA_344238277353_.wvu.Rows" localSheetId="54" hidden="1">SANTANA!$115:$115</definedName>
    <definedName name="Z_04E294AA_0B73_4625_AEDA_344238277353_.wvu.Rows" localSheetId="41" hidden="1">SENTOSA!#REF!</definedName>
    <definedName name="Z_04E294AA_0B73_4625_AEDA_344238277353_.wvu.Rows" localSheetId="62" hidden="1">SEQUOIA!$35:$35</definedName>
    <definedName name="Z_04E294AA_0B73_4625_AEDA_344238277353_.wvu.Rows" localSheetId="30" hidden="1">SHIKRA!#REF!</definedName>
    <definedName name="Z_04E294AA_0B73_4625_AEDA_344238277353_.wvu.Rows" localSheetId="1" hidden="1">SHOGUN!$375:$375</definedName>
    <definedName name="Z_04E294AA_0B73_4625_AEDA_344238277353_.wvu.Rows" localSheetId="4" hidden="1">SILK!$384:$384</definedName>
    <definedName name="Z_04E294AA_0B73_4625_AEDA_344238277353_.wvu.Rows" localSheetId="6" hidden="1">SWAN!$229:$229</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0"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5" hidden="1">'ORYX ORIGAMI'!$F:$F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2" hidden="1">HOME!$A$17:$K$17</definedName>
    <definedName name="Z_160FD25C_1E8A_49AB_8AA3_887F1FFDB82C_.wvu.PrintArea" localSheetId="31" hidden="1">'AFRICA EXPRESS'!$A$1:$M$144</definedName>
    <definedName name="Z_160FD25C_1E8A_49AB_8AA3_887F1FFDB82C_.wvu.PrintArea" localSheetId="25" hidden="1">AMERICA!$A$1:$M$115</definedName>
    <definedName name="Z_160FD25C_1E8A_49AB_8AA3_887F1FFDB82C_.wvu.PrintArea" localSheetId="33" hidden="1">AUSTRALIA!$A$1:$H$98</definedName>
    <definedName name="Z_160FD25C_1E8A_49AB_8AA3_887F1FFDB82C_.wvu.PrintArea" localSheetId="52" hidden="1">EMPIRE!$B$1:$M$268</definedName>
    <definedName name="Z_160FD25C_1E8A_49AB_8AA3_887F1FFDB82C_.wvu.PrintArea" localSheetId="2" hidden="1">HOME!$A$17:$K$17</definedName>
    <definedName name="Z_160FD25C_1E8A_49AB_8AA3_887F1FFDB82C_.wvu.PrintArea" localSheetId="60" hidden="1">'PEARL RIVER'!$A$1:$M$42</definedName>
    <definedName name="Z_160FD25C_1E8A_49AB_8AA3_887F1FFDB82C_.wvu.PrintArea" localSheetId="14" hidden="1">PHOENIX!$A$1:$M$303</definedName>
    <definedName name="Z_160FD25C_1E8A_49AB_8AA3_887F1FFDB82C_.wvu.PrintArea" localSheetId="6" hidden="1">SWAN!$A$1:$N$208</definedName>
    <definedName name="Z_160FD25C_1E8A_49AB_8AA3_887F1FFDB82C_.wvu.Rows" localSheetId="31" hidden="1">'AFRICA EXPRESS'!#REF!</definedName>
    <definedName name="Z_160FD25C_1E8A_49AB_8AA3_887F1FFDB82C_.wvu.Rows" localSheetId="3" hidden="1">ALBATROSS!$278:$278</definedName>
    <definedName name="Z_160FD25C_1E8A_49AB_8AA3_887F1FFDB82C_.wvu.Rows" localSheetId="25" hidden="1">AMERICA!#REF!</definedName>
    <definedName name="Z_160FD25C_1E8A_49AB_8AA3_887F1FFDB82C_.wvu.Rows" localSheetId="33" hidden="1">AUSTRALIA!#REF!,AUSTRALIA!#REF!</definedName>
    <definedName name="Z_160FD25C_1E8A_49AB_8AA3_887F1FFDB82C_.wvu.Rows" localSheetId="9" hidden="1">'BRITANNIA '!$143:$143</definedName>
    <definedName name="Z_160FD25C_1E8A_49AB_8AA3_887F1FFDB82C_.wvu.Rows" localSheetId="39" hidden="1">CAPRICORN!#REF!</definedName>
    <definedName name="Z_160FD25C_1E8A_49AB_8AA3_887F1FFDB82C_.wvu.Rows" localSheetId="37" hidden="1">CARIOCA!#REF!,CARIOCA!#REF!</definedName>
    <definedName name="Z_160FD25C_1E8A_49AB_8AA3_887F1FFDB82C_.wvu.Rows" localSheetId="42" hidden="1">CHINOOK!#REF!</definedName>
    <definedName name="Z_160FD25C_1E8A_49AB_8AA3_887F1FFDB82C_.wvu.Rows" localSheetId="28" hidden="1">CLANGA!#REF!</definedName>
    <definedName name="Z_160FD25C_1E8A_49AB_8AA3_887F1FFDB82C_.wvu.Rows" localSheetId="7" hidden="1">CONDOR!$279:$279</definedName>
    <definedName name="Z_160FD25C_1E8A_49AB_8AA3_887F1FFDB82C_.wvu.Rows" localSheetId="50" hidden="1">DAHLIA!#REF!</definedName>
    <definedName name="Z_160FD25C_1E8A_49AB_8AA3_887F1FFDB82C_.wvu.Rows" localSheetId="11" hidden="1">DRAGON!#REF!</definedName>
    <definedName name="Z_160FD25C_1E8A_49AB_8AA3_887F1FFDB82C_.wvu.Rows" localSheetId="61" hidden="1">EAGLE!$53:$53</definedName>
    <definedName name="Z_160FD25C_1E8A_49AB_8AA3_887F1FFDB82C_.wvu.Rows" localSheetId="51" hidden="1">'EMERALD '!#REF!,'EMERALD '!$165:$165</definedName>
    <definedName name="Z_160FD25C_1E8A_49AB_8AA3_887F1FFDB82C_.wvu.Rows" localSheetId="52" hidden="1">EMPIRE!#REF!</definedName>
    <definedName name="Z_160FD25C_1E8A_49AB_8AA3_887F1FFDB82C_.wvu.Rows" localSheetId="34" hidden="1">IPANEMA!$5:$16,IPANEMA!#REF!</definedName>
    <definedName name="Z_160FD25C_1E8A_49AB_8AA3_887F1FFDB82C_.wvu.Rows" localSheetId="10" hidden="1">JAGUAR!$159:$159</definedName>
    <definedName name="Z_160FD25C_1E8A_49AB_8AA3_887F1FFDB82C_.wvu.Rows" localSheetId="5" hidden="1">LION!$287:$287</definedName>
    <definedName name="Z_160FD25C_1E8A_49AB_8AA3_887F1FFDB82C_.wvu.Rows" localSheetId="19" hidden="1">MAPLE!#REF!</definedName>
    <definedName name="Z_160FD25C_1E8A_49AB_8AA3_887F1FFDB82C_.wvu.Rows" localSheetId="23" hidden="1">MUSTANG!#REF!</definedName>
    <definedName name="Z_160FD25C_1E8A_49AB_8AA3_887F1FFDB82C_.wvu.Rows" localSheetId="29" hidden="1">'NEW FALCON'!#REF!</definedName>
    <definedName name="Z_160FD25C_1E8A_49AB_8AA3_887F1FFDB82C_.wvu.Rows" localSheetId="35" hidden="1">'ORYX ORIGAMI'!#REF!</definedName>
    <definedName name="Z_160FD25C_1E8A_49AB_8AA3_887F1FFDB82C_.wvu.Rows" localSheetId="15"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54" hidden="1">SANTANA!$115:$115</definedName>
    <definedName name="Z_160FD25C_1E8A_49AB_8AA3_887F1FFDB82C_.wvu.Rows" localSheetId="41" hidden="1">SENTOSA!#REF!</definedName>
    <definedName name="Z_160FD25C_1E8A_49AB_8AA3_887F1FFDB82C_.wvu.Rows" localSheetId="62" hidden="1">SEQUOIA!$35:$35</definedName>
    <definedName name="Z_160FD25C_1E8A_49AB_8AA3_887F1FFDB82C_.wvu.Rows" localSheetId="30" hidden="1">SHIKRA!#REF!</definedName>
    <definedName name="Z_160FD25C_1E8A_49AB_8AA3_887F1FFDB82C_.wvu.Rows" localSheetId="1" hidden="1">SHOGUN!$375:$375</definedName>
    <definedName name="Z_160FD25C_1E8A_49AB_8AA3_887F1FFDB82C_.wvu.Rows" localSheetId="4" hidden="1">SILK!$384:$384</definedName>
    <definedName name="Z_160FD25C_1E8A_49AB_8AA3_887F1FFDB82C_.wvu.Rows" localSheetId="6" hidden="1">SWAN!$229:$229</definedName>
    <definedName name="Z_160FD25C_1E8A_49AB_8AA3_887F1FFDB82C_.wvu.Rows" localSheetId="48"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5" hidden="1">'ORYX ORIGAMI'!$F:$F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1" hidden="1">'AFRICA EXPRESS'!$A$1:$M$144</definedName>
    <definedName name="Z_16EA4947_C328_4911_A966_8572790A84A9_.wvu.PrintArea" localSheetId="25" hidden="1">AMERICA!$A$1:$M$115</definedName>
    <definedName name="Z_16EA4947_C328_4911_A966_8572790A84A9_.wvu.PrintArea" localSheetId="33" hidden="1">AUSTRALIA!$A$1:$H$98</definedName>
    <definedName name="Z_16EA4947_C328_4911_A966_8572790A84A9_.wvu.PrintArea" localSheetId="51" hidden="1">'EMERALD '!$B$1:$P$156</definedName>
    <definedName name="Z_16EA4947_C328_4911_A966_8572790A84A9_.wvu.PrintArea" localSheetId="52" hidden="1">EMPIRE!$B$1:$M$268</definedName>
    <definedName name="Z_16EA4947_C328_4911_A966_8572790A84A9_.wvu.PrintArea" localSheetId="2" hidden="1">HOME!$A$17:$K$17</definedName>
    <definedName name="Z_16EA4947_C328_4911_A966_8572790A84A9_.wvu.PrintArea" localSheetId="15" hidden="1">PANTHER!$B$1:$N$125</definedName>
    <definedName name="Z_16EA4947_C328_4911_A966_8572790A84A9_.wvu.PrintArea" localSheetId="60" hidden="1">'PEARL RIVER'!$A$1:$M$42</definedName>
    <definedName name="Z_16EA4947_C328_4911_A966_8572790A84A9_.wvu.PrintArea" localSheetId="14" hidden="1">PHOENIX!$A$1:$M$303</definedName>
    <definedName name="Z_16EA4947_C328_4911_A966_8572790A84A9_.wvu.PrintArea" localSheetId="6" hidden="1">SWAN!$A$1:$N$208</definedName>
    <definedName name="Z_16EA4947_C328_4911_A966_8572790A84A9_.wvu.PrintArea" localSheetId="48" hidden="1">TIGER!$A$1:$M$99</definedName>
    <definedName name="Z_16EA4947_C328_4911_A966_8572790A84A9_.wvu.PrintTitles" localSheetId="2" hidden="1">HOME!$17:$17</definedName>
    <definedName name="Z_16EA4947_C328_4911_A966_8572790A84A9_.wvu.Rows" localSheetId="3" hidden="1">ALBATROSS!$278:$278</definedName>
    <definedName name="Z_16EA4947_C328_4911_A966_8572790A84A9_.wvu.Rows" localSheetId="25" hidden="1">AMERICA!#REF!,AMERICA!#REF!</definedName>
    <definedName name="Z_16EA4947_C328_4911_A966_8572790A84A9_.wvu.Rows" localSheetId="33" hidden="1">AUSTRALIA!#REF!</definedName>
    <definedName name="Z_16EA4947_C328_4911_A966_8572790A84A9_.wvu.Rows" localSheetId="9" hidden="1">'BRITANNIA '!$143:$143</definedName>
    <definedName name="Z_16EA4947_C328_4911_A966_8572790A84A9_.wvu.Rows" localSheetId="37" hidden="1">CARIOCA!#REF!</definedName>
    <definedName name="Z_16EA4947_C328_4911_A966_8572790A84A9_.wvu.Rows" localSheetId="42" hidden="1">CHINOOK!#REF!,CHINOOK!#REF!</definedName>
    <definedName name="Z_16EA4947_C328_4911_A966_8572790A84A9_.wvu.Rows" localSheetId="28" hidden="1">CLANGA!#REF!,CLANGA!#REF!</definedName>
    <definedName name="Z_16EA4947_C328_4911_A966_8572790A84A9_.wvu.Rows" localSheetId="7" hidden="1">CONDOR!$279:$279</definedName>
    <definedName name="Z_16EA4947_C328_4911_A966_8572790A84A9_.wvu.Rows" localSheetId="50" hidden="1">DAHLIA!#REF!,DAHLIA!#REF!</definedName>
    <definedName name="Z_16EA4947_C328_4911_A966_8572790A84A9_.wvu.Rows" localSheetId="61" hidden="1">EAGLE!$53:$53</definedName>
    <definedName name="Z_16EA4947_C328_4911_A966_8572790A84A9_.wvu.Rows" localSheetId="51" hidden="1">'EMERALD '!#REF!,'EMERALD '!#REF!,'EMERALD '!$165:$165</definedName>
    <definedName name="Z_16EA4947_C328_4911_A966_8572790A84A9_.wvu.Rows" localSheetId="52" hidden="1">EMPIRE!#REF!,EMPIRE!#REF!</definedName>
    <definedName name="Z_16EA4947_C328_4911_A966_8572790A84A9_.wvu.Rows" localSheetId="36" hidden="1">INGWE!#REF!</definedName>
    <definedName name="Z_16EA4947_C328_4911_A966_8572790A84A9_.wvu.Rows" localSheetId="34" hidden="1">IPANEMA!$5:$16</definedName>
    <definedName name="Z_16EA4947_C328_4911_A966_8572790A84A9_.wvu.Rows" localSheetId="10" hidden="1">JAGUAR!$6:$11,JAGUAR!$159:$159</definedName>
    <definedName name="Z_16EA4947_C328_4911_A966_8572790A84A9_.wvu.Rows" localSheetId="5" hidden="1">LION!$287:$287</definedName>
    <definedName name="Z_16EA4947_C328_4911_A966_8572790A84A9_.wvu.Rows" localSheetId="19" hidden="1">MAPLE!#REF!,MAPLE!#REF!</definedName>
    <definedName name="Z_16EA4947_C328_4911_A966_8572790A84A9_.wvu.Rows" localSheetId="23" hidden="1">MUSTANG!#REF!,MUSTANG!#REF!</definedName>
    <definedName name="Z_16EA4947_C328_4911_A966_8572790A84A9_.wvu.Rows" localSheetId="29" hidden="1">'NEW FALCON'!#REF!,'NEW FALCON'!#REF!</definedName>
    <definedName name="Z_16EA4947_C328_4911_A966_8572790A84A9_.wvu.Rows" localSheetId="20" hidden="1">ORIENT!#REF!</definedName>
    <definedName name="Z_16EA4947_C328_4911_A966_8572790A84A9_.wvu.Rows" localSheetId="35" hidden="1">'ORYX ORIGAMI'!$12:$18</definedName>
    <definedName name="Z_16EA4947_C328_4911_A966_8572790A84A9_.wvu.Rows" localSheetId="15"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54" hidden="1">SANTANA!$115:$115</definedName>
    <definedName name="Z_16EA4947_C328_4911_A966_8572790A84A9_.wvu.Rows" localSheetId="41" hidden="1">SENTOSA!#REF!</definedName>
    <definedName name="Z_16EA4947_C328_4911_A966_8572790A84A9_.wvu.Rows" localSheetId="62" hidden="1">SEQUOIA!$35:$35</definedName>
    <definedName name="Z_16EA4947_C328_4911_A966_8572790A84A9_.wvu.Rows" localSheetId="30" hidden="1">SHIKRA!#REF!,SHIKRA!#REF!</definedName>
    <definedName name="Z_16EA4947_C328_4911_A966_8572790A84A9_.wvu.Rows" localSheetId="1" hidden="1">SHOGUN!$375:$375</definedName>
    <definedName name="Z_16EA4947_C328_4911_A966_8572790A84A9_.wvu.Rows" localSheetId="4" hidden="1">SILK!$384:$384</definedName>
    <definedName name="Z_16EA4947_C328_4911_A966_8572790A84A9_.wvu.Rows" localSheetId="6" hidden="1">SWAN!$229:$229</definedName>
    <definedName name="Z_16EA4947_C328_4911_A966_8572790A84A9_.wvu.Rows" localSheetId="48"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5" hidden="1">'ORYX ORIGAMI'!$F:$F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2" hidden="1">HOME!$A$17:$K$17</definedName>
    <definedName name="Z_1A9C4D40_FD7F_415B_AEEF_6F3B6F11E2D9_.wvu.PrintArea" localSheetId="31" hidden="1">'AFRICA EXPRESS'!$A$1:$M$144</definedName>
    <definedName name="Z_1A9C4D40_FD7F_415B_AEEF_6F3B6F11E2D9_.wvu.PrintArea" localSheetId="25" hidden="1">AMERICA!$A$1:$M$115</definedName>
    <definedName name="Z_1A9C4D40_FD7F_415B_AEEF_6F3B6F11E2D9_.wvu.PrintArea" localSheetId="33" hidden="1">AUSTRALIA!$A$1:$H$98</definedName>
    <definedName name="Z_1A9C4D40_FD7F_415B_AEEF_6F3B6F11E2D9_.wvu.PrintArea" localSheetId="52" hidden="1">EMPIRE!$B$1:$M$268</definedName>
    <definedName name="Z_1A9C4D40_FD7F_415B_AEEF_6F3B6F11E2D9_.wvu.PrintArea" localSheetId="2" hidden="1">HOME!$A$17:$K$17</definedName>
    <definedName name="Z_1A9C4D40_FD7F_415B_AEEF_6F3B6F11E2D9_.wvu.PrintArea" localSheetId="60" hidden="1">'PEARL RIVER'!$A$1:$M$42</definedName>
    <definedName name="Z_1A9C4D40_FD7F_415B_AEEF_6F3B6F11E2D9_.wvu.PrintArea" localSheetId="14" hidden="1">PHOENIX!$A$1:$M$303</definedName>
    <definedName name="Z_1A9C4D40_FD7F_415B_AEEF_6F3B6F11E2D9_.wvu.PrintArea" localSheetId="6" hidden="1">SWAN!$A$1:$N$208</definedName>
    <definedName name="Z_1A9C4D40_FD7F_415B_AEEF_6F3B6F11E2D9_.wvu.Rows" localSheetId="31" hidden="1">'AFRICA EXPRESS'!#REF!</definedName>
    <definedName name="Z_1A9C4D40_FD7F_415B_AEEF_6F3B6F11E2D9_.wvu.Rows" localSheetId="3" hidden="1">ALBATROSS!$278:$278</definedName>
    <definedName name="Z_1A9C4D40_FD7F_415B_AEEF_6F3B6F11E2D9_.wvu.Rows" localSheetId="25" hidden="1">AMERICA!#REF!</definedName>
    <definedName name="Z_1A9C4D40_FD7F_415B_AEEF_6F3B6F11E2D9_.wvu.Rows" localSheetId="33" hidden="1">AUSTRALIA!#REF!</definedName>
    <definedName name="Z_1A9C4D40_FD7F_415B_AEEF_6F3B6F11E2D9_.wvu.Rows" localSheetId="9" hidden="1">'BRITANNIA '!$143:$143</definedName>
    <definedName name="Z_1A9C4D40_FD7F_415B_AEEF_6F3B6F11E2D9_.wvu.Rows" localSheetId="37" hidden="1">CARIOCA!#REF!</definedName>
    <definedName name="Z_1A9C4D40_FD7F_415B_AEEF_6F3B6F11E2D9_.wvu.Rows" localSheetId="42" hidden="1">CHINOOK!#REF!</definedName>
    <definedName name="Z_1A9C4D40_FD7F_415B_AEEF_6F3B6F11E2D9_.wvu.Rows" localSheetId="28" hidden="1">CLANGA!#REF!</definedName>
    <definedName name="Z_1A9C4D40_FD7F_415B_AEEF_6F3B6F11E2D9_.wvu.Rows" localSheetId="7" hidden="1">CONDOR!$279:$279</definedName>
    <definedName name="Z_1A9C4D40_FD7F_415B_AEEF_6F3B6F11E2D9_.wvu.Rows" localSheetId="50" hidden="1">DAHLIA!#REF!</definedName>
    <definedName name="Z_1A9C4D40_FD7F_415B_AEEF_6F3B6F11E2D9_.wvu.Rows" localSheetId="61" hidden="1">EAGLE!$53:$53</definedName>
    <definedName name="Z_1A9C4D40_FD7F_415B_AEEF_6F3B6F11E2D9_.wvu.Rows" localSheetId="51" hidden="1">'EMERALD '!#REF!,'EMERALD '!$165:$165</definedName>
    <definedName name="Z_1A9C4D40_FD7F_415B_AEEF_6F3B6F11E2D9_.wvu.Rows" localSheetId="34" hidden="1">IPANEMA!$5:$16</definedName>
    <definedName name="Z_1A9C4D40_FD7F_415B_AEEF_6F3B6F11E2D9_.wvu.Rows" localSheetId="10" hidden="1">JAGUAR!$159:$159</definedName>
    <definedName name="Z_1A9C4D40_FD7F_415B_AEEF_6F3B6F11E2D9_.wvu.Rows" localSheetId="5" hidden="1">LION!$287:$287</definedName>
    <definedName name="Z_1A9C4D40_FD7F_415B_AEEF_6F3B6F11E2D9_.wvu.Rows" localSheetId="19" hidden="1">MAPLE!#REF!</definedName>
    <definedName name="Z_1A9C4D40_FD7F_415B_AEEF_6F3B6F11E2D9_.wvu.Rows" localSheetId="23" hidden="1">MUSTANG!#REF!</definedName>
    <definedName name="Z_1A9C4D40_FD7F_415B_AEEF_6F3B6F11E2D9_.wvu.Rows" localSheetId="29" hidden="1">'NEW FALCON'!#REF!</definedName>
    <definedName name="Z_1A9C4D40_FD7F_415B_AEEF_6F3B6F11E2D9_.wvu.Rows" localSheetId="15" hidden="1">PANTHER!#REF!,PANTHER!#REF!</definedName>
    <definedName name="Z_1A9C4D40_FD7F_415B_AEEF_6F3B6F11E2D9_.wvu.Rows" localSheetId="54" hidden="1">SANTANA!$115:$115</definedName>
    <definedName name="Z_1A9C4D40_FD7F_415B_AEEF_6F3B6F11E2D9_.wvu.Rows" localSheetId="41" hidden="1">SENTOSA!#REF!</definedName>
    <definedName name="Z_1A9C4D40_FD7F_415B_AEEF_6F3B6F11E2D9_.wvu.Rows" localSheetId="62" hidden="1">SEQUOIA!$35:$35</definedName>
    <definedName name="Z_1A9C4D40_FD7F_415B_AEEF_6F3B6F11E2D9_.wvu.Rows" localSheetId="30" hidden="1">SHIKRA!#REF!</definedName>
    <definedName name="Z_1A9C4D40_FD7F_415B_AEEF_6F3B6F11E2D9_.wvu.Rows" localSheetId="1" hidden="1">SHOGUN!$375:$375</definedName>
    <definedName name="Z_1A9C4D40_FD7F_415B_AEEF_6F3B6F11E2D9_.wvu.Rows" localSheetId="4" hidden="1">SILK!$384:$384</definedName>
    <definedName name="Z_1A9C4D40_FD7F_415B_AEEF_6F3B6F11E2D9_.wvu.Rows" localSheetId="6" hidden="1">SWAN!$229:$229</definedName>
    <definedName name="Z_1A9C4D40_FD7F_415B_AEEF_6F3B6F11E2D9_.wvu.Rows" localSheetId="48"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5" hidden="1">'ORYX ORIGAMI'!$F:$F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33"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1" hidden="1">'AFRICA EXPRESS'!$A$1:$M$144</definedName>
    <definedName name="Z_25211047_2AA7_431D_8637_AA6183637E8E_.wvu.PrintArea" localSheetId="25" hidden="1">AMERICA!$A$1:$M$115</definedName>
    <definedName name="Z_25211047_2AA7_431D_8637_AA6183637E8E_.wvu.PrintArea" localSheetId="33" hidden="1">AUSTRALIA!$A$1:$H$98</definedName>
    <definedName name="Z_25211047_2AA7_431D_8637_AA6183637E8E_.wvu.PrintArea" localSheetId="51" hidden="1">'EMERALD '!$B$1:$P$156</definedName>
    <definedName name="Z_25211047_2AA7_431D_8637_AA6183637E8E_.wvu.PrintArea" localSheetId="52" hidden="1">EMPIRE!$B$1:$M$268</definedName>
    <definedName name="Z_25211047_2AA7_431D_8637_AA6183637E8E_.wvu.PrintArea" localSheetId="2" hidden="1">HOME!$A$17:$K$17</definedName>
    <definedName name="Z_25211047_2AA7_431D_8637_AA6183637E8E_.wvu.PrintArea" localSheetId="15" hidden="1">PANTHER!$B$1:$N$125</definedName>
    <definedName name="Z_25211047_2AA7_431D_8637_AA6183637E8E_.wvu.PrintArea" localSheetId="60" hidden="1">'PEARL RIVER'!$A$1:$M$42</definedName>
    <definedName name="Z_25211047_2AA7_431D_8637_AA6183637E8E_.wvu.PrintArea" localSheetId="14" hidden="1">PHOENIX!$A$1:$M$303</definedName>
    <definedName name="Z_25211047_2AA7_431D_8637_AA6183637E8E_.wvu.PrintArea" localSheetId="6" hidden="1">SWAN!$A$1:$N$208</definedName>
    <definedName name="Z_25211047_2AA7_431D_8637_AA6183637E8E_.wvu.PrintArea" localSheetId="48" hidden="1">TIGER!$A$1:$M$99</definedName>
    <definedName name="Z_25211047_2AA7_431D_8637_AA6183637E8E_.wvu.PrintTitles" localSheetId="2" hidden="1">HOME!$17:$17</definedName>
    <definedName name="Z_25211047_2AA7_431D_8637_AA6183637E8E_.wvu.Rows" localSheetId="31" hidden="1">'AFRICA EXPRESS'!#REF!</definedName>
    <definedName name="Z_25211047_2AA7_431D_8637_AA6183637E8E_.wvu.Rows" localSheetId="3" hidden="1">ALBATROSS!#REF!,ALBATROSS!$278:$278</definedName>
    <definedName name="Z_25211047_2AA7_431D_8637_AA6183637E8E_.wvu.Rows" localSheetId="43" hidden="1">Alpaca!#REF!</definedName>
    <definedName name="Z_25211047_2AA7_431D_8637_AA6183637E8E_.wvu.Rows" localSheetId="53" hidden="1">AMBERJACK!#REF!</definedName>
    <definedName name="Z_25211047_2AA7_431D_8637_AA6183637E8E_.wvu.Rows" localSheetId="25" hidden="1">AMERICA!#REF!</definedName>
    <definedName name="Z_25211047_2AA7_431D_8637_AA6183637E8E_.wvu.Rows" localSheetId="44" hidden="1">ANDES!#REF!</definedName>
    <definedName name="Z_25211047_2AA7_431D_8637_AA6183637E8E_.wvu.Rows" localSheetId="33" hidden="1">AUSTRALIA!#REF!</definedName>
    <definedName name="Z_25211047_2AA7_431D_8637_AA6183637E8E_.wvu.Rows" localSheetId="45" hidden="1">AZTEC!#REF!</definedName>
    <definedName name="Z_25211047_2AA7_431D_8637_AA6183637E8E_.wvu.Rows" localSheetId="9" hidden="1">'BRITANNIA '!#REF!,'BRITANNIA '!$143:$143</definedName>
    <definedName name="Z_25211047_2AA7_431D_8637_AA6183637E8E_.wvu.Rows" localSheetId="39" hidden="1">CAPRICORN!#REF!</definedName>
    <definedName name="Z_25211047_2AA7_431D_8637_AA6183637E8E_.wvu.Rows" localSheetId="37" hidden="1">CARIOCA!#REF!,CARIOCA!#REF!</definedName>
    <definedName name="Z_25211047_2AA7_431D_8637_AA6183637E8E_.wvu.Rows" localSheetId="42" hidden="1">CHINOOK!#REF!,CHINOOK!#REF!</definedName>
    <definedName name="Z_25211047_2AA7_431D_8637_AA6183637E8E_.wvu.Rows" localSheetId="28" hidden="1">CLANGA!#REF!,CLANGA!#REF!</definedName>
    <definedName name="Z_25211047_2AA7_431D_8637_AA6183637E8E_.wvu.Rows" localSheetId="7" hidden="1">CONDOR!#REF!,CONDOR!$279:$279</definedName>
    <definedName name="Z_25211047_2AA7_431D_8637_AA6183637E8E_.wvu.Rows" localSheetId="50" hidden="1">DAHLIA!#REF!,DAHLIA!#REF!</definedName>
    <definedName name="Z_25211047_2AA7_431D_8637_AA6183637E8E_.wvu.Rows" localSheetId="11" hidden="1">DRAGON!#REF!,DRAGON!#REF!</definedName>
    <definedName name="Z_25211047_2AA7_431D_8637_AA6183637E8E_.wvu.Rows" localSheetId="61" hidden="1">EAGLE!$53:$53</definedName>
    <definedName name="Z_25211047_2AA7_431D_8637_AA6183637E8E_.wvu.Rows" localSheetId="26" hidden="1">ELEPHANT!#REF!</definedName>
    <definedName name="Z_25211047_2AA7_431D_8637_AA6183637E8E_.wvu.Rows" localSheetId="51" hidden="1">'EMERALD '!#REF!,'EMERALD '!$168:$168</definedName>
    <definedName name="Z_25211047_2AA7_431D_8637_AA6183637E8E_.wvu.Rows" localSheetId="52" hidden="1">EMPIRE!#REF!,EMPIRE!#REF!</definedName>
    <definedName name="Z_25211047_2AA7_431D_8637_AA6183637E8E_.wvu.Rows" localSheetId="46" hidden="1">INCA!#REF!</definedName>
    <definedName name="Z_25211047_2AA7_431D_8637_AA6183637E8E_.wvu.Rows" localSheetId="36" hidden="1">INGWE!#REF!</definedName>
    <definedName name="Z_25211047_2AA7_431D_8637_AA6183637E8E_.wvu.Rows" localSheetId="34"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LION!#REF!,LION!$287:$287</definedName>
    <definedName name="Z_25211047_2AA7_431D_8637_AA6183637E8E_.wvu.Rows" localSheetId="55" hidden="1">'LONE STAR'!#REF!</definedName>
    <definedName name="Z_25211047_2AA7_431D_8637_AA6183637E8E_.wvu.Rows" localSheetId="56" hidden="1">LoneStarW!#REF!</definedName>
    <definedName name="Z_25211047_2AA7_431D_8637_AA6183637E8E_.wvu.Rows" localSheetId="19" hidden="1">MAPLE!#REF!,MAPLE!#REF!</definedName>
    <definedName name="Z_25211047_2AA7_431D_8637_AA6183637E8E_.wvu.Rows" localSheetId="23" hidden="1">MUSTANG!#REF!,MUSTANG!#REF!</definedName>
    <definedName name="Z_25211047_2AA7_431D_8637_AA6183637E8E_.wvu.Rows" localSheetId="29" hidden="1">'NEW FALCON'!#REF!,'NEW FALCON'!#REF!</definedName>
    <definedName name="Z_25211047_2AA7_431D_8637_AA6183637E8E_.wvu.Rows" localSheetId="20" hidden="1">ORIENT!#REF!,ORIENT!#REF!</definedName>
    <definedName name="Z_25211047_2AA7_431D_8637_AA6183637E8E_.wvu.Rows" localSheetId="35" hidden="1">'ORYX ORIGAMI'!$6:$42</definedName>
    <definedName name="Z_25211047_2AA7_431D_8637_AA6183637E8E_.wvu.Rows" localSheetId="17" hidden="1">PANDA!#REF!</definedName>
    <definedName name="Z_25211047_2AA7_431D_8637_AA6183637E8E_.wvu.Rows" localSheetId="24" hidden="1">PELICAN!#REF!</definedName>
    <definedName name="Z_25211047_2AA7_431D_8637_AA6183637E8E_.wvu.Rows" localSheetId="22" hidden="1">PETRA!#REF!</definedName>
    <definedName name="Z_25211047_2AA7_431D_8637_AA6183637E8E_.wvu.Rows" localSheetId="14" hidden="1">PHOENIX!$9:$12</definedName>
    <definedName name="Z_25211047_2AA7_431D_8637_AA6183637E8E_.wvu.Rows" localSheetId="59" hidden="1">ROSE!$6:$9</definedName>
    <definedName name="Z_25211047_2AA7_431D_8637_AA6183637E8E_.wvu.Rows" localSheetId="21" hidden="1">RSEAXL!$6:$42</definedName>
    <definedName name="Z_25211047_2AA7_431D_8637_AA6183637E8E_.wvu.Rows" localSheetId="54" hidden="1">SANTANA!$115:$115</definedName>
    <definedName name="Z_25211047_2AA7_431D_8637_AA6183637E8E_.wvu.Rows" localSheetId="41" hidden="1">SENTOSA!#REF!</definedName>
    <definedName name="Z_25211047_2AA7_431D_8637_AA6183637E8E_.wvu.Rows" localSheetId="62" hidden="1">SEQUOIA!$35:$35</definedName>
    <definedName name="Z_25211047_2AA7_431D_8637_AA6183637E8E_.wvu.Rows" localSheetId="30" hidden="1">SHIKRA!#REF!,SHIKRA!#REF!</definedName>
    <definedName name="Z_25211047_2AA7_431D_8637_AA6183637E8E_.wvu.Rows" localSheetId="1" hidden="1">SHOGUN!$7:$28,SHOGUN!$375:$375</definedName>
    <definedName name="Z_25211047_2AA7_431D_8637_AA6183637E8E_.wvu.Rows" localSheetId="4" hidden="1">SILK!#REF!,SILK!$384:$384</definedName>
    <definedName name="Z_25211047_2AA7_431D_8637_AA6183637E8E_.wvu.Rows" localSheetId="6" hidden="1">SWAN!#REF!,SWAN!$229:$229</definedName>
    <definedName name="Z_25211047_2AA7_431D_8637_AA6183637E8E_.wvu.Rows" localSheetId="18"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1" hidden="1">'AFRICA EXPRESS'!$A$1:$M$144</definedName>
    <definedName name="Z_286AB24E_6DD8_4A1A_B427_7607C4C76646_.wvu.PrintArea" localSheetId="25" hidden="1">AMERICA!$A$1:$M$115</definedName>
    <definedName name="Z_286AB24E_6DD8_4A1A_B427_7607C4C76646_.wvu.PrintArea" localSheetId="33" hidden="1">AUSTRALIA!$A$1:$H$98</definedName>
    <definedName name="Z_286AB24E_6DD8_4A1A_B427_7607C4C76646_.wvu.PrintArea" localSheetId="52" hidden="1">EMPIRE!$B$1:$M$268</definedName>
    <definedName name="Z_286AB24E_6DD8_4A1A_B427_7607C4C76646_.wvu.PrintArea" localSheetId="2" hidden="1">HOME!$A$1:$K$549</definedName>
    <definedName name="Z_286AB24E_6DD8_4A1A_B427_7607C4C76646_.wvu.PrintArea" localSheetId="60" hidden="1">'PEARL RIVER'!$A$1:$M$42</definedName>
    <definedName name="Z_286AB24E_6DD8_4A1A_B427_7607C4C76646_.wvu.PrintArea" localSheetId="14" hidden="1">PHOENIX!$A$1:$M$303</definedName>
    <definedName name="Z_286AB24E_6DD8_4A1A_B427_7607C4C76646_.wvu.PrintArea" localSheetId="6" hidden="1">SWAN!$A$1:$N$208</definedName>
    <definedName name="Z_286AB24E_6DD8_4A1A_B427_7607C4C76646_.wvu.Rows" localSheetId="3" hidden="1">ALBATROSS!$278:$278</definedName>
    <definedName name="Z_286AB24E_6DD8_4A1A_B427_7607C4C76646_.wvu.Rows" localSheetId="42" hidden="1">CHINOOK!#REF!</definedName>
    <definedName name="Z_286AB24E_6DD8_4A1A_B427_7607C4C76646_.wvu.Rows" localSheetId="28" hidden="1">CLANGA!#REF!</definedName>
    <definedName name="Z_286AB24E_6DD8_4A1A_B427_7607C4C76646_.wvu.Rows" localSheetId="50" hidden="1">DAHLIA!#REF!</definedName>
    <definedName name="Z_286AB24E_6DD8_4A1A_B427_7607C4C76646_.wvu.Rows" localSheetId="61" hidden="1">EAGLE!$53:$53</definedName>
    <definedName name="Z_286AB24E_6DD8_4A1A_B427_7607C4C76646_.wvu.Rows" localSheetId="51" hidden="1">'EMERALD '!$165:$165</definedName>
    <definedName name="Z_286AB24E_6DD8_4A1A_B427_7607C4C76646_.wvu.Rows" localSheetId="10" hidden="1">JAGUAR!$159:$159</definedName>
    <definedName name="Z_286AB24E_6DD8_4A1A_B427_7607C4C76646_.wvu.Rows" localSheetId="5" hidden="1">LION!$287:$287</definedName>
    <definedName name="Z_286AB24E_6DD8_4A1A_B427_7607C4C76646_.wvu.Rows" localSheetId="19" hidden="1">MAPLE!#REF!</definedName>
    <definedName name="Z_286AB24E_6DD8_4A1A_B427_7607C4C76646_.wvu.Rows" localSheetId="23" hidden="1">MUSTANG!#REF!</definedName>
    <definedName name="Z_286AB24E_6DD8_4A1A_B427_7607C4C76646_.wvu.Rows" localSheetId="29" hidden="1">'NEW FALCON'!#REF!</definedName>
    <definedName name="Z_286AB24E_6DD8_4A1A_B427_7607C4C76646_.wvu.Rows" localSheetId="20" hidden="1">ORIENT!$57:$57</definedName>
    <definedName name="Z_286AB24E_6DD8_4A1A_B427_7607C4C76646_.wvu.Rows" localSheetId="54" hidden="1">SANTANA!$115:$115</definedName>
    <definedName name="Z_286AB24E_6DD8_4A1A_B427_7607C4C76646_.wvu.Rows" localSheetId="41" hidden="1">SENTOSA!#REF!</definedName>
    <definedName name="Z_286AB24E_6DD8_4A1A_B427_7607C4C76646_.wvu.Rows" localSheetId="62" hidden="1">SEQUOIA!$35:$35</definedName>
    <definedName name="Z_286AB24E_6DD8_4A1A_B427_7607C4C76646_.wvu.Rows" localSheetId="30" hidden="1">SHIKRA!#REF!</definedName>
    <definedName name="Z_286AB24E_6DD8_4A1A_B427_7607C4C76646_.wvu.Rows" localSheetId="1" hidden="1">SHOGUN!$375:$375</definedName>
    <definedName name="Z_286AB24E_6DD8_4A1A_B427_7607C4C76646_.wvu.Rows" localSheetId="4" hidden="1">SILK!$384:$384</definedName>
    <definedName name="Z_286AB24E_6DD8_4A1A_B427_7607C4C76646_.wvu.Rows" localSheetId="6" hidden="1">SWAN!$229:$229</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1" hidden="1">'AFRICA EXPRESS'!$A$1:$M$144</definedName>
    <definedName name="Z_34DDDCD1_59CB_4042_A100_F4E53496BE00_.wvu.PrintArea" localSheetId="25" hidden="1">AMERICA!$A$1:$M$115</definedName>
    <definedName name="Z_34DDDCD1_59CB_4042_A100_F4E53496BE00_.wvu.PrintArea" localSheetId="33" hidden="1">AUSTRALIA!$A$1:$H$98</definedName>
    <definedName name="Z_34DDDCD1_59CB_4042_A100_F4E53496BE00_.wvu.PrintArea" localSheetId="52" hidden="1">EMPIRE!$B$1:$M$268</definedName>
    <definedName name="Z_34DDDCD1_59CB_4042_A100_F4E53496BE00_.wvu.PrintArea" localSheetId="60" hidden="1">'PEARL RIVER'!$A$1:$M$42</definedName>
    <definedName name="Z_34DDDCD1_59CB_4042_A100_F4E53496BE00_.wvu.PrintArea" localSheetId="14" hidden="1">PHOENIX!$A$1:$M$303</definedName>
    <definedName name="Z_34DDDCD1_59CB_4042_A100_F4E53496BE00_.wvu.PrintArea" localSheetId="6" hidden="1">SWAN!$A$1:$N$208</definedName>
    <definedName name="Z_34DDDCD1_59CB_4042_A100_F4E53496BE00_.wvu.Rows" localSheetId="3" hidden="1">ALBATROSS!$278:$278</definedName>
    <definedName name="Z_34DDDCD1_59CB_4042_A100_F4E53496BE00_.wvu.Rows" localSheetId="42" hidden="1">CHINOOK!#REF!</definedName>
    <definedName name="Z_34DDDCD1_59CB_4042_A100_F4E53496BE00_.wvu.Rows" localSheetId="50" hidden="1">DAHLIA!#REF!</definedName>
    <definedName name="Z_34DDDCD1_59CB_4042_A100_F4E53496BE00_.wvu.Rows" localSheetId="61" hidden="1">EAGLE!$53:$53</definedName>
    <definedName name="Z_34DDDCD1_59CB_4042_A100_F4E53496BE00_.wvu.Rows" localSheetId="51" hidden="1">'EMERALD '!$165:$165</definedName>
    <definedName name="Z_34DDDCD1_59CB_4042_A100_F4E53496BE00_.wvu.Rows" localSheetId="10" hidden="1">JAGUAR!$159:$159</definedName>
    <definedName name="Z_34DDDCD1_59CB_4042_A100_F4E53496BE00_.wvu.Rows" localSheetId="5" hidden="1">LION!$287:$287</definedName>
    <definedName name="Z_34DDDCD1_59CB_4042_A100_F4E53496BE00_.wvu.Rows" localSheetId="19" hidden="1">MAPLE!#REF!</definedName>
    <definedName name="Z_34DDDCD1_59CB_4042_A100_F4E53496BE00_.wvu.Rows" localSheetId="23" hidden="1">MUSTANG!#REF!</definedName>
    <definedName name="Z_34DDDCD1_59CB_4042_A100_F4E53496BE00_.wvu.Rows" localSheetId="20" hidden="1">ORIENT!$57:$57</definedName>
    <definedName name="Z_34DDDCD1_59CB_4042_A100_F4E53496BE00_.wvu.Rows" localSheetId="54" hidden="1">SANTANA!$115:$115</definedName>
    <definedName name="Z_34DDDCD1_59CB_4042_A100_F4E53496BE00_.wvu.Rows" localSheetId="62" hidden="1">SEQUOIA!$35:$35</definedName>
    <definedName name="Z_34DDDCD1_59CB_4042_A100_F4E53496BE00_.wvu.Rows" localSheetId="1" hidden="1">SHOGUN!$375:$375</definedName>
    <definedName name="Z_34DDDCD1_59CB_4042_A100_F4E53496BE00_.wvu.Rows" localSheetId="4" hidden="1">SILK!$384:$384</definedName>
    <definedName name="Z_34DDDCD1_59CB_4042_A100_F4E53496BE00_.wvu.Rows" localSheetId="6" hidden="1">SWAN!$229:$229</definedName>
    <definedName name="Z_35346601_E1DC_4E03_908D_B5CB7EC66548_.wvu.FilterData" localSheetId="2" hidden="1">HOME!$A$17:$K$17</definedName>
    <definedName name="Z_353C0BB2_AA15_4B1F_BFF3_82650C829716_.wvu.PrintArea" localSheetId="31" hidden="1">'AFRICA EXPRESS'!$A$1:$M$144</definedName>
    <definedName name="Z_353C0BB2_AA15_4B1F_BFF3_82650C829716_.wvu.PrintArea" localSheetId="25" hidden="1">AMERICA!$A$1:$M$115</definedName>
    <definedName name="Z_353C0BB2_AA15_4B1F_BFF3_82650C829716_.wvu.PrintArea" localSheetId="33" hidden="1">AUSTRALIA!$A$1:$H$98</definedName>
    <definedName name="Z_353C0BB2_AA15_4B1F_BFF3_82650C829716_.wvu.PrintArea" localSheetId="52" hidden="1">EMPIRE!$B$1:$M$268</definedName>
    <definedName name="Z_353C0BB2_AA15_4B1F_BFF3_82650C829716_.wvu.PrintArea" localSheetId="60" hidden="1">'PEARL RIVER'!$A$1:$M$42</definedName>
    <definedName name="Z_353C0BB2_AA15_4B1F_BFF3_82650C829716_.wvu.PrintArea" localSheetId="14" hidden="1">PHOENIX!$A$1:$M$303</definedName>
    <definedName name="Z_353C0BB2_AA15_4B1F_BFF3_82650C829716_.wvu.PrintArea" localSheetId="6" hidden="1">SWAN!$A$1:$N$208</definedName>
    <definedName name="Z_353C0BB2_AA15_4B1F_BFF3_82650C829716_.wvu.Rows" localSheetId="3" hidden="1">ALBATROSS!$278:$278</definedName>
    <definedName name="Z_353C0BB2_AA15_4B1F_BFF3_82650C829716_.wvu.Rows" localSheetId="42" hidden="1">CHINOOK!#REF!</definedName>
    <definedName name="Z_353C0BB2_AA15_4B1F_BFF3_82650C829716_.wvu.Rows" localSheetId="50" hidden="1">DAHLIA!#REF!</definedName>
    <definedName name="Z_353C0BB2_AA15_4B1F_BFF3_82650C829716_.wvu.Rows" localSheetId="61" hidden="1">EAGLE!$53:$53</definedName>
    <definedName name="Z_353C0BB2_AA15_4B1F_BFF3_82650C829716_.wvu.Rows" localSheetId="51" hidden="1">'EMERALD '!$165:$165</definedName>
    <definedName name="Z_353C0BB2_AA15_4B1F_BFF3_82650C829716_.wvu.Rows" localSheetId="10" hidden="1">JAGUAR!$159:$159</definedName>
    <definedName name="Z_353C0BB2_AA15_4B1F_BFF3_82650C829716_.wvu.Rows" localSheetId="5" hidden="1">LION!$287:$287</definedName>
    <definedName name="Z_353C0BB2_AA15_4B1F_BFF3_82650C829716_.wvu.Rows" localSheetId="19" hidden="1">MAPLE!#REF!</definedName>
    <definedName name="Z_353C0BB2_AA15_4B1F_BFF3_82650C829716_.wvu.Rows" localSheetId="23" hidden="1">MUSTANG!#REF!</definedName>
    <definedName name="Z_353C0BB2_AA15_4B1F_BFF3_82650C829716_.wvu.Rows" localSheetId="20" hidden="1">ORIENT!$57:$57</definedName>
    <definedName name="Z_353C0BB2_AA15_4B1F_BFF3_82650C829716_.wvu.Rows" localSheetId="54" hidden="1">SANTANA!$115:$115</definedName>
    <definedName name="Z_353C0BB2_AA15_4B1F_BFF3_82650C829716_.wvu.Rows" localSheetId="62" hidden="1">SEQUOIA!$35:$35</definedName>
    <definedName name="Z_353C0BB2_AA15_4B1F_BFF3_82650C829716_.wvu.Rows" localSheetId="1" hidden="1">SHOGUN!$375:$375</definedName>
    <definedName name="Z_353C0BB2_AA15_4B1F_BFF3_82650C829716_.wvu.Rows" localSheetId="4" hidden="1">SILK!$384:$384</definedName>
    <definedName name="Z_353C0BB2_AA15_4B1F_BFF3_82650C829716_.wvu.Rows" localSheetId="6" hidden="1">SWAN!$229:$229</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3"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5" hidden="1">'ORYX ORIGAMI'!$F:$F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2" hidden="1">HOME!$A$17:$K$17</definedName>
    <definedName name="Z_4207851A_A9C4_4C7F_A983_5888F88768C0_.wvu.PrintArea" localSheetId="31" hidden="1">'AFRICA EXPRESS'!$A$1:$M$144</definedName>
    <definedName name="Z_4207851A_A9C4_4C7F_A983_5888F88768C0_.wvu.PrintArea" localSheetId="25" hidden="1">AMERICA!$A$1:$M$115</definedName>
    <definedName name="Z_4207851A_A9C4_4C7F_A983_5888F88768C0_.wvu.PrintArea" localSheetId="33" hidden="1">AUSTRALIA!$A$1:$H$98</definedName>
    <definedName name="Z_4207851A_A9C4_4C7F_A983_5888F88768C0_.wvu.PrintArea" localSheetId="52" hidden="1">EMPIRE!$B$1:$M$268</definedName>
    <definedName name="Z_4207851A_A9C4_4C7F_A983_5888F88768C0_.wvu.PrintArea" localSheetId="2" hidden="1">HOME!$A$17:$K$17</definedName>
    <definedName name="Z_4207851A_A9C4_4C7F_A983_5888F88768C0_.wvu.PrintArea" localSheetId="60" hidden="1">'PEARL RIVER'!$A$1:$M$42</definedName>
    <definedName name="Z_4207851A_A9C4_4C7F_A983_5888F88768C0_.wvu.PrintArea" localSheetId="14" hidden="1">PHOENIX!$A$1:$M$303</definedName>
    <definedName name="Z_4207851A_A9C4_4C7F_A983_5888F88768C0_.wvu.PrintArea" localSheetId="6" hidden="1">SWAN!$A$1:$N$208</definedName>
    <definedName name="Z_4207851A_A9C4_4C7F_A983_5888F88768C0_.wvu.Rows" localSheetId="31" hidden="1">'AFRICA EXPRESS'!#REF!</definedName>
    <definedName name="Z_4207851A_A9C4_4C7F_A983_5888F88768C0_.wvu.Rows" localSheetId="3" hidden="1">ALBATROSS!$278:$278</definedName>
    <definedName name="Z_4207851A_A9C4_4C7F_A983_5888F88768C0_.wvu.Rows" localSheetId="25" hidden="1">AMERICA!#REF!</definedName>
    <definedName name="Z_4207851A_A9C4_4C7F_A983_5888F88768C0_.wvu.Rows" localSheetId="33" hidden="1">AUSTRALIA!#REF!</definedName>
    <definedName name="Z_4207851A_A9C4_4C7F_A983_5888F88768C0_.wvu.Rows" localSheetId="9" hidden="1">'BRITANNIA '!$143:$143</definedName>
    <definedName name="Z_4207851A_A9C4_4C7F_A983_5888F88768C0_.wvu.Rows" localSheetId="37" hidden="1">CARIOCA!#REF!</definedName>
    <definedName name="Z_4207851A_A9C4_4C7F_A983_5888F88768C0_.wvu.Rows" localSheetId="42" hidden="1">CHINOOK!#REF!</definedName>
    <definedName name="Z_4207851A_A9C4_4C7F_A983_5888F88768C0_.wvu.Rows" localSheetId="28" hidden="1">CLANGA!#REF!</definedName>
    <definedName name="Z_4207851A_A9C4_4C7F_A983_5888F88768C0_.wvu.Rows" localSheetId="7" hidden="1">CONDOR!$279:$279</definedName>
    <definedName name="Z_4207851A_A9C4_4C7F_A983_5888F88768C0_.wvu.Rows" localSheetId="50" hidden="1">DAHLIA!#REF!</definedName>
    <definedName name="Z_4207851A_A9C4_4C7F_A983_5888F88768C0_.wvu.Rows" localSheetId="61" hidden="1">EAGLE!$53:$53</definedName>
    <definedName name="Z_4207851A_A9C4_4C7F_A983_5888F88768C0_.wvu.Rows" localSheetId="51" hidden="1">'EMERALD '!#REF!,'EMERALD '!$165:$165</definedName>
    <definedName name="Z_4207851A_A9C4_4C7F_A983_5888F88768C0_.wvu.Rows" localSheetId="34" hidden="1">IPANEMA!$5:$16</definedName>
    <definedName name="Z_4207851A_A9C4_4C7F_A983_5888F88768C0_.wvu.Rows" localSheetId="10" hidden="1">JAGUAR!$159:$159</definedName>
    <definedName name="Z_4207851A_A9C4_4C7F_A983_5888F88768C0_.wvu.Rows" localSheetId="5" hidden="1">LION!$287:$287</definedName>
    <definedName name="Z_4207851A_A9C4_4C7F_A983_5888F88768C0_.wvu.Rows" localSheetId="19" hidden="1">MAPLE!#REF!</definedName>
    <definedName name="Z_4207851A_A9C4_4C7F_A983_5888F88768C0_.wvu.Rows" localSheetId="23" hidden="1">MUSTANG!#REF!</definedName>
    <definedName name="Z_4207851A_A9C4_4C7F_A983_5888F88768C0_.wvu.Rows" localSheetId="29" hidden="1">'NEW FALCON'!#REF!</definedName>
    <definedName name="Z_4207851A_A9C4_4C7F_A983_5888F88768C0_.wvu.Rows" localSheetId="15" hidden="1">PANTHER!#REF!,PANTHER!#REF!</definedName>
    <definedName name="Z_4207851A_A9C4_4C7F_A983_5888F88768C0_.wvu.Rows" localSheetId="54" hidden="1">SANTANA!$115:$115</definedName>
    <definedName name="Z_4207851A_A9C4_4C7F_A983_5888F88768C0_.wvu.Rows" localSheetId="41" hidden="1">SENTOSA!#REF!</definedName>
    <definedName name="Z_4207851A_A9C4_4C7F_A983_5888F88768C0_.wvu.Rows" localSheetId="62" hidden="1">SEQUOIA!$35:$35</definedName>
    <definedName name="Z_4207851A_A9C4_4C7F_A983_5888F88768C0_.wvu.Rows" localSheetId="30" hidden="1">SHIKRA!#REF!</definedName>
    <definedName name="Z_4207851A_A9C4_4C7F_A983_5888F88768C0_.wvu.Rows" localSheetId="1" hidden="1">SHOGUN!$375:$375</definedName>
    <definedName name="Z_4207851A_A9C4_4C7F_A983_5888F88768C0_.wvu.Rows" localSheetId="4" hidden="1">SILK!$384:$384</definedName>
    <definedName name="Z_4207851A_A9C4_4C7F_A983_5888F88768C0_.wvu.Rows" localSheetId="6" hidden="1">SWAN!$229:$229</definedName>
    <definedName name="Z_4207851A_A9C4_4C7F_A983_5888F88768C0_.wvu.Rows" localSheetId="48"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1" hidden="1">'AFRICA EXPRESS'!$A$1:$M$144</definedName>
    <definedName name="Z_44B113B8_9CEA_46B5_BCF6_01F0A771DA49_.wvu.PrintArea" localSheetId="25" hidden="1">AMERICA!$A$1:$M$115</definedName>
    <definedName name="Z_44B113B8_9CEA_46B5_BCF6_01F0A771DA49_.wvu.PrintArea" localSheetId="33" hidden="1">AUSTRALIA!$A$1:$H$98</definedName>
    <definedName name="Z_44B113B8_9CEA_46B5_BCF6_01F0A771DA49_.wvu.PrintArea" localSheetId="52" hidden="1">EMPIRE!$B$1:$M$268</definedName>
    <definedName name="Z_44B113B8_9CEA_46B5_BCF6_01F0A771DA49_.wvu.PrintArea" localSheetId="2" hidden="1">HOME!$A$1:$K$549</definedName>
    <definedName name="Z_44B113B8_9CEA_46B5_BCF6_01F0A771DA49_.wvu.PrintArea" localSheetId="60" hidden="1">'PEARL RIVER'!$A$1:$M$42</definedName>
    <definedName name="Z_44B113B8_9CEA_46B5_BCF6_01F0A771DA49_.wvu.PrintArea" localSheetId="14" hidden="1">PHOENIX!$A$1:$M$303</definedName>
    <definedName name="Z_44B113B8_9CEA_46B5_BCF6_01F0A771DA49_.wvu.PrintArea" localSheetId="6" hidden="1">SWAN!$A$1:$N$208</definedName>
    <definedName name="Z_44B113B8_9CEA_46B5_BCF6_01F0A771DA49_.wvu.Rows" localSheetId="3" hidden="1">ALBATROSS!$278:$278</definedName>
    <definedName name="Z_44B113B8_9CEA_46B5_BCF6_01F0A771DA49_.wvu.Rows" localSheetId="42" hidden="1">CHINOOK!#REF!</definedName>
    <definedName name="Z_44B113B8_9CEA_46B5_BCF6_01F0A771DA49_.wvu.Rows" localSheetId="28" hidden="1">CLANGA!#REF!</definedName>
    <definedName name="Z_44B113B8_9CEA_46B5_BCF6_01F0A771DA49_.wvu.Rows" localSheetId="50" hidden="1">DAHLIA!#REF!</definedName>
    <definedName name="Z_44B113B8_9CEA_46B5_BCF6_01F0A771DA49_.wvu.Rows" localSheetId="61" hidden="1">EAGLE!$53:$53</definedName>
    <definedName name="Z_44B113B8_9CEA_46B5_BCF6_01F0A771DA49_.wvu.Rows" localSheetId="51" hidden="1">'EMERALD '!$165:$165</definedName>
    <definedName name="Z_44B113B8_9CEA_46B5_BCF6_01F0A771DA49_.wvu.Rows" localSheetId="10" hidden="1">JAGUAR!$159:$159</definedName>
    <definedName name="Z_44B113B8_9CEA_46B5_BCF6_01F0A771DA49_.wvu.Rows" localSheetId="5" hidden="1">LION!$287:$287</definedName>
    <definedName name="Z_44B113B8_9CEA_46B5_BCF6_01F0A771DA49_.wvu.Rows" localSheetId="19" hidden="1">MAPLE!#REF!</definedName>
    <definedName name="Z_44B113B8_9CEA_46B5_BCF6_01F0A771DA49_.wvu.Rows" localSheetId="23" hidden="1">MUSTANG!#REF!</definedName>
    <definedName name="Z_44B113B8_9CEA_46B5_BCF6_01F0A771DA49_.wvu.Rows" localSheetId="29" hidden="1">'NEW FALCON'!#REF!</definedName>
    <definedName name="Z_44B113B8_9CEA_46B5_BCF6_01F0A771DA49_.wvu.Rows" localSheetId="20" hidden="1">ORIENT!$57:$57</definedName>
    <definedName name="Z_44B113B8_9CEA_46B5_BCF6_01F0A771DA49_.wvu.Rows" localSheetId="54" hidden="1">SANTANA!$115:$115</definedName>
    <definedName name="Z_44B113B8_9CEA_46B5_BCF6_01F0A771DA49_.wvu.Rows" localSheetId="41" hidden="1">SENTOSA!#REF!</definedName>
    <definedName name="Z_44B113B8_9CEA_46B5_BCF6_01F0A771DA49_.wvu.Rows" localSheetId="62" hidden="1">SEQUOIA!$35:$35</definedName>
    <definedName name="Z_44B113B8_9CEA_46B5_BCF6_01F0A771DA49_.wvu.Rows" localSheetId="30" hidden="1">SHIKRA!#REF!</definedName>
    <definedName name="Z_44B113B8_9CEA_46B5_BCF6_01F0A771DA49_.wvu.Rows" localSheetId="1" hidden="1">SHOGUN!$375:$375</definedName>
    <definedName name="Z_44B113B8_9CEA_46B5_BCF6_01F0A771DA49_.wvu.Rows" localSheetId="4" hidden="1">SILK!$384:$384</definedName>
    <definedName name="Z_44B113B8_9CEA_46B5_BCF6_01F0A771DA49_.wvu.Rows" localSheetId="6" hidden="1">SWAN!$229:$229</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1" hidden="1">'AFRICA EXPRESS'!$A$1:$M$144</definedName>
    <definedName name="Z_4E666960_F75E_4DEC_AA08_CB80C5246F2D_.wvu.PrintArea" localSheetId="25" hidden="1">AMERICA!$A$1:$M$5</definedName>
    <definedName name="Z_4E666960_F75E_4DEC_AA08_CB80C5246F2D_.wvu.PrintArea" localSheetId="33" hidden="1">AUSTRALIA!$A$1:$H$98</definedName>
    <definedName name="Z_4E666960_F75E_4DEC_AA08_CB80C5246F2D_.wvu.PrintArea" localSheetId="42" hidden="1">CHINOOK!$B$1:$L$5</definedName>
    <definedName name="Z_4E666960_F75E_4DEC_AA08_CB80C5246F2D_.wvu.PrintArea" localSheetId="50" hidden="1">DAHLIA!$A$1:$K$5</definedName>
    <definedName name="Z_4E666960_F75E_4DEC_AA08_CB80C5246F2D_.wvu.PrintArea" localSheetId="61" hidden="1">EAGLE!$A$1:$L$29</definedName>
    <definedName name="Z_4E666960_F75E_4DEC_AA08_CB80C5246F2D_.wvu.PrintArea" localSheetId="51" hidden="1">'EMERALD '!$B$1:$N$5</definedName>
    <definedName name="Z_4E666960_F75E_4DEC_AA08_CB80C5246F2D_.wvu.PrintArea" localSheetId="52" hidden="1">EMPIRE!$B$1:$M$4</definedName>
    <definedName name="Z_4E666960_F75E_4DEC_AA08_CB80C5246F2D_.wvu.PrintArea" localSheetId="2" hidden="1">HOME!$A$1:$K$549</definedName>
    <definedName name="Z_4E666960_F75E_4DEC_AA08_CB80C5246F2D_.wvu.PrintArea" localSheetId="19" hidden="1">MAPLE!$B$1:$L$5</definedName>
    <definedName name="Z_4E666960_F75E_4DEC_AA08_CB80C5246F2D_.wvu.PrintArea" localSheetId="23" hidden="1">MUSTANG!$B$1:$L$5</definedName>
    <definedName name="Z_4E666960_F75E_4DEC_AA08_CB80C5246F2D_.wvu.PrintArea" localSheetId="20" hidden="1">ORIENT!$B$1:$N$32</definedName>
    <definedName name="Z_4E666960_F75E_4DEC_AA08_CB80C5246F2D_.wvu.PrintArea" localSheetId="60" hidden="1">'PEARL RIVER'!$A$1:$M$42</definedName>
    <definedName name="Z_4E666960_F75E_4DEC_AA08_CB80C5246F2D_.wvu.PrintArea" localSheetId="14" hidden="1">PHOENIX!$A$1:$M$303</definedName>
    <definedName name="Z_4E666960_F75E_4DEC_AA08_CB80C5246F2D_.wvu.PrintArea" localSheetId="54" hidden="1">SANTANA!$A$1:$M$91</definedName>
    <definedName name="Z_4E666960_F75E_4DEC_AA08_CB80C5246F2D_.wvu.PrintArea" localSheetId="62" hidden="1">SEQUOIA!$A$1:$L$11</definedName>
    <definedName name="Z_4E666960_F75E_4DEC_AA08_CB80C5246F2D_.wvu.PrintArea" localSheetId="6" hidden="1">SWAN!$A$1:$N$208</definedName>
    <definedName name="Z_4E666960_F75E_4DEC_AA08_CB80C5246F2D_.wvu.Rows" localSheetId="3" hidden="1">ALBATROSS!$278:$278</definedName>
    <definedName name="Z_4E666960_F75E_4DEC_AA08_CB80C5246F2D_.wvu.Rows" localSheetId="25" hidden="1">AMERICA!#REF!</definedName>
    <definedName name="Z_4E666960_F75E_4DEC_AA08_CB80C5246F2D_.wvu.Rows" localSheetId="42" hidden="1">CHINOOK!#REF!</definedName>
    <definedName name="Z_4E666960_F75E_4DEC_AA08_CB80C5246F2D_.wvu.Rows" localSheetId="50" hidden="1">DAHLIA!#REF!</definedName>
    <definedName name="Z_4E666960_F75E_4DEC_AA08_CB80C5246F2D_.wvu.Rows" localSheetId="61" hidden="1">EAGLE!$53:$53</definedName>
    <definedName name="Z_4E666960_F75E_4DEC_AA08_CB80C5246F2D_.wvu.Rows" localSheetId="51" hidden="1">'EMERALD '!$165:$165</definedName>
    <definedName name="Z_4E666960_F75E_4DEC_AA08_CB80C5246F2D_.wvu.Rows" localSheetId="10" hidden="1">JAGUAR!$159:$159</definedName>
    <definedName name="Z_4E666960_F75E_4DEC_AA08_CB80C5246F2D_.wvu.Rows" localSheetId="5" hidden="1">LION!$287:$287</definedName>
    <definedName name="Z_4E666960_F75E_4DEC_AA08_CB80C5246F2D_.wvu.Rows" localSheetId="19" hidden="1">MAPLE!#REF!</definedName>
    <definedName name="Z_4E666960_F75E_4DEC_AA08_CB80C5246F2D_.wvu.Rows" localSheetId="23" hidden="1">MUSTANG!#REF!</definedName>
    <definedName name="Z_4E666960_F75E_4DEC_AA08_CB80C5246F2D_.wvu.Rows" localSheetId="54" hidden="1">SANTANA!$115:$115</definedName>
    <definedName name="Z_4E666960_F75E_4DEC_AA08_CB80C5246F2D_.wvu.Rows" localSheetId="41" hidden="1">SENTOSA!#REF!</definedName>
    <definedName name="Z_4E666960_F75E_4DEC_AA08_CB80C5246F2D_.wvu.Rows" localSheetId="62" hidden="1">SEQUOIA!$35:$35</definedName>
    <definedName name="Z_4E666960_F75E_4DEC_AA08_CB80C5246F2D_.wvu.Rows" localSheetId="1" hidden="1">SHOGUN!$375:$375</definedName>
    <definedName name="Z_4E666960_F75E_4DEC_AA08_CB80C5246F2D_.wvu.Rows" localSheetId="4" hidden="1">SILK!$384:$384</definedName>
    <definedName name="Z_4E666960_F75E_4DEC_AA08_CB80C5246F2D_.wvu.Rows" localSheetId="6" hidden="1">SWAN!$229:$229</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5" hidden="1">'ORYX ORIGAMI'!$F:$F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1" hidden="1">'AFRICA EXPRESS'!$A$1:$M$144</definedName>
    <definedName name="Z_5024D59A_F791_4B48_8A8A_90A9A8BA3CB8_.wvu.PrintArea" localSheetId="25" hidden="1">AMERICA!$A$1:$M$115</definedName>
    <definedName name="Z_5024D59A_F791_4B48_8A8A_90A9A8BA3CB8_.wvu.PrintArea" localSheetId="33" hidden="1">AUSTRALIA!$A$1:$H$98</definedName>
    <definedName name="Z_5024D59A_F791_4B48_8A8A_90A9A8BA3CB8_.wvu.PrintArea" localSheetId="51" hidden="1">'EMERALD '!$B$1:$P$156</definedName>
    <definedName name="Z_5024D59A_F791_4B48_8A8A_90A9A8BA3CB8_.wvu.PrintArea" localSheetId="52" hidden="1">EMPIRE!$B$1:$M$268</definedName>
    <definedName name="Z_5024D59A_F791_4B48_8A8A_90A9A8BA3CB8_.wvu.PrintArea" localSheetId="2" hidden="1">HOME!$A$17:$K$17</definedName>
    <definedName name="Z_5024D59A_F791_4B48_8A8A_90A9A8BA3CB8_.wvu.PrintArea" localSheetId="15" hidden="1">PANTHER!$B$1:$N$125</definedName>
    <definedName name="Z_5024D59A_F791_4B48_8A8A_90A9A8BA3CB8_.wvu.PrintArea" localSheetId="60" hidden="1">'PEARL RIVER'!$A$1:$M$42</definedName>
    <definedName name="Z_5024D59A_F791_4B48_8A8A_90A9A8BA3CB8_.wvu.PrintArea" localSheetId="14" hidden="1">PHOENIX!$A$1:$M$303</definedName>
    <definedName name="Z_5024D59A_F791_4B48_8A8A_90A9A8BA3CB8_.wvu.PrintArea" localSheetId="6" hidden="1">SWAN!$A$1:$N$208</definedName>
    <definedName name="Z_5024D59A_F791_4B48_8A8A_90A9A8BA3CB8_.wvu.PrintArea" localSheetId="48" hidden="1">TIGER!$A$1:$M$99</definedName>
    <definedName name="Z_5024D59A_F791_4B48_8A8A_90A9A8BA3CB8_.wvu.PrintTitles" localSheetId="2" hidden="1">HOME!$17:$17</definedName>
    <definedName name="Z_5024D59A_F791_4B48_8A8A_90A9A8BA3CB8_.wvu.Rows" localSheetId="3" hidden="1">ALBATROSS!$278:$278</definedName>
    <definedName name="Z_5024D59A_F791_4B48_8A8A_90A9A8BA3CB8_.wvu.Rows" localSheetId="25" hidden="1">AMERICA!#REF!</definedName>
    <definedName name="Z_5024D59A_F791_4B48_8A8A_90A9A8BA3CB8_.wvu.Rows" localSheetId="33" hidden="1">AUSTRALIA!#REF!</definedName>
    <definedName name="Z_5024D59A_F791_4B48_8A8A_90A9A8BA3CB8_.wvu.Rows" localSheetId="9" hidden="1">'BRITANNIA '!$143:$143</definedName>
    <definedName name="Z_5024D59A_F791_4B48_8A8A_90A9A8BA3CB8_.wvu.Rows" localSheetId="37" hidden="1">CARIOCA!#REF!</definedName>
    <definedName name="Z_5024D59A_F791_4B48_8A8A_90A9A8BA3CB8_.wvu.Rows" localSheetId="42" hidden="1">CHINOOK!#REF!,CHINOOK!#REF!</definedName>
    <definedName name="Z_5024D59A_F791_4B48_8A8A_90A9A8BA3CB8_.wvu.Rows" localSheetId="28" hidden="1">CLANGA!#REF!,CLANGA!#REF!</definedName>
    <definedName name="Z_5024D59A_F791_4B48_8A8A_90A9A8BA3CB8_.wvu.Rows" localSheetId="7" hidden="1">CONDOR!$279:$279</definedName>
    <definedName name="Z_5024D59A_F791_4B48_8A8A_90A9A8BA3CB8_.wvu.Rows" localSheetId="50" hidden="1">DAHLIA!#REF!,DAHLIA!#REF!</definedName>
    <definedName name="Z_5024D59A_F791_4B48_8A8A_90A9A8BA3CB8_.wvu.Rows" localSheetId="11" hidden="1">DRAGON!#REF!</definedName>
    <definedName name="Z_5024D59A_F791_4B48_8A8A_90A9A8BA3CB8_.wvu.Rows" localSheetId="61" hidden="1">EAGLE!$53:$53</definedName>
    <definedName name="Z_5024D59A_F791_4B48_8A8A_90A9A8BA3CB8_.wvu.Rows" localSheetId="26" hidden="1">ELEPHANT!#REF!</definedName>
    <definedName name="Z_5024D59A_F791_4B48_8A8A_90A9A8BA3CB8_.wvu.Rows" localSheetId="51" hidden="1">'EMERALD '!#REF!,'EMERALD '!$165:$165</definedName>
    <definedName name="Z_5024D59A_F791_4B48_8A8A_90A9A8BA3CB8_.wvu.Rows" localSheetId="52" hidden="1">EMPIRE!#REF!</definedName>
    <definedName name="Z_5024D59A_F791_4B48_8A8A_90A9A8BA3CB8_.wvu.Rows" localSheetId="36" hidden="1">INGWE!#REF!</definedName>
    <definedName name="Z_5024D59A_F791_4B48_8A8A_90A9A8BA3CB8_.wvu.Rows" localSheetId="34" hidden="1">IPANEMA!$5:$16</definedName>
    <definedName name="Z_5024D59A_F791_4B48_8A8A_90A9A8BA3CB8_.wvu.Rows" localSheetId="10" hidden="1">JAGUAR!$6:$11,JAGUAR!$14:$16,JAGUAR!$159:$159</definedName>
    <definedName name="Z_5024D59A_F791_4B48_8A8A_90A9A8BA3CB8_.wvu.Rows" localSheetId="27" hidden="1">LIBERTY!#REF!</definedName>
    <definedName name="Z_5024D59A_F791_4B48_8A8A_90A9A8BA3CB8_.wvu.Rows" localSheetId="5" hidden="1">LION!$287:$287</definedName>
    <definedName name="Z_5024D59A_F791_4B48_8A8A_90A9A8BA3CB8_.wvu.Rows" localSheetId="19" hidden="1">MAPLE!#REF!,MAPLE!#REF!</definedName>
    <definedName name="Z_5024D59A_F791_4B48_8A8A_90A9A8BA3CB8_.wvu.Rows" localSheetId="23" hidden="1">MUSTANG!#REF!,MUSTANG!#REF!</definedName>
    <definedName name="Z_5024D59A_F791_4B48_8A8A_90A9A8BA3CB8_.wvu.Rows" localSheetId="29" hidden="1">'NEW FALCON'!#REF!,'NEW FALCON'!#REF!</definedName>
    <definedName name="Z_5024D59A_F791_4B48_8A8A_90A9A8BA3CB8_.wvu.Rows" localSheetId="20" hidden="1">ORIENT!#REF!,ORIENT!#REF!</definedName>
    <definedName name="Z_5024D59A_F791_4B48_8A8A_90A9A8BA3CB8_.wvu.Rows" localSheetId="35" hidden="1">'ORYX ORIGAMI'!$12:$18</definedName>
    <definedName name="Z_5024D59A_F791_4B48_8A8A_90A9A8BA3CB8_.wvu.Rows" localSheetId="15"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54" hidden="1">SANTANA!$115:$115</definedName>
    <definedName name="Z_5024D59A_F791_4B48_8A8A_90A9A8BA3CB8_.wvu.Rows" localSheetId="41" hidden="1">SENTOSA!#REF!</definedName>
    <definedName name="Z_5024D59A_F791_4B48_8A8A_90A9A8BA3CB8_.wvu.Rows" localSheetId="62" hidden="1">SEQUOIA!$35:$35</definedName>
    <definedName name="Z_5024D59A_F791_4B48_8A8A_90A9A8BA3CB8_.wvu.Rows" localSheetId="30" hidden="1">SHIKRA!#REF!,SHIKRA!#REF!</definedName>
    <definedName name="Z_5024D59A_F791_4B48_8A8A_90A9A8BA3CB8_.wvu.Rows" localSheetId="1" hidden="1">SHOGUN!$375:$375</definedName>
    <definedName name="Z_5024D59A_F791_4B48_8A8A_90A9A8BA3CB8_.wvu.Rows" localSheetId="4" hidden="1">SILK!$384:$384</definedName>
    <definedName name="Z_5024D59A_F791_4B48_8A8A_90A9A8BA3CB8_.wvu.Rows" localSheetId="6" hidden="1">SWAN!$229:$229</definedName>
    <definedName name="Z_5024D59A_F791_4B48_8A8A_90A9A8BA3CB8_.wvu.Rows" localSheetId="48"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3"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1" hidden="1">'AFRICA EXPRESS'!$A$1:$M$144</definedName>
    <definedName name="Z_58027D85_134F_43B5_9A49_0C20537F5C27_.wvu.PrintArea" localSheetId="25" hidden="1">AMERICA!$A$1:$M$115</definedName>
    <definedName name="Z_58027D85_134F_43B5_9A49_0C20537F5C27_.wvu.PrintArea" localSheetId="33" hidden="1">AUSTRALIA!$A$1:$H$98</definedName>
    <definedName name="Z_58027D85_134F_43B5_9A49_0C20537F5C27_.wvu.PrintArea" localSheetId="52" hidden="1">EMPIRE!$B$1:$M$268</definedName>
    <definedName name="Z_58027D85_134F_43B5_9A49_0C20537F5C27_.wvu.PrintArea" localSheetId="60" hidden="1">'PEARL RIVER'!$A$1:$M$42</definedName>
    <definedName name="Z_58027D85_134F_43B5_9A49_0C20537F5C27_.wvu.PrintArea" localSheetId="14" hidden="1">PHOENIX!$A$1:$M$303</definedName>
    <definedName name="Z_58027D85_134F_43B5_9A49_0C20537F5C27_.wvu.PrintArea" localSheetId="6" hidden="1">SWAN!$A$1:$N$208</definedName>
    <definedName name="Z_58027D85_134F_43B5_9A49_0C20537F5C27_.wvu.Rows" localSheetId="3" hidden="1">ALBATROSS!$278:$278</definedName>
    <definedName name="Z_58027D85_134F_43B5_9A49_0C20537F5C27_.wvu.Rows" localSheetId="42" hidden="1">CHINOOK!#REF!</definedName>
    <definedName name="Z_58027D85_134F_43B5_9A49_0C20537F5C27_.wvu.Rows" localSheetId="50" hidden="1">DAHLIA!#REF!</definedName>
    <definedName name="Z_58027D85_134F_43B5_9A49_0C20537F5C27_.wvu.Rows" localSheetId="61" hidden="1">EAGLE!$53:$53</definedName>
    <definedName name="Z_58027D85_134F_43B5_9A49_0C20537F5C27_.wvu.Rows" localSheetId="51" hidden="1">'EMERALD '!$165:$165</definedName>
    <definedName name="Z_58027D85_134F_43B5_9A49_0C20537F5C27_.wvu.Rows" localSheetId="10" hidden="1">JAGUAR!$159:$159</definedName>
    <definedName name="Z_58027D85_134F_43B5_9A49_0C20537F5C27_.wvu.Rows" localSheetId="5" hidden="1">LION!$287:$287</definedName>
    <definedName name="Z_58027D85_134F_43B5_9A49_0C20537F5C27_.wvu.Rows" localSheetId="19" hidden="1">MAPLE!#REF!</definedName>
    <definedName name="Z_58027D85_134F_43B5_9A49_0C20537F5C27_.wvu.Rows" localSheetId="23" hidden="1">MUSTANG!#REF!</definedName>
    <definedName name="Z_58027D85_134F_43B5_9A49_0C20537F5C27_.wvu.Rows" localSheetId="20" hidden="1">ORIENT!$57:$57</definedName>
    <definedName name="Z_58027D85_134F_43B5_9A49_0C20537F5C27_.wvu.Rows" localSheetId="54" hidden="1">SANTANA!$115:$115</definedName>
    <definedName name="Z_58027D85_134F_43B5_9A49_0C20537F5C27_.wvu.Rows" localSheetId="62" hidden="1">SEQUOIA!$35:$35</definedName>
    <definedName name="Z_58027D85_134F_43B5_9A49_0C20537F5C27_.wvu.Rows" localSheetId="1" hidden="1">SHOGUN!$375:$375</definedName>
    <definedName name="Z_58027D85_134F_43B5_9A49_0C20537F5C27_.wvu.Rows" localSheetId="4" hidden="1">SILK!$384:$384</definedName>
    <definedName name="Z_58027D85_134F_43B5_9A49_0C20537F5C27_.wvu.Rows" localSheetId="6" hidden="1">SWAN!$229:$229</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1" hidden="1">'AFRICA EXPRESS'!$A$1:$M$144</definedName>
    <definedName name="Z_6498EF57_D528_4E88_B75E_E36A80E6041F_.wvu.PrintArea" localSheetId="25" hidden="1">AMERICA!$A$1:$M$115</definedName>
    <definedName name="Z_6498EF57_D528_4E88_B75E_E36A80E6041F_.wvu.PrintArea" localSheetId="33" hidden="1">AUSTRALIA!$A$1:$H$98</definedName>
    <definedName name="Z_6498EF57_D528_4E88_B75E_E36A80E6041F_.wvu.PrintArea" localSheetId="52" hidden="1">EMPIRE!$B$1:$M$268</definedName>
    <definedName name="Z_6498EF57_D528_4E88_B75E_E36A80E6041F_.wvu.PrintArea" localSheetId="2" hidden="1">HOME!$A$1:$K$549</definedName>
    <definedName name="Z_6498EF57_D528_4E88_B75E_E36A80E6041F_.wvu.PrintArea" localSheetId="60" hidden="1">'PEARL RIVER'!$A$1:$M$42</definedName>
    <definedName name="Z_6498EF57_D528_4E88_B75E_E36A80E6041F_.wvu.PrintArea" localSheetId="14" hidden="1">PHOENIX!$A$1:$M$303</definedName>
    <definedName name="Z_6498EF57_D528_4E88_B75E_E36A80E6041F_.wvu.PrintArea" localSheetId="6" hidden="1">SWAN!$A$1:$N$208</definedName>
    <definedName name="Z_6498EF57_D528_4E88_B75E_E36A80E6041F_.wvu.Rows" localSheetId="3" hidden="1">ALBATROSS!$278:$278</definedName>
    <definedName name="Z_6498EF57_D528_4E88_B75E_E36A80E6041F_.wvu.Rows" localSheetId="42" hidden="1">CHINOOK!#REF!</definedName>
    <definedName name="Z_6498EF57_D528_4E88_B75E_E36A80E6041F_.wvu.Rows" localSheetId="28" hidden="1">CLANGA!#REF!</definedName>
    <definedName name="Z_6498EF57_D528_4E88_B75E_E36A80E6041F_.wvu.Rows" localSheetId="50" hidden="1">DAHLIA!#REF!</definedName>
    <definedName name="Z_6498EF57_D528_4E88_B75E_E36A80E6041F_.wvu.Rows" localSheetId="61" hidden="1">EAGLE!$53:$53</definedName>
    <definedName name="Z_6498EF57_D528_4E88_B75E_E36A80E6041F_.wvu.Rows" localSheetId="51" hidden="1">'EMERALD '!$165:$165</definedName>
    <definedName name="Z_6498EF57_D528_4E88_B75E_E36A80E6041F_.wvu.Rows" localSheetId="10" hidden="1">JAGUAR!$159:$159</definedName>
    <definedName name="Z_6498EF57_D528_4E88_B75E_E36A80E6041F_.wvu.Rows" localSheetId="5" hidden="1">LION!$287:$287</definedName>
    <definedName name="Z_6498EF57_D528_4E88_B75E_E36A80E6041F_.wvu.Rows" localSheetId="19" hidden="1">MAPLE!#REF!</definedName>
    <definedName name="Z_6498EF57_D528_4E88_B75E_E36A80E6041F_.wvu.Rows" localSheetId="23" hidden="1">MUSTANG!#REF!</definedName>
    <definedName name="Z_6498EF57_D528_4E88_B75E_E36A80E6041F_.wvu.Rows" localSheetId="29" hidden="1">'NEW FALCON'!#REF!</definedName>
    <definedName name="Z_6498EF57_D528_4E88_B75E_E36A80E6041F_.wvu.Rows" localSheetId="20" hidden="1">ORIENT!$57:$57</definedName>
    <definedName name="Z_6498EF57_D528_4E88_B75E_E36A80E6041F_.wvu.Rows" localSheetId="54" hidden="1">SANTANA!$115:$115</definedName>
    <definedName name="Z_6498EF57_D528_4E88_B75E_E36A80E6041F_.wvu.Rows" localSheetId="41" hidden="1">SENTOSA!#REF!</definedName>
    <definedName name="Z_6498EF57_D528_4E88_B75E_E36A80E6041F_.wvu.Rows" localSheetId="62" hidden="1">SEQUOIA!$35:$35</definedName>
    <definedName name="Z_6498EF57_D528_4E88_B75E_E36A80E6041F_.wvu.Rows" localSheetId="30" hidden="1">SHIKRA!#REF!</definedName>
    <definedName name="Z_6498EF57_D528_4E88_B75E_E36A80E6041F_.wvu.Rows" localSheetId="1" hidden="1">SHOGUN!$375:$375</definedName>
    <definedName name="Z_6498EF57_D528_4E88_B75E_E36A80E6041F_.wvu.Rows" localSheetId="4" hidden="1">SILK!$384:$384</definedName>
    <definedName name="Z_6498EF57_D528_4E88_B75E_E36A80E6041F_.wvu.Rows" localSheetId="6" hidden="1">SWAN!$229:$229</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0"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3" hidden="1">AUSTRALIA!$A$5:$J$6</definedName>
    <definedName name="Z_7BB3C54B_75C1_4A64_8820_A28F28DB8FF5_.wvu.FilterData" localSheetId="2" hidden="1">HOME!$A$17:$K$17</definedName>
    <definedName name="Z_7BB6E246_4E44_4C1B_A7FB_EE15C0867519_.wvu.PrintArea" localSheetId="31" hidden="1">'AFRICA EXPRESS'!$A$1:$M$144</definedName>
    <definedName name="Z_7BB6E246_4E44_4C1B_A7FB_EE15C0867519_.wvu.PrintArea" localSheetId="25" hidden="1">AMERICA!$A$1:$M$115</definedName>
    <definedName name="Z_7BB6E246_4E44_4C1B_A7FB_EE15C0867519_.wvu.PrintArea" localSheetId="33" hidden="1">AUSTRALIA!$A$1:$H$98</definedName>
    <definedName name="Z_7BB6E246_4E44_4C1B_A7FB_EE15C0867519_.wvu.PrintArea" localSheetId="52" hidden="1">EMPIRE!$B$1:$M$268</definedName>
    <definedName name="Z_7BB6E246_4E44_4C1B_A7FB_EE15C0867519_.wvu.PrintArea" localSheetId="60" hidden="1">'PEARL RIVER'!$A$1:$M$42</definedName>
    <definedName name="Z_7BB6E246_4E44_4C1B_A7FB_EE15C0867519_.wvu.PrintArea" localSheetId="14" hidden="1">PHOENIX!$A$1:$M$303</definedName>
    <definedName name="Z_7BB6E246_4E44_4C1B_A7FB_EE15C0867519_.wvu.PrintArea" localSheetId="6" hidden="1">SWAN!$A$1:$N$208</definedName>
    <definedName name="Z_7BB6E246_4E44_4C1B_A7FB_EE15C0867519_.wvu.Rows" localSheetId="3" hidden="1">ALBATROSS!$278:$278</definedName>
    <definedName name="Z_7BB6E246_4E44_4C1B_A7FB_EE15C0867519_.wvu.Rows" localSheetId="42" hidden="1">CHINOOK!#REF!</definedName>
    <definedName name="Z_7BB6E246_4E44_4C1B_A7FB_EE15C0867519_.wvu.Rows" localSheetId="50" hidden="1">DAHLIA!#REF!</definedName>
    <definedName name="Z_7BB6E246_4E44_4C1B_A7FB_EE15C0867519_.wvu.Rows" localSheetId="61" hidden="1">EAGLE!$53:$53</definedName>
    <definedName name="Z_7BB6E246_4E44_4C1B_A7FB_EE15C0867519_.wvu.Rows" localSheetId="51" hidden="1">'EMERALD '!$165:$165</definedName>
    <definedName name="Z_7BB6E246_4E44_4C1B_A7FB_EE15C0867519_.wvu.Rows" localSheetId="10" hidden="1">JAGUAR!$159:$159</definedName>
    <definedName name="Z_7BB6E246_4E44_4C1B_A7FB_EE15C0867519_.wvu.Rows" localSheetId="5" hidden="1">LION!$287:$287</definedName>
    <definedName name="Z_7BB6E246_4E44_4C1B_A7FB_EE15C0867519_.wvu.Rows" localSheetId="19" hidden="1">MAPLE!#REF!</definedName>
    <definedName name="Z_7BB6E246_4E44_4C1B_A7FB_EE15C0867519_.wvu.Rows" localSheetId="23" hidden="1">MUSTANG!#REF!</definedName>
    <definedName name="Z_7BB6E246_4E44_4C1B_A7FB_EE15C0867519_.wvu.Rows" localSheetId="20" hidden="1">ORIENT!$57:$57</definedName>
    <definedName name="Z_7BB6E246_4E44_4C1B_A7FB_EE15C0867519_.wvu.Rows" localSheetId="54" hidden="1">SANTANA!$115:$115</definedName>
    <definedName name="Z_7BB6E246_4E44_4C1B_A7FB_EE15C0867519_.wvu.Rows" localSheetId="62" hidden="1">SEQUOIA!$35:$35</definedName>
    <definedName name="Z_7BB6E246_4E44_4C1B_A7FB_EE15C0867519_.wvu.Rows" localSheetId="1" hidden="1">SHOGUN!$375:$375</definedName>
    <definedName name="Z_7BB6E246_4E44_4C1B_A7FB_EE15C0867519_.wvu.Rows" localSheetId="4" hidden="1">SILK!$384:$384</definedName>
    <definedName name="Z_7BB6E246_4E44_4C1B_A7FB_EE15C0867519_.wvu.Rows" localSheetId="6" hidden="1">SWAN!$229:$229</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5" hidden="1">'ORYX ORIGAMI'!$F:$F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1" hidden="1">'AFRICA EXPRESS'!$A$1:$M$144</definedName>
    <definedName name="Z_82E65AA3_5988_4ED4_A56D_19D1BA591355_.wvu.PrintArea" localSheetId="25" hidden="1">AMERICA!$A$1:$M$115</definedName>
    <definedName name="Z_82E65AA3_5988_4ED4_A56D_19D1BA591355_.wvu.PrintArea" localSheetId="33" hidden="1">AUSTRALIA!$A$1:$H$98</definedName>
    <definedName name="Z_82E65AA3_5988_4ED4_A56D_19D1BA591355_.wvu.PrintArea" localSheetId="51" hidden="1">'EMERALD '!$B$1:$P$156</definedName>
    <definedName name="Z_82E65AA3_5988_4ED4_A56D_19D1BA591355_.wvu.PrintArea" localSheetId="52" hidden="1">EMPIRE!$B$1:$M$268</definedName>
    <definedName name="Z_82E65AA3_5988_4ED4_A56D_19D1BA591355_.wvu.PrintArea" localSheetId="2" hidden="1">HOME!$A$17:$K$17</definedName>
    <definedName name="Z_82E65AA3_5988_4ED4_A56D_19D1BA591355_.wvu.PrintArea" localSheetId="15" hidden="1">PANTHER!$B$1:$N$125</definedName>
    <definedName name="Z_82E65AA3_5988_4ED4_A56D_19D1BA591355_.wvu.PrintArea" localSheetId="60" hidden="1">'PEARL RIVER'!$A$1:$M$42</definedName>
    <definedName name="Z_82E65AA3_5988_4ED4_A56D_19D1BA591355_.wvu.PrintArea" localSheetId="14" hidden="1">PHOENIX!$A$1:$M$303</definedName>
    <definedName name="Z_82E65AA3_5988_4ED4_A56D_19D1BA591355_.wvu.PrintArea" localSheetId="6" hidden="1">SWAN!$A$1:$N$208</definedName>
    <definedName name="Z_82E65AA3_5988_4ED4_A56D_19D1BA591355_.wvu.PrintArea" localSheetId="48" hidden="1">TIGER!$A$1:$M$99</definedName>
    <definedName name="Z_82E65AA3_5988_4ED4_A56D_19D1BA591355_.wvu.PrintTitles" localSheetId="2" hidden="1">HOME!$17:$17</definedName>
    <definedName name="Z_82E65AA3_5988_4ED4_A56D_19D1BA591355_.wvu.Rows" localSheetId="31" hidden="1">'AFRICA EXPRESS'!#REF!</definedName>
    <definedName name="Z_82E65AA3_5988_4ED4_A56D_19D1BA591355_.wvu.Rows" localSheetId="3" hidden="1">ALBATROSS!$278:$278</definedName>
    <definedName name="Z_82E65AA3_5988_4ED4_A56D_19D1BA591355_.wvu.Rows" localSheetId="25" hidden="1">AMERICA!#REF!</definedName>
    <definedName name="Z_82E65AA3_5988_4ED4_A56D_19D1BA591355_.wvu.Rows" localSheetId="33" hidden="1">AUSTRALIA!#REF!</definedName>
    <definedName name="Z_82E65AA3_5988_4ED4_A56D_19D1BA591355_.wvu.Rows" localSheetId="9" hidden="1">'BRITANNIA '!$143:$143</definedName>
    <definedName name="Z_82E65AA3_5988_4ED4_A56D_19D1BA591355_.wvu.Rows" localSheetId="39" hidden="1">CAPRICORN!#REF!</definedName>
    <definedName name="Z_82E65AA3_5988_4ED4_A56D_19D1BA591355_.wvu.Rows" localSheetId="37" hidden="1">CARIOCA!#REF!,CARIOCA!#REF!</definedName>
    <definedName name="Z_82E65AA3_5988_4ED4_A56D_19D1BA591355_.wvu.Rows" localSheetId="42" hidden="1">CHINOOK!#REF!,CHINOOK!#REF!</definedName>
    <definedName name="Z_82E65AA3_5988_4ED4_A56D_19D1BA591355_.wvu.Rows" localSheetId="28" hidden="1">CLANGA!#REF!,CLANGA!#REF!</definedName>
    <definedName name="Z_82E65AA3_5988_4ED4_A56D_19D1BA591355_.wvu.Rows" localSheetId="7" hidden="1">CONDOR!$279:$279</definedName>
    <definedName name="Z_82E65AA3_5988_4ED4_A56D_19D1BA591355_.wvu.Rows" localSheetId="50" hidden="1">DAHLIA!#REF!,DAHLIA!#REF!</definedName>
    <definedName name="Z_82E65AA3_5988_4ED4_A56D_19D1BA591355_.wvu.Rows" localSheetId="11" hidden="1">DRAGON!#REF!,DRAGON!#REF!</definedName>
    <definedName name="Z_82E65AA3_5988_4ED4_A56D_19D1BA591355_.wvu.Rows" localSheetId="61" hidden="1">EAGLE!$53:$53</definedName>
    <definedName name="Z_82E65AA3_5988_4ED4_A56D_19D1BA591355_.wvu.Rows" localSheetId="26" hidden="1">ELEPHANT!#REF!</definedName>
    <definedName name="Z_82E65AA3_5988_4ED4_A56D_19D1BA591355_.wvu.Rows" localSheetId="51" hidden="1">'EMERALD '!#REF!,'EMERALD '!$168:$168</definedName>
    <definedName name="Z_82E65AA3_5988_4ED4_A56D_19D1BA591355_.wvu.Rows" localSheetId="52" hidden="1">EMPIRE!#REF!</definedName>
    <definedName name="Z_82E65AA3_5988_4ED4_A56D_19D1BA591355_.wvu.Rows" localSheetId="36" hidden="1">INGWE!#REF!</definedName>
    <definedName name="Z_82E65AA3_5988_4ED4_A56D_19D1BA591355_.wvu.Rows" localSheetId="34" hidden="1">IPANEMA!$5:$16,IPANEMA!#REF!</definedName>
    <definedName name="Z_82E65AA3_5988_4ED4_A56D_19D1BA591355_.wvu.Rows" localSheetId="10" hidden="1">JAGUAR!$6:$11,JAGUAR!$14:$33,JAGUAR!$159:$159</definedName>
    <definedName name="Z_82E65AA3_5988_4ED4_A56D_19D1BA591355_.wvu.Rows" localSheetId="40" hidden="1">KIWI!#REF!</definedName>
    <definedName name="Z_82E65AA3_5988_4ED4_A56D_19D1BA591355_.wvu.Rows" localSheetId="27" hidden="1">LIBERTY!#REF!</definedName>
    <definedName name="Z_82E65AA3_5988_4ED4_A56D_19D1BA591355_.wvu.Rows" localSheetId="5" hidden="1">LION!$287:$287</definedName>
    <definedName name="Z_82E65AA3_5988_4ED4_A56D_19D1BA591355_.wvu.Rows" localSheetId="19" hidden="1">MAPLE!#REF!,MAPLE!#REF!</definedName>
    <definedName name="Z_82E65AA3_5988_4ED4_A56D_19D1BA591355_.wvu.Rows" localSheetId="23" hidden="1">MUSTANG!#REF!,MUSTANG!#REF!</definedName>
    <definedName name="Z_82E65AA3_5988_4ED4_A56D_19D1BA591355_.wvu.Rows" localSheetId="29" hidden="1">'NEW FALCON'!#REF!,'NEW FALCON'!#REF!</definedName>
    <definedName name="Z_82E65AA3_5988_4ED4_A56D_19D1BA591355_.wvu.Rows" localSheetId="20" hidden="1">ORIENT!#REF!,ORIENT!#REF!</definedName>
    <definedName name="Z_82E65AA3_5988_4ED4_A56D_19D1BA591355_.wvu.Rows" localSheetId="35" hidden="1">'ORYX ORIGAMI'!$8:$18</definedName>
    <definedName name="Z_82E65AA3_5988_4ED4_A56D_19D1BA591355_.wvu.Rows" localSheetId="15"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54" hidden="1">SANTANA!$115:$115</definedName>
    <definedName name="Z_82E65AA3_5988_4ED4_A56D_19D1BA591355_.wvu.Rows" localSheetId="41" hidden="1">SENTOSA!#REF!</definedName>
    <definedName name="Z_82E65AA3_5988_4ED4_A56D_19D1BA591355_.wvu.Rows" localSheetId="62" hidden="1">SEQUOIA!$35:$35</definedName>
    <definedName name="Z_82E65AA3_5988_4ED4_A56D_19D1BA591355_.wvu.Rows" localSheetId="30" hidden="1">SHIKRA!#REF!,SHIKRA!#REF!</definedName>
    <definedName name="Z_82E65AA3_5988_4ED4_A56D_19D1BA591355_.wvu.Rows" localSheetId="1" hidden="1">SHOGUN!$375:$375</definedName>
    <definedName name="Z_82E65AA3_5988_4ED4_A56D_19D1BA591355_.wvu.Rows" localSheetId="4" hidden="1">SILK!$384:$384</definedName>
    <definedName name="Z_82E65AA3_5988_4ED4_A56D_19D1BA591355_.wvu.Rows" localSheetId="6" hidden="1">SWAN!$229:$229</definedName>
    <definedName name="Z_82E65AA3_5988_4ED4_A56D_19D1BA591355_.wvu.Rows" localSheetId="48" hidden="1">TIGER!#REF!</definedName>
    <definedName name="Z_83410BEA_BF44_43DB_8151_7DF1605DFB24_.wvu.FilterData" localSheetId="2" hidden="1">HOME!$A$17:$K$17</definedName>
    <definedName name="Z_834388B3_D1C0_4496_81CB_D8907F6C94B1_.wvu.Cols" localSheetId="35" hidden="1">'ORYX ORIGAMI'!$F:$F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1" hidden="1">'AFRICA EXPRESS'!$A$1:$M$144</definedName>
    <definedName name="Z_834388B3_D1C0_4496_81CB_D8907F6C94B1_.wvu.PrintArea" localSheetId="25" hidden="1">AMERICA!$A$1:$M$115</definedName>
    <definedName name="Z_834388B3_D1C0_4496_81CB_D8907F6C94B1_.wvu.PrintArea" localSheetId="33" hidden="1">AUSTRALIA!$A$1:$H$98</definedName>
    <definedName name="Z_834388B3_D1C0_4496_81CB_D8907F6C94B1_.wvu.PrintArea" localSheetId="51" hidden="1">'EMERALD '!$B$1:$P$156</definedName>
    <definedName name="Z_834388B3_D1C0_4496_81CB_D8907F6C94B1_.wvu.PrintArea" localSheetId="52" hidden="1">EMPIRE!$B$1:$M$268</definedName>
    <definedName name="Z_834388B3_D1C0_4496_81CB_D8907F6C94B1_.wvu.PrintArea" localSheetId="2" hidden="1">HOME!$A$17:$K$17</definedName>
    <definedName name="Z_834388B3_D1C0_4496_81CB_D8907F6C94B1_.wvu.PrintArea" localSheetId="15" hidden="1">PANTHER!$B$1:$N$125</definedName>
    <definedName name="Z_834388B3_D1C0_4496_81CB_D8907F6C94B1_.wvu.PrintArea" localSheetId="60" hidden="1">'PEARL RIVER'!$A$1:$M$42</definedName>
    <definedName name="Z_834388B3_D1C0_4496_81CB_D8907F6C94B1_.wvu.PrintArea" localSheetId="14" hidden="1">PHOENIX!$A$1:$M$303</definedName>
    <definedName name="Z_834388B3_D1C0_4496_81CB_D8907F6C94B1_.wvu.PrintArea" localSheetId="6" hidden="1">SWAN!$A$1:$N$208</definedName>
    <definedName name="Z_834388B3_D1C0_4496_81CB_D8907F6C94B1_.wvu.PrintArea" localSheetId="48" hidden="1">TIGER!$A$1:$M$99</definedName>
    <definedName name="Z_834388B3_D1C0_4496_81CB_D8907F6C94B1_.wvu.PrintTitles" localSheetId="2" hidden="1">HOME!$17:$17</definedName>
    <definedName name="Z_834388B3_D1C0_4496_81CB_D8907F6C94B1_.wvu.Rows" localSheetId="31" hidden="1">'AFRICA EXPRESS'!#REF!</definedName>
    <definedName name="Z_834388B3_D1C0_4496_81CB_D8907F6C94B1_.wvu.Rows" localSheetId="3" hidden="1">ALBATROSS!$278:$278</definedName>
    <definedName name="Z_834388B3_D1C0_4496_81CB_D8907F6C94B1_.wvu.Rows" localSheetId="25" hidden="1">AMERICA!#REF!</definedName>
    <definedName name="Z_834388B3_D1C0_4496_81CB_D8907F6C94B1_.wvu.Rows" localSheetId="33" hidden="1">AUSTRALIA!#REF!,AUSTRALIA!#REF!</definedName>
    <definedName name="Z_834388B3_D1C0_4496_81CB_D8907F6C94B1_.wvu.Rows" localSheetId="9" hidden="1">'BRITANNIA '!$143:$143</definedName>
    <definedName name="Z_834388B3_D1C0_4496_81CB_D8907F6C94B1_.wvu.Rows" localSheetId="39" hidden="1">CAPRICORN!#REF!</definedName>
    <definedName name="Z_834388B3_D1C0_4496_81CB_D8907F6C94B1_.wvu.Rows" localSheetId="37" hidden="1">CARIOCA!#REF!,CARIOCA!#REF!</definedName>
    <definedName name="Z_834388B3_D1C0_4496_81CB_D8907F6C94B1_.wvu.Rows" localSheetId="42" hidden="1">CHINOOK!#REF!,CHINOOK!#REF!,CHINOOK!#REF!</definedName>
    <definedName name="Z_834388B3_D1C0_4496_81CB_D8907F6C94B1_.wvu.Rows" localSheetId="28" hidden="1">CLANGA!#REF!,CLANGA!#REF!</definedName>
    <definedName name="Z_834388B3_D1C0_4496_81CB_D8907F6C94B1_.wvu.Rows" localSheetId="7" hidden="1">CONDOR!$279:$279</definedName>
    <definedName name="Z_834388B3_D1C0_4496_81CB_D8907F6C94B1_.wvu.Rows" localSheetId="50" hidden="1">DAHLIA!#REF!,DAHLIA!#REF!,DAHLIA!#REF!</definedName>
    <definedName name="Z_834388B3_D1C0_4496_81CB_D8907F6C94B1_.wvu.Rows" localSheetId="11" hidden="1">DRAGON!#REF!</definedName>
    <definedName name="Z_834388B3_D1C0_4496_81CB_D8907F6C94B1_.wvu.Rows" localSheetId="61" hidden="1">EAGLE!$53:$53</definedName>
    <definedName name="Z_834388B3_D1C0_4496_81CB_D8907F6C94B1_.wvu.Rows" localSheetId="26" hidden="1">ELEPHANT!#REF!</definedName>
    <definedName name="Z_834388B3_D1C0_4496_81CB_D8907F6C94B1_.wvu.Rows" localSheetId="51" hidden="1">'EMERALD '!#REF!,'EMERALD '!$165:$165</definedName>
    <definedName name="Z_834388B3_D1C0_4496_81CB_D8907F6C94B1_.wvu.Rows" localSheetId="52" hidden="1">EMPIRE!#REF!,EMPIRE!#REF!</definedName>
    <definedName name="Z_834388B3_D1C0_4496_81CB_D8907F6C94B1_.wvu.Rows" localSheetId="36" hidden="1">INGWE!#REF!</definedName>
    <definedName name="Z_834388B3_D1C0_4496_81CB_D8907F6C94B1_.wvu.Rows" localSheetId="34" hidden="1">IPANEMA!$5:$16,IPANEMA!#REF!</definedName>
    <definedName name="Z_834388B3_D1C0_4496_81CB_D8907F6C94B1_.wvu.Rows" localSheetId="10" hidden="1">JAGUAR!$6:$11,JAGUAR!$14:$18,JAGUAR!$159:$159</definedName>
    <definedName name="Z_834388B3_D1C0_4496_81CB_D8907F6C94B1_.wvu.Rows" localSheetId="40" hidden="1">KIWI!#REF!</definedName>
    <definedName name="Z_834388B3_D1C0_4496_81CB_D8907F6C94B1_.wvu.Rows" localSheetId="27" hidden="1">LIBERTY!#REF!</definedName>
    <definedName name="Z_834388B3_D1C0_4496_81CB_D8907F6C94B1_.wvu.Rows" localSheetId="5" hidden="1">LION!$287:$287</definedName>
    <definedName name="Z_834388B3_D1C0_4496_81CB_D8907F6C94B1_.wvu.Rows" localSheetId="19" hidden="1">MAPLE!#REF!,MAPLE!#REF!,MAPLE!#REF!</definedName>
    <definedName name="Z_834388B3_D1C0_4496_81CB_D8907F6C94B1_.wvu.Rows" localSheetId="23" hidden="1">MUSTANG!#REF!,MUSTANG!#REF!,MUSTANG!#REF!</definedName>
    <definedName name="Z_834388B3_D1C0_4496_81CB_D8907F6C94B1_.wvu.Rows" localSheetId="29" hidden="1">'NEW FALCON'!#REF!,'NEW FALCON'!#REF!</definedName>
    <definedName name="Z_834388B3_D1C0_4496_81CB_D8907F6C94B1_.wvu.Rows" localSheetId="20" hidden="1">ORIENT!#REF!,ORIENT!#REF!</definedName>
    <definedName name="Z_834388B3_D1C0_4496_81CB_D8907F6C94B1_.wvu.Rows" localSheetId="35" hidden="1">'ORYX ORIGAMI'!$8:$13</definedName>
    <definedName name="Z_834388B3_D1C0_4496_81CB_D8907F6C94B1_.wvu.Rows" localSheetId="15"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54" hidden="1">SANTANA!$115:$115</definedName>
    <definedName name="Z_834388B3_D1C0_4496_81CB_D8907F6C94B1_.wvu.Rows" localSheetId="41" hidden="1">SENTOSA!#REF!</definedName>
    <definedName name="Z_834388B3_D1C0_4496_81CB_D8907F6C94B1_.wvu.Rows" localSheetId="62" hidden="1">SEQUOIA!$35:$35</definedName>
    <definedName name="Z_834388B3_D1C0_4496_81CB_D8907F6C94B1_.wvu.Rows" localSheetId="30" hidden="1">SHIKRA!#REF!,SHIKRA!#REF!</definedName>
    <definedName name="Z_834388B3_D1C0_4496_81CB_D8907F6C94B1_.wvu.Rows" localSheetId="1" hidden="1">SHOGUN!$375:$375</definedName>
    <definedName name="Z_834388B3_D1C0_4496_81CB_D8907F6C94B1_.wvu.Rows" localSheetId="4" hidden="1">SILK!$384:$384</definedName>
    <definedName name="Z_834388B3_D1C0_4496_81CB_D8907F6C94B1_.wvu.Rows" localSheetId="6" hidden="1">SWAN!$229:$229</definedName>
    <definedName name="Z_834388B3_D1C0_4496_81CB_D8907F6C94B1_.wvu.Rows" localSheetId="48"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0"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1" hidden="1">'AFRICA EXPRESS'!$A$1:$M$144</definedName>
    <definedName name="Z_8F6257B3_44F8_495E_975F_715EC7CBE577_.wvu.PrintArea" localSheetId="25" hidden="1">AMERICA!$A$1:$M$115</definedName>
    <definedName name="Z_8F6257B3_44F8_495E_975F_715EC7CBE577_.wvu.PrintArea" localSheetId="33" hidden="1">AUSTRALIA!$A$1:$H$98</definedName>
    <definedName name="Z_8F6257B3_44F8_495E_975F_715EC7CBE577_.wvu.PrintArea" localSheetId="52" hidden="1">EMPIRE!$B$1:$M$268</definedName>
    <definedName name="Z_8F6257B3_44F8_495E_975F_715EC7CBE577_.wvu.PrintArea" localSheetId="2" hidden="1">HOME!$A$1:$K$549</definedName>
    <definedName name="Z_8F6257B3_44F8_495E_975F_715EC7CBE577_.wvu.PrintArea" localSheetId="60" hidden="1">'PEARL RIVER'!$A$1:$M$42</definedName>
    <definedName name="Z_8F6257B3_44F8_495E_975F_715EC7CBE577_.wvu.PrintArea" localSheetId="14" hidden="1">PHOENIX!$A$1:$M$303</definedName>
    <definedName name="Z_8F6257B3_44F8_495E_975F_715EC7CBE577_.wvu.PrintArea" localSheetId="6" hidden="1">SWAN!$A$1:$N$208</definedName>
    <definedName name="Z_8F6257B3_44F8_495E_975F_715EC7CBE577_.wvu.Rows" localSheetId="3" hidden="1">ALBATROSS!$278:$278</definedName>
    <definedName name="Z_8F6257B3_44F8_495E_975F_715EC7CBE577_.wvu.Rows" localSheetId="42" hidden="1">CHINOOK!#REF!</definedName>
    <definedName name="Z_8F6257B3_44F8_495E_975F_715EC7CBE577_.wvu.Rows" localSheetId="50" hidden="1">DAHLIA!#REF!</definedName>
    <definedName name="Z_8F6257B3_44F8_495E_975F_715EC7CBE577_.wvu.Rows" localSheetId="61" hidden="1">EAGLE!$53:$53</definedName>
    <definedName name="Z_8F6257B3_44F8_495E_975F_715EC7CBE577_.wvu.Rows" localSheetId="51" hidden="1">'EMERALD '!$165:$165</definedName>
    <definedName name="Z_8F6257B3_44F8_495E_975F_715EC7CBE577_.wvu.Rows" localSheetId="10" hidden="1">JAGUAR!$159:$159</definedName>
    <definedName name="Z_8F6257B3_44F8_495E_975F_715EC7CBE577_.wvu.Rows" localSheetId="5" hidden="1">LION!$287:$287</definedName>
    <definedName name="Z_8F6257B3_44F8_495E_975F_715EC7CBE577_.wvu.Rows" localSheetId="19" hidden="1">MAPLE!#REF!</definedName>
    <definedName name="Z_8F6257B3_44F8_495E_975F_715EC7CBE577_.wvu.Rows" localSheetId="23" hidden="1">MUSTANG!#REF!</definedName>
    <definedName name="Z_8F6257B3_44F8_495E_975F_715EC7CBE577_.wvu.Rows" localSheetId="20" hidden="1">ORIENT!$57:$57</definedName>
    <definedName name="Z_8F6257B3_44F8_495E_975F_715EC7CBE577_.wvu.Rows" localSheetId="54" hidden="1">SANTANA!$115:$115</definedName>
    <definedName name="Z_8F6257B3_44F8_495E_975F_715EC7CBE577_.wvu.Rows" localSheetId="41" hidden="1">SENTOSA!#REF!</definedName>
    <definedName name="Z_8F6257B3_44F8_495E_975F_715EC7CBE577_.wvu.Rows" localSheetId="62" hidden="1">SEQUOIA!$35:$35</definedName>
    <definedName name="Z_8F6257B3_44F8_495E_975F_715EC7CBE577_.wvu.Rows" localSheetId="1" hidden="1">SHOGUN!$375:$375</definedName>
    <definedName name="Z_8F6257B3_44F8_495E_975F_715EC7CBE577_.wvu.Rows" localSheetId="4" hidden="1">SILK!$384:$384</definedName>
    <definedName name="Z_8F6257B3_44F8_495E_975F_715EC7CBE577_.wvu.Rows" localSheetId="6" hidden="1">SWAN!$229:$229</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5" hidden="1">'ORYX ORIGAMI'!$F:$F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1" hidden="1">'AFRICA EXPRESS'!$A$1:$M$144</definedName>
    <definedName name="Z_999D0099_E3FC_46FC_839A_D58F693EE82E_.wvu.PrintArea" localSheetId="25" hidden="1">AMERICA!$A$1:$M$115</definedName>
    <definedName name="Z_999D0099_E3FC_46FC_839A_D58F693EE82E_.wvu.PrintArea" localSheetId="33" hidden="1">AUSTRALIA!$A$1:$H$98</definedName>
    <definedName name="Z_999D0099_E3FC_46FC_839A_D58F693EE82E_.wvu.PrintArea" localSheetId="51" hidden="1">'EMERALD '!$B$1:$P$156</definedName>
    <definedName name="Z_999D0099_E3FC_46FC_839A_D58F693EE82E_.wvu.PrintArea" localSheetId="52" hidden="1">EMPIRE!$B$1:$M$268</definedName>
    <definedName name="Z_999D0099_E3FC_46FC_839A_D58F693EE82E_.wvu.PrintArea" localSheetId="2" hidden="1">HOME!$A$17:$K$17</definedName>
    <definedName name="Z_999D0099_E3FC_46FC_839A_D58F693EE82E_.wvu.PrintArea" localSheetId="15" hidden="1">PANTHER!$B$1:$N$125</definedName>
    <definedName name="Z_999D0099_E3FC_46FC_839A_D58F693EE82E_.wvu.PrintArea" localSheetId="60" hidden="1">'PEARL RIVER'!$A$1:$M$42</definedName>
    <definedName name="Z_999D0099_E3FC_46FC_839A_D58F693EE82E_.wvu.PrintArea" localSheetId="14" hidden="1">PHOENIX!$A$1:$M$303</definedName>
    <definedName name="Z_999D0099_E3FC_46FC_839A_D58F693EE82E_.wvu.PrintArea" localSheetId="6" hidden="1">SWAN!$A$1:$N$208</definedName>
    <definedName name="Z_999D0099_E3FC_46FC_839A_D58F693EE82E_.wvu.PrintArea" localSheetId="48" hidden="1">TIGER!$A$1:$M$99</definedName>
    <definedName name="Z_999D0099_E3FC_46FC_839A_D58F693EE82E_.wvu.PrintTitles" localSheetId="2" hidden="1">HOME!$17:$17</definedName>
    <definedName name="Z_999D0099_E3FC_46FC_839A_D58F693EE82E_.wvu.Rows" localSheetId="31" hidden="1">'AFRICA EXPRESS'!#REF!</definedName>
    <definedName name="Z_999D0099_E3FC_46FC_839A_D58F693EE82E_.wvu.Rows" localSheetId="3" hidden="1">ALBATROSS!$278:$278</definedName>
    <definedName name="Z_999D0099_E3FC_46FC_839A_D58F693EE82E_.wvu.Rows" localSheetId="25" hidden="1">AMERICA!#REF!</definedName>
    <definedName name="Z_999D0099_E3FC_46FC_839A_D58F693EE82E_.wvu.Rows" localSheetId="33" hidden="1">AUSTRALIA!#REF!</definedName>
    <definedName name="Z_999D0099_E3FC_46FC_839A_D58F693EE82E_.wvu.Rows" localSheetId="9" hidden="1">'BRITANNIA '!$143:$143</definedName>
    <definedName name="Z_999D0099_E3FC_46FC_839A_D58F693EE82E_.wvu.Rows" localSheetId="39" hidden="1">CAPRICORN!#REF!</definedName>
    <definedName name="Z_999D0099_E3FC_46FC_839A_D58F693EE82E_.wvu.Rows" localSheetId="37" hidden="1">CARIOCA!#REF!,CARIOCA!#REF!</definedName>
    <definedName name="Z_999D0099_E3FC_46FC_839A_D58F693EE82E_.wvu.Rows" localSheetId="42" hidden="1">CHINOOK!#REF!</definedName>
    <definedName name="Z_999D0099_E3FC_46FC_839A_D58F693EE82E_.wvu.Rows" localSheetId="28" hidden="1">CLANGA!#REF!</definedName>
    <definedName name="Z_999D0099_E3FC_46FC_839A_D58F693EE82E_.wvu.Rows" localSheetId="7" hidden="1">CONDOR!$279:$279</definedName>
    <definedName name="Z_999D0099_E3FC_46FC_839A_D58F693EE82E_.wvu.Rows" localSheetId="50" hidden="1">DAHLIA!#REF!</definedName>
    <definedName name="Z_999D0099_E3FC_46FC_839A_D58F693EE82E_.wvu.Rows" localSheetId="11" hidden="1">DRAGON!#REF!,DRAGON!#REF!</definedName>
    <definedName name="Z_999D0099_E3FC_46FC_839A_D58F693EE82E_.wvu.Rows" localSheetId="61" hidden="1">EAGLE!$53:$53</definedName>
    <definedName name="Z_999D0099_E3FC_46FC_839A_D58F693EE82E_.wvu.Rows" localSheetId="26" hidden="1">ELEPHANT!#REF!,ELEPHANT!#REF!</definedName>
    <definedName name="Z_999D0099_E3FC_46FC_839A_D58F693EE82E_.wvu.Rows" localSheetId="51" hidden="1">'EMERALD '!#REF!,'EMERALD '!$168:$168</definedName>
    <definedName name="Z_999D0099_E3FC_46FC_839A_D58F693EE82E_.wvu.Rows" localSheetId="52" hidden="1">EMPIRE!#REF!</definedName>
    <definedName name="Z_999D0099_E3FC_46FC_839A_D58F693EE82E_.wvu.Rows" localSheetId="36" hidden="1">INGWE!#REF!</definedName>
    <definedName name="Z_999D0099_E3FC_46FC_839A_D58F693EE82E_.wvu.Rows" localSheetId="34" hidden="1">IPANEMA!$5:$16,IPANEMA!#REF!</definedName>
    <definedName name="Z_999D0099_E3FC_46FC_839A_D58F693EE82E_.wvu.Rows" localSheetId="10" hidden="1">JAGUAR!$6:$11,JAGUAR!$14:$24,JAGUAR!$159:$159</definedName>
    <definedName name="Z_999D0099_E3FC_46FC_839A_D58F693EE82E_.wvu.Rows" localSheetId="40" hidden="1">KIWI!#REF!</definedName>
    <definedName name="Z_999D0099_E3FC_46FC_839A_D58F693EE82E_.wvu.Rows" localSheetId="27" hidden="1">LIBERTY!#REF!,LIBERTY!#REF!</definedName>
    <definedName name="Z_999D0099_E3FC_46FC_839A_D58F693EE82E_.wvu.Rows" localSheetId="5" hidden="1">LION!$287:$287</definedName>
    <definedName name="Z_999D0099_E3FC_46FC_839A_D58F693EE82E_.wvu.Rows" localSheetId="19" hidden="1">MAPLE!#REF!</definedName>
    <definedName name="Z_999D0099_E3FC_46FC_839A_D58F693EE82E_.wvu.Rows" localSheetId="23" hidden="1">MUSTANG!#REF!</definedName>
    <definedName name="Z_999D0099_E3FC_46FC_839A_D58F693EE82E_.wvu.Rows" localSheetId="29" hidden="1">'NEW FALCON'!#REF!</definedName>
    <definedName name="Z_999D0099_E3FC_46FC_839A_D58F693EE82E_.wvu.Rows" localSheetId="20" hidden="1">ORIENT!#REF!,ORIENT!#REF!</definedName>
    <definedName name="Z_999D0099_E3FC_46FC_839A_D58F693EE82E_.wvu.Rows" localSheetId="35" hidden="1">'ORYX ORIGAMI'!$8:$18</definedName>
    <definedName name="Z_999D0099_E3FC_46FC_839A_D58F693EE82E_.wvu.Rows" localSheetId="15"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54" hidden="1">SANTANA!$115:$115</definedName>
    <definedName name="Z_999D0099_E3FC_46FC_839A_D58F693EE82E_.wvu.Rows" localSheetId="41" hidden="1">SENTOSA!#REF!</definedName>
    <definedName name="Z_999D0099_E3FC_46FC_839A_D58F693EE82E_.wvu.Rows" localSheetId="62" hidden="1">SEQUOIA!$35:$35</definedName>
    <definedName name="Z_999D0099_E3FC_46FC_839A_D58F693EE82E_.wvu.Rows" localSheetId="30" hidden="1">SHIKRA!#REF!</definedName>
    <definedName name="Z_999D0099_E3FC_46FC_839A_D58F693EE82E_.wvu.Rows" localSheetId="1" hidden="1">SHOGUN!$375:$375</definedName>
    <definedName name="Z_999D0099_E3FC_46FC_839A_D58F693EE82E_.wvu.Rows" localSheetId="4" hidden="1">SILK!$384:$384</definedName>
    <definedName name="Z_999D0099_E3FC_46FC_839A_D58F693EE82E_.wvu.Rows" localSheetId="6" hidden="1">SWAN!$229:$229</definedName>
    <definedName name="Z_999D0099_E3FC_46FC_839A_D58F693EE82E_.wvu.Rows" localSheetId="48"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5" hidden="1">'ORYX ORIGAMI'!$F:$F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2" hidden="1">HOME!$A$17:$K$17</definedName>
    <definedName name="Z_9C701732_F58F_4708_A15C_976D1C40D46C_.wvu.PrintArea" localSheetId="31" hidden="1">'AFRICA EXPRESS'!$A$1:$M$144</definedName>
    <definedName name="Z_9C701732_F58F_4708_A15C_976D1C40D46C_.wvu.PrintArea" localSheetId="25" hidden="1">AMERICA!$A$1:$M$115</definedName>
    <definedName name="Z_9C701732_F58F_4708_A15C_976D1C40D46C_.wvu.PrintArea" localSheetId="33" hidden="1">AUSTRALIA!$A$1:$H$98</definedName>
    <definedName name="Z_9C701732_F58F_4708_A15C_976D1C40D46C_.wvu.PrintArea" localSheetId="52" hidden="1">EMPIRE!$B$1:$M$268</definedName>
    <definedName name="Z_9C701732_F58F_4708_A15C_976D1C40D46C_.wvu.PrintArea" localSheetId="2" hidden="1">HOME!$A$17:$K$17</definedName>
    <definedName name="Z_9C701732_F58F_4708_A15C_976D1C40D46C_.wvu.PrintArea" localSheetId="60" hidden="1">'PEARL RIVER'!$A$1:$M$42</definedName>
    <definedName name="Z_9C701732_F58F_4708_A15C_976D1C40D46C_.wvu.PrintArea" localSheetId="14" hidden="1">PHOENIX!$A$1:$M$303</definedName>
    <definedName name="Z_9C701732_F58F_4708_A15C_976D1C40D46C_.wvu.PrintArea" localSheetId="6" hidden="1">SWAN!$A$1:$N$208</definedName>
    <definedName name="Z_9C701732_F58F_4708_A15C_976D1C40D46C_.wvu.Rows" localSheetId="31" hidden="1">'AFRICA EXPRESS'!#REF!</definedName>
    <definedName name="Z_9C701732_F58F_4708_A15C_976D1C40D46C_.wvu.Rows" localSheetId="3" hidden="1">ALBATROSS!$278:$278</definedName>
    <definedName name="Z_9C701732_F58F_4708_A15C_976D1C40D46C_.wvu.Rows" localSheetId="25" hidden="1">AMERICA!#REF!</definedName>
    <definedName name="Z_9C701732_F58F_4708_A15C_976D1C40D46C_.wvu.Rows" localSheetId="33" hidden="1">AUSTRALIA!#REF!</definedName>
    <definedName name="Z_9C701732_F58F_4708_A15C_976D1C40D46C_.wvu.Rows" localSheetId="9" hidden="1">'BRITANNIA '!$143:$143</definedName>
    <definedName name="Z_9C701732_F58F_4708_A15C_976D1C40D46C_.wvu.Rows" localSheetId="37" hidden="1">CARIOCA!#REF!</definedName>
    <definedName name="Z_9C701732_F58F_4708_A15C_976D1C40D46C_.wvu.Rows" localSheetId="42" hidden="1">CHINOOK!#REF!</definedName>
    <definedName name="Z_9C701732_F58F_4708_A15C_976D1C40D46C_.wvu.Rows" localSheetId="28" hidden="1">CLANGA!#REF!</definedName>
    <definedName name="Z_9C701732_F58F_4708_A15C_976D1C40D46C_.wvu.Rows" localSheetId="7" hidden="1">CONDOR!$279:$279</definedName>
    <definedName name="Z_9C701732_F58F_4708_A15C_976D1C40D46C_.wvu.Rows" localSheetId="50" hidden="1">DAHLIA!#REF!</definedName>
    <definedName name="Z_9C701732_F58F_4708_A15C_976D1C40D46C_.wvu.Rows" localSheetId="61" hidden="1">EAGLE!$53:$53</definedName>
    <definedName name="Z_9C701732_F58F_4708_A15C_976D1C40D46C_.wvu.Rows" localSheetId="51" hidden="1">'EMERALD '!#REF!,'EMERALD '!$165:$165</definedName>
    <definedName name="Z_9C701732_F58F_4708_A15C_976D1C40D46C_.wvu.Rows" localSheetId="52" hidden="1">EMPIRE!#REF!</definedName>
    <definedName name="Z_9C701732_F58F_4708_A15C_976D1C40D46C_.wvu.Rows" localSheetId="34" hidden="1">IPANEMA!$5:$16</definedName>
    <definedName name="Z_9C701732_F58F_4708_A15C_976D1C40D46C_.wvu.Rows" localSheetId="10" hidden="1">JAGUAR!$159:$159</definedName>
    <definedName name="Z_9C701732_F58F_4708_A15C_976D1C40D46C_.wvu.Rows" localSheetId="5" hidden="1">LION!$287:$287</definedName>
    <definedName name="Z_9C701732_F58F_4708_A15C_976D1C40D46C_.wvu.Rows" localSheetId="19" hidden="1">MAPLE!#REF!</definedName>
    <definedName name="Z_9C701732_F58F_4708_A15C_976D1C40D46C_.wvu.Rows" localSheetId="23" hidden="1">MUSTANG!#REF!</definedName>
    <definedName name="Z_9C701732_F58F_4708_A15C_976D1C40D46C_.wvu.Rows" localSheetId="29" hidden="1">'NEW FALCON'!#REF!</definedName>
    <definedName name="Z_9C701732_F58F_4708_A15C_976D1C40D46C_.wvu.Rows" localSheetId="15" hidden="1">PANTHER!#REF!</definedName>
    <definedName name="Z_9C701732_F58F_4708_A15C_976D1C40D46C_.wvu.Rows" localSheetId="54" hidden="1">SANTANA!$115:$115</definedName>
    <definedName name="Z_9C701732_F58F_4708_A15C_976D1C40D46C_.wvu.Rows" localSheetId="41" hidden="1">SENTOSA!#REF!</definedName>
    <definedName name="Z_9C701732_F58F_4708_A15C_976D1C40D46C_.wvu.Rows" localSheetId="62" hidden="1">SEQUOIA!$35:$35</definedName>
    <definedName name="Z_9C701732_F58F_4708_A15C_976D1C40D46C_.wvu.Rows" localSheetId="30" hidden="1">SHIKRA!#REF!</definedName>
    <definedName name="Z_9C701732_F58F_4708_A15C_976D1C40D46C_.wvu.Rows" localSheetId="1" hidden="1">SHOGUN!$375:$375</definedName>
    <definedName name="Z_9C701732_F58F_4708_A15C_976D1C40D46C_.wvu.Rows" localSheetId="4" hidden="1">SILK!$384:$384</definedName>
    <definedName name="Z_9C701732_F58F_4708_A15C_976D1C40D46C_.wvu.Rows" localSheetId="6" hidden="1">SWAN!$229:$229</definedName>
    <definedName name="Z_9C701732_F58F_4708_A15C_976D1C40D46C_.wvu.Rows" localSheetId="48"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1" hidden="1">'AFRICA EXPRESS'!$A$1:$M$144</definedName>
    <definedName name="Z_9D776918_105A_4A96_89DD_75BCF0AEB174_.wvu.PrintArea" localSheetId="25" hidden="1">AMERICA!$A$1:$M$115</definedName>
    <definedName name="Z_9D776918_105A_4A96_89DD_75BCF0AEB174_.wvu.PrintArea" localSheetId="33" hidden="1">AUSTRALIA!$A$1:$H$98</definedName>
    <definedName name="Z_9D776918_105A_4A96_89DD_75BCF0AEB174_.wvu.PrintArea" localSheetId="52" hidden="1">EMPIRE!$B$1:$M$268</definedName>
    <definedName name="Z_9D776918_105A_4A96_89DD_75BCF0AEB174_.wvu.PrintArea" localSheetId="60" hidden="1">'PEARL RIVER'!$A$1:$M$42</definedName>
    <definedName name="Z_9D776918_105A_4A96_89DD_75BCF0AEB174_.wvu.PrintArea" localSheetId="14" hidden="1">PHOENIX!$A$1:$M$303</definedName>
    <definedName name="Z_9D776918_105A_4A96_89DD_75BCF0AEB174_.wvu.PrintArea" localSheetId="6" hidden="1">SWAN!$A$1:$N$208</definedName>
    <definedName name="Z_9D776918_105A_4A96_89DD_75BCF0AEB174_.wvu.Rows" localSheetId="3" hidden="1">ALBATROSS!$278:$278</definedName>
    <definedName name="Z_9D776918_105A_4A96_89DD_75BCF0AEB174_.wvu.Rows" localSheetId="42" hidden="1">CHINOOK!#REF!</definedName>
    <definedName name="Z_9D776918_105A_4A96_89DD_75BCF0AEB174_.wvu.Rows" localSheetId="50" hidden="1">DAHLIA!#REF!</definedName>
    <definedName name="Z_9D776918_105A_4A96_89DD_75BCF0AEB174_.wvu.Rows" localSheetId="61" hidden="1">EAGLE!$53:$53</definedName>
    <definedName name="Z_9D776918_105A_4A96_89DD_75BCF0AEB174_.wvu.Rows" localSheetId="51" hidden="1">'EMERALD '!$165:$165</definedName>
    <definedName name="Z_9D776918_105A_4A96_89DD_75BCF0AEB174_.wvu.Rows" localSheetId="10" hidden="1">JAGUAR!$159:$159</definedName>
    <definedName name="Z_9D776918_105A_4A96_89DD_75BCF0AEB174_.wvu.Rows" localSheetId="5" hidden="1">LION!$287:$287</definedName>
    <definedName name="Z_9D776918_105A_4A96_89DD_75BCF0AEB174_.wvu.Rows" localSheetId="19" hidden="1">MAPLE!#REF!</definedName>
    <definedName name="Z_9D776918_105A_4A96_89DD_75BCF0AEB174_.wvu.Rows" localSheetId="23" hidden="1">MUSTANG!#REF!</definedName>
    <definedName name="Z_9D776918_105A_4A96_89DD_75BCF0AEB174_.wvu.Rows" localSheetId="20" hidden="1">ORIENT!$57:$57</definedName>
    <definedName name="Z_9D776918_105A_4A96_89DD_75BCF0AEB174_.wvu.Rows" localSheetId="54" hidden="1">SANTANA!$115:$115</definedName>
    <definedName name="Z_9D776918_105A_4A96_89DD_75BCF0AEB174_.wvu.Rows" localSheetId="62" hidden="1">SEQUOIA!$35:$35</definedName>
    <definedName name="Z_9D776918_105A_4A96_89DD_75BCF0AEB174_.wvu.Rows" localSheetId="1" hidden="1">SHOGUN!$375:$375</definedName>
    <definedName name="Z_9D776918_105A_4A96_89DD_75BCF0AEB174_.wvu.Rows" localSheetId="4" hidden="1">SILK!$384:$384</definedName>
    <definedName name="Z_9D776918_105A_4A96_89DD_75BCF0AEB174_.wvu.Rows" localSheetId="6" hidden="1">SWAN!$229:$229</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1" hidden="1">'AFRICA EXPRESS'!$A$1:$M$144</definedName>
    <definedName name="Z_A1DFBD3A_7D67_4D0B_A768_38A02D65809C_.wvu.PrintArea" localSheetId="25" hidden="1">AMERICA!$A$1:$M$115</definedName>
    <definedName name="Z_A1DFBD3A_7D67_4D0B_A768_38A02D65809C_.wvu.PrintArea" localSheetId="33" hidden="1">AUSTRALIA!$A$1:$H$98</definedName>
    <definedName name="Z_A1DFBD3A_7D67_4D0B_A768_38A02D65809C_.wvu.PrintArea" localSheetId="52" hidden="1">EMPIRE!$B$1:$M$268</definedName>
    <definedName name="Z_A1DFBD3A_7D67_4D0B_A768_38A02D65809C_.wvu.PrintArea" localSheetId="2" hidden="1">HOME!$A$1:$K$549</definedName>
    <definedName name="Z_A1DFBD3A_7D67_4D0B_A768_38A02D65809C_.wvu.PrintArea" localSheetId="60" hidden="1">'PEARL RIVER'!$A$1:$M$42</definedName>
    <definedName name="Z_A1DFBD3A_7D67_4D0B_A768_38A02D65809C_.wvu.PrintArea" localSheetId="14" hidden="1">PHOENIX!$A$1:$M$303</definedName>
    <definedName name="Z_A1DFBD3A_7D67_4D0B_A768_38A02D65809C_.wvu.PrintArea" localSheetId="6" hidden="1">SWAN!$A$1:$N$208</definedName>
    <definedName name="Z_A1DFBD3A_7D67_4D0B_A768_38A02D65809C_.wvu.Rows" localSheetId="3" hidden="1">ALBATROSS!$278:$278</definedName>
    <definedName name="Z_A1DFBD3A_7D67_4D0B_A768_38A02D65809C_.wvu.Rows" localSheetId="42" hidden="1">CHINOOK!#REF!</definedName>
    <definedName name="Z_A1DFBD3A_7D67_4D0B_A768_38A02D65809C_.wvu.Rows" localSheetId="50" hidden="1">DAHLIA!#REF!</definedName>
    <definedName name="Z_A1DFBD3A_7D67_4D0B_A768_38A02D65809C_.wvu.Rows" localSheetId="61" hidden="1">EAGLE!$53:$53</definedName>
    <definedName name="Z_A1DFBD3A_7D67_4D0B_A768_38A02D65809C_.wvu.Rows" localSheetId="51" hidden="1">'EMERALD '!$165:$165</definedName>
    <definedName name="Z_A1DFBD3A_7D67_4D0B_A768_38A02D65809C_.wvu.Rows" localSheetId="10" hidden="1">JAGUAR!$159:$159</definedName>
    <definedName name="Z_A1DFBD3A_7D67_4D0B_A768_38A02D65809C_.wvu.Rows" localSheetId="5" hidden="1">LION!$287:$287</definedName>
    <definedName name="Z_A1DFBD3A_7D67_4D0B_A768_38A02D65809C_.wvu.Rows" localSheetId="19" hidden="1">MAPLE!#REF!</definedName>
    <definedName name="Z_A1DFBD3A_7D67_4D0B_A768_38A02D65809C_.wvu.Rows" localSheetId="23" hidden="1">MUSTANG!#REF!</definedName>
    <definedName name="Z_A1DFBD3A_7D67_4D0B_A768_38A02D65809C_.wvu.Rows" localSheetId="54" hidden="1">SANTANA!$115:$115</definedName>
    <definedName name="Z_A1DFBD3A_7D67_4D0B_A768_38A02D65809C_.wvu.Rows" localSheetId="41" hidden="1">SENTOSA!#REF!</definedName>
    <definedName name="Z_A1DFBD3A_7D67_4D0B_A768_38A02D65809C_.wvu.Rows" localSheetId="62" hidden="1">SEQUOIA!$35:$35</definedName>
    <definedName name="Z_A1DFBD3A_7D67_4D0B_A768_38A02D65809C_.wvu.Rows" localSheetId="1" hidden="1">SHOGUN!$375:$375</definedName>
    <definedName name="Z_A1DFBD3A_7D67_4D0B_A768_38A02D65809C_.wvu.Rows" localSheetId="4" hidden="1">SILK!$384:$384</definedName>
    <definedName name="Z_A1DFBD3A_7D67_4D0B_A768_38A02D65809C_.wvu.Rows" localSheetId="6" hidden="1">SWAN!$229:$229</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1" hidden="1">'AFRICA EXPRESS'!$A$1:$M$144</definedName>
    <definedName name="Z_AB0D7C70_AF89_4608_A2A1_5AB2AC3A98B9_.wvu.PrintArea" localSheetId="25" hidden="1">AMERICA!$A$1:$M$115</definedName>
    <definedName name="Z_AB0D7C70_AF89_4608_A2A1_5AB2AC3A98B9_.wvu.PrintArea" localSheetId="33" hidden="1">AUSTRALIA!$A$1:$H$98</definedName>
    <definedName name="Z_AB0D7C70_AF89_4608_A2A1_5AB2AC3A98B9_.wvu.PrintArea" localSheetId="52" hidden="1">EMPIRE!$B$1:$M$268</definedName>
    <definedName name="Z_AB0D7C70_AF89_4608_A2A1_5AB2AC3A98B9_.wvu.PrintArea" localSheetId="2" hidden="1">HOME!$A$1:$K$549</definedName>
    <definedName name="Z_AB0D7C70_AF89_4608_A2A1_5AB2AC3A98B9_.wvu.PrintArea" localSheetId="60" hidden="1">'PEARL RIVER'!$A$1:$M$42</definedName>
    <definedName name="Z_AB0D7C70_AF89_4608_A2A1_5AB2AC3A98B9_.wvu.PrintArea" localSheetId="14" hidden="1">PHOENIX!$A$1:$M$303</definedName>
    <definedName name="Z_AB0D7C70_AF89_4608_A2A1_5AB2AC3A98B9_.wvu.PrintArea" localSheetId="6" hidden="1">SWAN!$A$1:$N$208</definedName>
    <definedName name="Z_AB0D7C70_AF89_4608_A2A1_5AB2AC3A98B9_.wvu.Rows" localSheetId="3" hidden="1">ALBATROSS!$278:$278</definedName>
    <definedName name="Z_AB0D7C70_AF89_4608_A2A1_5AB2AC3A98B9_.wvu.Rows" localSheetId="42" hidden="1">CHINOOK!#REF!</definedName>
    <definedName name="Z_AB0D7C70_AF89_4608_A2A1_5AB2AC3A98B9_.wvu.Rows" localSheetId="28" hidden="1">CLANGA!#REF!</definedName>
    <definedName name="Z_AB0D7C70_AF89_4608_A2A1_5AB2AC3A98B9_.wvu.Rows" localSheetId="50" hidden="1">DAHLIA!#REF!</definedName>
    <definedName name="Z_AB0D7C70_AF89_4608_A2A1_5AB2AC3A98B9_.wvu.Rows" localSheetId="61" hidden="1">EAGLE!$53:$53</definedName>
    <definedName name="Z_AB0D7C70_AF89_4608_A2A1_5AB2AC3A98B9_.wvu.Rows" localSheetId="51" hidden="1">'EMERALD '!$165:$165</definedName>
    <definedName name="Z_AB0D7C70_AF89_4608_A2A1_5AB2AC3A98B9_.wvu.Rows" localSheetId="10" hidden="1">JAGUAR!$159:$159</definedName>
    <definedName name="Z_AB0D7C70_AF89_4608_A2A1_5AB2AC3A98B9_.wvu.Rows" localSheetId="5" hidden="1">LION!$287:$287</definedName>
    <definedName name="Z_AB0D7C70_AF89_4608_A2A1_5AB2AC3A98B9_.wvu.Rows" localSheetId="19" hidden="1">MAPLE!#REF!</definedName>
    <definedName name="Z_AB0D7C70_AF89_4608_A2A1_5AB2AC3A98B9_.wvu.Rows" localSheetId="23" hidden="1">MUSTANG!#REF!</definedName>
    <definedName name="Z_AB0D7C70_AF89_4608_A2A1_5AB2AC3A98B9_.wvu.Rows" localSheetId="29" hidden="1">'NEW FALCON'!#REF!</definedName>
    <definedName name="Z_AB0D7C70_AF89_4608_A2A1_5AB2AC3A98B9_.wvu.Rows" localSheetId="20" hidden="1">ORIENT!$57:$57</definedName>
    <definedName name="Z_AB0D7C70_AF89_4608_A2A1_5AB2AC3A98B9_.wvu.Rows" localSheetId="54" hidden="1">SANTANA!$115:$115</definedName>
    <definedName name="Z_AB0D7C70_AF89_4608_A2A1_5AB2AC3A98B9_.wvu.Rows" localSheetId="41" hidden="1">SENTOSA!#REF!</definedName>
    <definedName name="Z_AB0D7C70_AF89_4608_A2A1_5AB2AC3A98B9_.wvu.Rows" localSheetId="62" hidden="1">SEQUOIA!$35:$35</definedName>
    <definedName name="Z_AB0D7C70_AF89_4608_A2A1_5AB2AC3A98B9_.wvu.Rows" localSheetId="30" hidden="1">SHIKRA!#REF!</definedName>
    <definedName name="Z_AB0D7C70_AF89_4608_A2A1_5AB2AC3A98B9_.wvu.Rows" localSheetId="1" hidden="1">SHOGUN!$375:$375</definedName>
    <definedName name="Z_AB0D7C70_AF89_4608_A2A1_5AB2AC3A98B9_.wvu.Rows" localSheetId="4" hidden="1">SILK!$384:$384</definedName>
    <definedName name="Z_AB0D7C70_AF89_4608_A2A1_5AB2AC3A98B9_.wvu.Rows" localSheetId="6" hidden="1">SWAN!$229:$229</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1" hidden="1">'AFRICA EXPRESS'!$A$1:$M$144</definedName>
    <definedName name="Z_B07592B3_DC79_45DC_9576_421DCAC6B4F2_.wvu.PrintArea" localSheetId="25" hidden="1">AMERICA!$A$1:$M$115</definedName>
    <definedName name="Z_B07592B3_DC79_45DC_9576_421DCAC6B4F2_.wvu.PrintArea" localSheetId="33" hidden="1">AUSTRALIA!$A$1:$H$98</definedName>
    <definedName name="Z_B07592B3_DC79_45DC_9576_421DCAC6B4F2_.wvu.PrintArea" localSheetId="52" hidden="1">EMPIRE!$B$1:$M$268</definedName>
    <definedName name="Z_B07592B3_DC79_45DC_9576_421DCAC6B4F2_.wvu.PrintArea" localSheetId="60" hidden="1">'PEARL RIVER'!$A$1:$M$42</definedName>
    <definedName name="Z_B07592B3_DC79_45DC_9576_421DCAC6B4F2_.wvu.PrintArea" localSheetId="14" hidden="1">PHOENIX!$A$1:$M$303</definedName>
    <definedName name="Z_B07592B3_DC79_45DC_9576_421DCAC6B4F2_.wvu.PrintArea" localSheetId="6" hidden="1">SWAN!$A$1:$N$208</definedName>
    <definedName name="Z_B07592B3_DC79_45DC_9576_421DCAC6B4F2_.wvu.Rows" localSheetId="3" hidden="1">ALBATROSS!$278:$278</definedName>
    <definedName name="Z_B07592B3_DC79_45DC_9576_421DCAC6B4F2_.wvu.Rows" localSheetId="42" hidden="1">CHINOOK!#REF!</definedName>
    <definedName name="Z_B07592B3_DC79_45DC_9576_421DCAC6B4F2_.wvu.Rows" localSheetId="50" hidden="1">DAHLIA!#REF!</definedName>
    <definedName name="Z_B07592B3_DC79_45DC_9576_421DCAC6B4F2_.wvu.Rows" localSheetId="61" hidden="1">EAGLE!$53:$53</definedName>
    <definedName name="Z_B07592B3_DC79_45DC_9576_421DCAC6B4F2_.wvu.Rows" localSheetId="51" hidden="1">'EMERALD '!$165:$165</definedName>
    <definedName name="Z_B07592B3_DC79_45DC_9576_421DCAC6B4F2_.wvu.Rows" localSheetId="10" hidden="1">JAGUAR!$159:$159</definedName>
    <definedName name="Z_B07592B3_DC79_45DC_9576_421DCAC6B4F2_.wvu.Rows" localSheetId="5" hidden="1">LION!$287:$287</definedName>
    <definedName name="Z_B07592B3_DC79_45DC_9576_421DCAC6B4F2_.wvu.Rows" localSheetId="19" hidden="1">MAPLE!#REF!</definedName>
    <definedName name="Z_B07592B3_DC79_45DC_9576_421DCAC6B4F2_.wvu.Rows" localSheetId="23" hidden="1">MUSTANG!#REF!</definedName>
    <definedName name="Z_B07592B3_DC79_45DC_9576_421DCAC6B4F2_.wvu.Rows" localSheetId="20" hidden="1">ORIENT!$57:$57</definedName>
    <definedName name="Z_B07592B3_DC79_45DC_9576_421DCAC6B4F2_.wvu.Rows" localSheetId="54" hidden="1">SANTANA!$115:$115</definedName>
    <definedName name="Z_B07592B3_DC79_45DC_9576_421DCAC6B4F2_.wvu.Rows" localSheetId="62" hidden="1">SEQUOIA!$35:$35</definedName>
    <definedName name="Z_B07592B3_DC79_45DC_9576_421DCAC6B4F2_.wvu.Rows" localSheetId="1" hidden="1">SHOGUN!$375:$375</definedName>
    <definedName name="Z_B07592B3_DC79_45DC_9576_421DCAC6B4F2_.wvu.Rows" localSheetId="4" hidden="1">SILK!$384:$384</definedName>
    <definedName name="Z_B07592B3_DC79_45DC_9576_421DCAC6B4F2_.wvu.Rows" localSheetId="6" hidden="1">SWAN!$229:$229</definedName>
    <definedName name="Z_B07C0B19_7B8B_4259_88AE_73949644EDC6_.wvu.FilterData" localSheetId="2" hidden="1">HOME!$A$17:$K$17</definedName>
    <definedName name="Z_B0B43395_6E32_4DB3_A2D8_DD2362C77F4F_.wvu.Cols" localSheetId="35" hidden="1">'ORYX ORIGAMI'!$F:$F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33"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1" hidden="1">'AFRICA EXPRESS'!$A$1:$M$144</definedName>
    <definedName name="Z_B0B43395_6E32_4DB3_A2D8_DD2362C77F4F_.wvu.PrintArea" localSheetId="25" hidden="1">AMERICA!$A$1:$M$115</definedName>
    <definedName name="Z_B0B43395_6E32_4DB3_A2D8_DD2362C77F4F_.wvu.PrintArea" localSheetId="33" hidden="1">AUSTRALIA!$A$1:$H$98</definedName>
    <definedName name="Z_B0B43395_6E32_4DB3_A2D8_DD2362C77F4F_.wvu.PrintArea" localSheetId="51" hidden="1">'EMERALD '!$B$1:$P$156</definedName>
    <definedName name="Z_B0B43395_6E32_4DB3_A2D8_DD2362C77F4F_.wvu.PrintArea" localSheetId="52" hidden="1">EMPIRE!$B$1:$M$268</definedName>
    <definedName name="Z_B0B43395_6E32_4DB3_A2D8_DD2362C77F4F_.wvu.PrintArea" localSheetId="2" hidden="1">HOME!$A$17:$K$17</definedName>
    <definedName name="Z_B0B43395_6E32_4DB3_A2D8_DD2362C77F4F_.wvu.PrintArea" localSheetId="15" hidden="1">PANTHER!$B$1:$N$125</definedName>
    <definedName name="Z_B0B43395_6E32_4DB3_A2D8_DD2362C77F4F_.wvu.PrintArea" localSheetId="60" hidden="1">'PEARL RIVER'!$A$1:$M$42</definedName>
    <definedName name="Z_B0B43395_6E32_4DB3_A2D8_DD2362C77F4F_.wvu.PrintArea" localSheetId="14" hidden="1">PHOENIX!$A$1:$M$303</definedName>
    <definedName name="Z_B0B43395_6E32_4DB3_A2D8_DD2362C77F4F_.wvu.PrintArea" localSheetId="6" hidden="1">SWAN!$A$1:$N$208</definedName>
    <definedName name="Z_B0B43395_6E32_4DB3_A2D8_DD2362C77F4F_.wvu.PrintArea" localSheetId="48" hidden="1">TIGER!$A$1:$M$99</definedName>
    <definedName name="Z_B0B43395_6E32_4DB3_A2D8_DD2362C77F4F_.wvu.PrintTitles" localSheetId="2" hidden="1">HOME!$17:$17</definedName>
    <definedName name="Z_B0B43395_6E32_4DB3_A2D8_DD2362C77F4F_.wvu.Rows" localSheetId="31" hidden="1">'AFRICA EXPRESS'!#REF!</definedName>
    <definedName name="Z_B0B43395_6E32_4DB3_A2D8_DD2362C77F4F_.wvu.Rows" localSheetId="3" hidden="1">ALBATROSS!#REF!,ALBATROSS!$278:$278</definedName>
    <definedName name="Z_B0B43395_6E32_4DB3_A2D8_DD2362C77F4F_.wvu.Rows" localSheetId="43" hidden="1">Alpaca!#REF!</definedName>
    <definedName name="Z_B0B43395_6E32_4DB3_A2D8_DD2362C77F4F_.wvu.Rows" localSheetId="53" hidden="1">AMBERJACK!#REF!</definedName>
    <definedName name="Z_B0B43395_6E32_4DB3_A2D8_DD2362C77F4F_.wvu.Rows" localSheetId="25" hidden="1">AMERICA!#REF!</definedName>
    <definedName name="Z_B0B43395_6E32_4DB3_A2D8_DD2362C77F4F_.wvu.Rows" localSheetId="44" hidden="1">ANDES!#REF!</definedName>
    <definedName name="Z_B0B43395_6E32_4DB3_A2D8_DD2362C77F4F_.wvu.Rows" localSheetId="33" hidden="1">AUSTRALIA!#REF!</definedName>
    <definedName name="Z_B0B43395_6E32_4DB3_A2D8_DD2362C77F4F_.wvu.Rows" localSheetId="45" hidden="1">AZTEC!#REF!</definedName>
    <definedName name="Z_B0B43395_6E32_4DB3_A2D8_DD2362C77F4F_.wvu.Rows" localSheetId="9" hidden="1">'BRITANNIA '!#REF!,'BRITANNIA '!$143:$143</definedName>
    <definedName name="Z_B0B43395_6E32_4DB3_A2D8_DD2362C77F4F_.wvu.Rows" localSheetId="39" hidden="1">CAPRICORN!#REF!</definedName>
    <definedName name="Z_B0B43395_6E32_4DB3_A2D8_DD2362C77F4F_.wvu.Rows" localSheetId="37" hidden="1">CARIOCA!#REF!,CARIOCA!#REF!</definedName>
    <definedName name="Z_B0B43395_6E32_4DB3_A2D8_DD2362C77F4F_.wvu.Rows" localSheetId="42" hidden="1">CHINOOK!#REF!,CHINOOK!#REF!</definedName>
    <definedName name="Z_B0B43395_6E32_4DB3_A2D8_DD2362C77F4F_.wvu.Rows" localSheetId="28" hidden="1">CLANGA!#REF!,CLANGA!#REF!</definedName>
    <definedName name="Z_B0B43395_6E32_4DB3_A2D8_DD2362C77F4F_.wvu.Rows" localSheetId="7" hidden="1">CONDOR!#REF!,CONDOR!$279:$279</definedName>
    <definedName name="Z_B0B43395_6E32_4DB3_A2D8_DD2362C77F4F_.wvu.Rows" localSheetId="50" hidden="1">DAHLIA!#REF!,DAHLIA!#REF!</definedName>
    <definedName name="Z_B0B43395_6E32_4DB3_A2D8_DD2362C77F4F_.wvu.Rows" localSheetId="11" hidden="1">DRAGON!#REF!,DRAGON!#REF!</definedName>
    <definedName name="Z_B0B43395_6E32_4DB3_A2D8_DD2362C77F4F_.wvu.Rows" localSheetId="61" hidden="1">EAGLE!$53:$53</definedName>
    <definedName name="Z_B0B43395_6E32_4DB3_A2D8_DD2362C77F4F_.wvu.Rows" localSheetId="26" hidden="1">ELEPHANT!#REF!</definedName>
    <definedName name="Z_B0B43395_6E32_4DB3_A2D8_DD2362C77F4F_.wvu.Rows" localSheetId="51" hidden="1">'EMERALD '!#REF!,'EMERALD '!$168:$168</definedName>
    <definedName name="Z_B0B43395_6E32_4DB3_A2D8_DD2362C77F4F_.wvu.Rows" localSheetId="52" hidden="1">EMPIRE!#REF!,EMPIRE!#REF!</definedName>
    <definedName name="Z_B0B43395_6E32_4DB3_A2D8_DD2362C77F4F_.wvu.Rows" localSheetId="46" hidden="1">INCA!#REF!</definedName>
    <definedName name="Z_B0B43395_6E32_4DB3_A2D8_DD2362C77F4F_.wvu.Rows" localSheetId="36" hidden="1">INGWE!#REF!</definedName>
    <definedName name="Z_B0B43395_6E32_4DB3_A2D8_DD2362C77F4F_.wvu.Rows" localSheetId="34"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LION!#REF!,LION!$287:$287</definedName>
    <definedName name="Z_B0B43395_6E32_4DB3_A2D8_DD2362C77F4F_.wvu.Rows" localSheetId="55" hidden="1">'LONE STAR'!#REF!</definedName>
    <definedName name="Z_B0B43395_6E32_4DB3_A2D8_DD2362C77F4F_.wvu.Rows" localSheetId="56" hidden="1">LoneStarW!#REF!</definedName>
    <definedName name="Z_B0B43395_6E32_4DB3_A2D8_DD2362C77F4F_.wvu.Rows" localSheetId="19" hidden="1">MAPLE!#REF!,MAPLE!#REF!</definedName>
    <definedName name="Z_B0B43395_6E32_4DB3_A2D8_DD2362C77F4F_.wvu.Rows" localSheetId="23" hidden="1">MUSTANG!#REF!,MUSTANG!#REF!</definedName>
    <definedName name="Z_B0B43395_6E32_4DB3_A2D8_DD2362C77F4F_.wvu.Rows" localSheetId="29" hidden="1">'NEW FALCON'!#REF!,'NEW FALCON'!#REF!</definedName>
    <definedName name="Z_B0B43395_6E32_4DB3_A2D8_DD2362C77F4F_.wvu.Rows" localSheetId="20" hidden="1">ORIENT!#REF!,ORIENT!#REF!</definedName>
    <definedName name="Z_B0B43395_6E32_4DB3_A2D8_DD2362C77F4F_.wvu.Rows" localSheetId="35" hidden="1">'ORYX ORIGAMI'!$6:$42</definedName>
    <definedName name="Z_B0B43395_6E32_4DB3_A2D8_DD2362C77F4F_.wvu.Rows" localSheetId="17" hidden="1">PANDA!#REF!</definedName>
    <definedName name="Z_B0B43395_6E32_4DB3_A2D8_DD2362C77F4F_.wvu.Rows" localSheetId="24" hidden="1">PELICAN!#REF!</definedName>
    <definedName name="Z_B0B43395_6E32_4DB3_A2D8_DD2362C77F4F_.wvu.Rows" localSheetId="22" hidden="1">PETRA!#REF!</definedName>
    <definedName name="Z_B0B43395_6E32_4DB3_A2D8_DD2362C77F4F_.wvu.Rows" localSheetId="14" hidden="1">PHOENIX!$9:$12</definedName>
    <definedName name="Z_B0B43395_6E32_4DB3_A2D8_DD2362C77F4F_.wvu.Rows" localSheetId="59" hidden="1">ROSE!$6:$9</definedName>
    <definedName name="Z_B0B43395_6E32_4DB3_A2D8_DD2362C77F4F_.wvu.Rows" localSheetId="21" hidden="1">RSEAXL!$6:$42</definedName>
    <definedName name="Z_B0B43395_6E32_4DB3_A2D8_DD2362C77F4F_.wvu.Rows" localSheetId="54" hidden="1">SANTANA!$115:$115</definedName>
    <definedName name="Z_B0B43395_6E32_4DB3_A2D8_DD2362C77F4F_.wvu.Rows" localSheetId="41" hidden="1">SENTOSA!#REF!</definedName>
    <definedName name="Z_B0B43395_6E32_4DB3_A2D8_DD2362C77F4F_.wvu.Rows" localSheetId="62" hidden="1">SEQUOIA!$35:$35</definedName>
    <definedName name="Z_B0B43395_6E32_4DB3_A2D8_DD2362C77F4F_.wvu.Rows" localSheetId="30" hidden="1">SHIKRA!#REF!,SHIKRA!#REF!</definedName>
    <definedName name="Z_B0B43395_6E32_4DB3_A2D8_DD2362C77F4F_.wvu.Rows" localSheetId="1" hidden="1">SHOGUN!$7:$28,SHOGUN!$375:$375</definedName>
    <definedName name="Z_B0B43395_6E32_4DB3_A2D8_DD2362C77F4F_.wvu.Rows" localSheetId="4" hidden="1">SILK!#REF!,SILK!$384:$384</definedName>
    <definedName name="Z_B0B43395_6E32_4DB3_A2D8_DD2362C77F4F_.wvu.Rows" localSheetId="6" hidden="1">SWAN!#REF!,SWAN!$229:$229</definedName>
    <definedName name="Z_B0B43395_6E32_4DB3_A2D8_DD2362C77F4F_.wvu.Rows" localSheetId="18"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1" hidden="1">'AFRICA EXPRESS'!$A$1:$M$144</definedName>
    <definedName name="Z_B8104237_A5E1_4DC7_8C70_799FE74E237B_.wvu.PrintArea" localSheetId="25" hidden="1">AMERICA!$A$1:$M$115</definedName>
    <definedName name="Z_B8104237_A5E1_4DC7_8C70_799FE74E237B_.wvu.PrintArea" localSheetId="33" hidden="1">AUSTRALIA!$A$1:$H$98</definedName>
    <definedName name="Z_B8104237_A5E1_4DC7_8C70_799FE74E237B_.wvu.PrintArea" localSheetId="52" hidden="1">EMPIRE!$B$1:$M$268</definedName>
    <definedName name="Z_B8104237_A5E1_4DC7_8C70_799FE74E237B_.wvu.PrintArea" localSheetId="60" hidden="1">'PEARL RIVER'!$A$1:$M$42</definedName>
    <definedName name="Z_B8104237_A5E1_4DC7_8C70_799FE74E237B_.wvu.PrintArea" localSheetId="14" hidden="1">PHOENIX!$A$1:$M$303</definedName>
    <definedName name="Z_B8104237_A5E1_4DC7_8C70_799FE74E237B_.wvu.PrintArea" localSheetId="6" hidden="1">SWAN!$A$1:$N$208</definedName>
    <definedName name="Z_B8104237_A5E1_4DC7_8C70_799FE74E237B_.wvu.Rows" localSheetId="3" hidden="1">ALBATROSS!$278:$278</definedName>
    <definedName name="Z_B8104237_A5E1_4DC7_8C70_799FE74E237B_.wvu.Rows" localSheetId="42" hidden="1">CHINOOK!#REF!</definedName>
    <definedName name="Z_B8104237_A5E1_4DC7_8C70_799FE74E237B_.wvu.Rows" localSheetId="50" hidden="1">DAHLIA!#REF!</definedName>
    <definedName name="Z_B8104237_A5E1_4DC7_8C70_799FE74E237B_.wvu.Rows" localSheetId="61" hidden="1">EAGLE!$53:$53</definedName>
    <definedName name="Z_B8104237_A5E1_4DC7_8C70_799FE74E237B_.wvu.Rows" localSheetId="51" hidden="1">'EMERALD '!$165:$165</definedName>
    <definedName name="Z_B8104237_A5E1_4DC7_8C70_799FE74E237B_.wvu.Rows" localSheetId="10" hidden="1">JAGUAR!$159:$159</definedName>
    <definedName name="Z_B8104237_A5E1_4DC7_8C70_799FE74E237B_.wvu.Rows" localSheetId="5" hidden="1">LION!$287:$287</definedName>
    <definedName name="Z_B8104237_A5E1_4DC7_8C70_799FE74E237B_.wvu.Rows" localSheetId="19" hidden="1">MAPLE!#REF!</definedName>
    <definedName name="Z_B8104237_A5E1_4DC7_8C70_799FE74E237B_.wvu.Rows" localSheetId="23" hidden="1">MUSTANG!#REF!</definedName>
    <definedName name="Z_B8104237_A5E1_4DC7_8C70_799FE74E237B_.wvu.Rows" localSheetId="20" hidden="1">ORIENT!$57:$57</definedName>
    <definedName name="Z_B8104237_A5E1_4DC7_8C70_799FE74E237B_.wvu.Rows" localSheetId="54" hidden="1">SANTANA!$115:$115</definedName>
    <definedName name="Z_B8104237_A5E1_4DC7_8C70_799FE74E237B_.wvu.Rows" localSheetId="62" hidden="1">SEQUOIA!$35:$35</definedName>
    <definedName name="Z_B8104237_A5E1_4DC7_8C70_799FE74E237B_.wvu.Rows" localSheetId="1" hidden="1">SHOGUN!$375:$375</definedName>
    <definedName name="Z_B8104237_A5E1_4DC7_8C70_799FE74E237B_.wvu.Rows" localSheetId="4" hidden="1">SILK!$384:$384</definedName>
    <definedName name="Z_B8104237_A5E1_4DC7_8C70_799FE74E237B_.wvu.Rows" localSheetId="6" hidden="1">SWAN!$229:$229</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5" hidden="1">'ORYX ORIGAMI'!$F:$F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1" hidden="1">'AFRICA EXPRESS'!$A$1:$M$144</definedName>
    <definedName name="Z_C9B667F6_80E0_402E_8E37_77C446D41929_.wvu.PrintArea" localSheetId="25" hidden="1">AMERICA!$A$1:$M$115</definedName>
    <definedName name="Z_C9B667F6_80E0_402E_8E37_77C446D41929_.wvu.PrintArea" localSheetId="33" hidden="1">AUSTRALIA!$A$1:$H$98</definedName>
    <definedName name="Z_C9B667F6_80E0_402E_8E37_77C446D41929_.wvu.PrintArea" localSheetId="51" hidden="1">'EMERALD '!$B$1:$P$156</definedName>
    <definedName name="Z_C9B667F6_80E0_402E_8E37_77C446D41929_.wvu.PrintArea" localSheetId="52" hidden="1">EMPIRE!$B$1:$M$268</definedName>
    <definedName name="Z_C9B667F6_80E0_402E_8E37_77C446D41929_.wvu.PrintArea" localSheetId="2" hidden="1">HOME!$A$17:$K$17</definedName>
    <definedName name="Z_C9B667F6_80E0_402E_8E37_77C446D41929_.wvu.PrintArea" localSheetId="15" hidden="1">PANTHER!$B$1:$N$125</definedName>
    <definedName name="Z_C9B667F6_80E0_402E_8E37_77C446D41929_.wvu.PrintArea" localSheetId="60" hidden="1">'PEARL RIVER'!$A$1:$M$42</definedName>
    <definedName name="Z_C9B667F6_80E0_402E_8E37_77C446D41929_.wvu.PrintArea" localSheetId="14" hidden="1">PHOENIX!$A$1:$M$303</definedName>
    <definedName name="Z_C9B667F6_80E0_402E_8E37_77C446D41929_.wvu.PrintArea" localSheetId="6" hidden="1">SWAN!$A$1:$N$208</definedName>
    <definedName name="Z_C9B667F6_80E0_402E_8E37_77C446D41929_.wvu.PrintArea" localSheetId="48" hidden="1">TIGER!$A$1:$M$99</definedName>
    <definedName name="Z_C9B667F6_80E0_402E_8E37_77C446D41929_.wvu.PrintTitles" localSheetId="2" hidden="1">HOME!$17:$17</definedName>
    <definedName name="Z_C9B667F6_80E0_402E_8E37_77C446D41929_.wvu.Rows" localSheetId="31" hidden="1">'AFRICA EXPRESS'!#REF!</definedName>
    <definedName name="Z_C9B667F6_80E0_402E_8E37_77C446D41929_.wvu.Rows" localSheetId="3" hidden="1">ALBATROSS!#REF!,ALBATROSS!$278:$278</definedName>
    <definedName name="Z_C9B667F6_80E0_402E_8E37_77C446D41929_.wvu.Rows" localSheetId="25" hidden="1">AMERICA!#REF!</definedName>
    <definedName name="Z_C9B667F6_80E0_402E_8E37_77C446D41929_.wvu.Rows" localSheetId="33" hidden="1">AUSTRALIA!#REF!,AUSTRALIA!#REF!</definedName>
    <definedName name="Z_C9B667F6_80E0_402E_8E37_77C446D41929_.wvu.Rows" localSheetId="9" hidden="1">'BRITANNIA '!$143:$143</definedName>
    <definedName name="Z_C9B667F6_80E0_402E_8E37_77C446D41929_.wvu.Rows" localSheetId="39" hidden="1">CAPRICORN!#REF!</definedName>
    <definedName name="Z_C9B667F6_80E0_402E_8E37_77C446D41929_.wvu.Rows" localSheetId="37" hidden="1">CARIOCA!#REF!,CARIOCA!#REF!</definedName>
    <definedName name="Z_C9B667F6_80E0_402E_8E37_77C446D41929_.wvu.Rows" localSheetId="42" hidden="1">CHINOOK!#REF!,CHINOOK!#REF!</definedName>
    <definedName name="Z_C9B667F6_80E0_402E_8E37_77C446D41929_.wvu.Rows" localSheetId="28" hidden="1">CLANGA!#REF!,CLANGA!#REF!</definedName>
    <definedName name="Z_C9B667F6_80E0_402E_8E37_77C446D41929_.wvu.Rows" localSheetId="7" hidden="1">CONDOR!$279:$279</definedName>
    <definedName name="Z_C9B667F6_80E0_402E_8E37_77C446D41929_.wvu.Rows" localSheetId="50" hidden="1">DAHLIA!#REF!,DAHLIA!#REF!</definedName>
    <definedName name="Z_C9B667F6_80E0_402E_8E37_77C446D41929_.wvu.Rows" localSheetId="11" hidden="1">DRAGON!#REF!,DRAGON!#REF!</definedName>
    <definedName name="Z_C9B667F6_80E0_402E_8E37_77C446D41929_.wvu.Rows" localSheetId="61" hidden="1">EAGLE!$53:$53</definedName>
    <definedName name="Z_C9B667F6_80E0_402E_8E37_77C446D41929_.wvu.Rows" localSheetId="26" hidden="1">ELEPHANT!#REF!</definedName>
    <definedName name="Z_C9B667F6_80E0_402E_8E37_77C446D41929_.wvu.Rows" localSheetId="51" hidden="1">'EMERALD '!#REF!,'EMERALD '!$168:$168</definedName>
    <definedName name="Z_C9B667F6_80E0_402E_8E37_77C446D41929_.wvu.Rows" localSheetId="52" hidden="1">EMPIRE!#REF!</definedName>
    <definedName name="Z_C9B667F6_80E0_402E_8E37_77C446D41929_.wvu.Rows" localSheetId="36" hidden="1">INGWE!#REF!</definedName>
    <definedName name="Z_C9B667F6_80E0_402E_8E37_77C446D41929_.wvu.Rows" localSheetId="34" hidden="1">IPANEMA!$5:$16,IPANEMA!#REF!</definedName>
    <definedName name="Z_C9B667F6_80E0_402E_8E37_77C446D41929_.wvu.Rows" localSheetId="10" hidden="1">JAGUAR!$6:$43,JAGUAR!$46:$55,JAGUAR!$159:$159</definedName>
    <definedName name="Z_C9B667F6_80E0_402E_8E37_77C446D41929_.wvu.Rows" localSheetId="40" hidden="1">KIWI!#REF!</definedName>
    <definedName name="Z_C9B667F6_80E0_402E_8E37_77C446D41929_.wvu.Rows" localSheetId="27" hidden="1">LIBERTY!#REF!</definedName>
    <definedName name="Z_C9B667F6_80E0_402E_8E37_77C446D41929_.wvu.Rows" localSheetId="5" hidden="1">LION!$287:$287</definedName>
    <definedName name="Z_C9B667F6_80E0_402E_8E37_77C446D41929_.wvu.Rows" localSheetId="19" hidden="1">MAPLE!#REF!,MAPLE!#REF!</definedName>
    <definedName name="Z_C9B667F6_80E0_402E_8E37_77C446D41929_.wvu.Rows" localSheetId="23" hidden="1">MUSTANG!#REF!,MUSTANG!#REF!</definedName>
    <definedName name="Z_C9B667F6_80E0_402E_8E37_77C446D41929_.wvu.Rows" localSheetId="29" hidden="1">'NEW FALCON'!#REF!,'NEW FALCON'!#REF!</definedName>
    <definedName name="Z_C9B667F6_80E0_402E_8E37_77C446D41929_.wvu.Rows" localSheetId="20" hidden="1">ORIENT!#REF!</definedName>
    <definedName name="Z_C9B667F6_80E0_402E_8E37_77C446D41929_.wvu.Rows" localSheetId="35" hidden="1">'ORYX ORIGAMI'!$8:$22</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54" hidden="1">SANTANA!$115:$115</definedName>
    <definedName name="Z_C9B667F6_80E0_402E_8E37_77C446D41929_.wvu.Rows" localSheetId="41" hidden="1">SENTOSA!#REF!</definedName>
    <definedName name="Z_C9B667F6_80E0_402E_8E37_77C446D41929_.wvu.Rows" localSheetId="62" hidden="1">SEQUOIA!$35:$35</definedName>
    <definedName name="Z_C9B667F6_80E0_402E_8E37_77C446D41929_.wvu.Rows" localSheetId="30" hidden="1">SHIKRA!#REF!,SHIKRA!#REF!</definedName>
    <definedName name="Z_C9B667F6_80E0_402E_8E37_77C446D41929_.wvu.Rows" localSheetId="1" hidden="1">SHOGUN!$375:$375</definedName>
    <definedName name="Z_C9B667F6_80E0_402E_8E37_77C446D41929_.wvu.Rows" localSheetId="4" hidden="1">SILK!$384:$384</definedName>
    <definedName name="Z_C9B667F6_80E0_402E_8E37_77C446D41929_.wvu.Rows" localSheetId="6" hidden="1">SWAN!$229:$229</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1" hidden="1">'AFRICA EXPRESS'!$A$1:$M$144</definedName>
    <definedName name="Z_CF248181_40DC_41B5_AB1D_946DD130079A_.wvu.PrintArea" localSheetId="25" hidden="1">AMERICA!$A$1:$M$115</definedName>
    <definedName name="Z_CF248181_40DC_41B5_AB1D_946DD130079A_.wvu.PrintArea" localSheetId="33" hidden="1">AUSTRALIA!$A$1:$H$98</definedName>
    <definedName name="Z_CF248181_40DC_41B5_AB1D_946DD130079A_.wvu.PrintArea" localSheetId="52" hidden="1">EMPIRE!$B$1:$M$268</definedName>
    <definedName name="Z_CF248181_40DC_41B5_AB1D_946DD130079A_.wvu.PrintArea" localSheetId="2" hidden="1">HOME!$A$1:$K$549</definedName>
    <definedName name="Z_CF248181_40DC_41B5_AB1D_946DD130079A_.wvu.PrintArea" localSheetId="60" hidden="1">'PEARL RIVER'!$A$1:$M$42</definedName>
    <definedName name="Z_CF248181_40DC_41B5_AB1D_946DD130079A_.wvu.PrintArea" localSheetId="14" hidden="1">PHOENIX!$A$1:$M$303</definedName>
    <definedName name="Z_CF248181_40DC_41B5_AB1D_946DD130079A_.wvu.PrintArea" localSheetId="6" hidden="1">SWAN!$A$1:$N$208</definedName>
    <definedName name="Z_CF248181_40DC_41B5_AB1D_946DD130079A_.wvu.Rows" localSheetId="3" hidden="1">ALBATROSS!$278:$278</definedName>
    <definedName name="Z_CF248181_40DC_41B5_AB1D_946DD130079A_.wvu.Rows" localSheetId="42" hidden="1">CHINOOK!#REF!</definedName>
    <definedName name="Z_CF248181_40DC_41B5_AB1D_946DD130079A_.wvu.Rows" localSheetId="28" hidden="1">CLANGA!#REF!</definedName>
    <definedName name="Z_CF248181_40DC_41B5_AB1D_946DD130079A_.wvu.Rows" localSheetId="50" hidden="1">DAHLIA!#REF!</definedName>
    <definedName name="Z_CF248181_40DC_41B5_AB1D_946DD130079A_.wvu.Rows" localSheetId="61" hidden="1">EAGLE!$53:$53</definedName>
    <definedName name="Z_CF248181_40DC_41B5_AB1D_946DD130079A_.wvu.Rows" localSheetId="51" hidden="1">'EMERALD '!$165:$165</definedName>
    <definedName name="Z_CF248181_40DC_41B5_AB1D_946DD130079A_.wvu.Rows" localSheetId="10" hidden="1">JAGUAR!$159:$159</definedName>
    <definedName name="Z_CF248181_40DC_41B5_AB1D_946DD130079A_.wvu.Rows" localSheetId="5" hidden="1">LION!$287:$287</definedName>
    <definedName name="Z_CF248181_40DC_41B5_AB1D_946DD130079A_.wvu.Rows" localSheetId="19" hidden="1">MAPLE!#REF!</definedName>
    <definedName name="Z_CF248181_40DC_41B5_AB1D_946DD130079A_.wvu.Rows" localSheetId="23" hidden="1">MUSTANG!#REF!</definedName>
    <definedName name="Z_CF248181_40DC_41B5_AB1D_946DD130079A_.wvu.Rows" localSheetId="29" hidden="1">'NEW FALCON'!#REF!</definedName>
    <definedName name="Z_CF248181_40DC_41B5_AB1D_946DD130079A_.wvu.Rows" localSheetId="20" hidden="1">ORIENT!$57:$57</definedName>
    <definedName name="Z_CF248181_40DC_41B5_AB1D_946DD130079A_.wvu.Rows" localSheetId="54" hidden="1">SANTANA!$115:$115</definedName>
    <definedName name="Z_CF248181_40DC_41B5_AB1D_946DD130079A_.wvu.Rows" localSheetId="41" hidden="1">SENTOSA!#REF!</definedName>
    <definedName name="Z_CF248181_40DC_41B5_AB1D_946DD130079A_.wvu.Rows" localSheetId="62" hidden="1">SEQUOIA!$35:$35</definedName>
    <definedName name="Z_CF248181_40DC_41B5_AB1D_946DD130079A_.wvu.Rows" localSheetId="30" hidden="1">SHIKRA!#REF!</definedName>
    <definedName name="Z_CF248181_40DC_41B5_AB1D_946DD130079A_.wvu.Rows" localSheetId="1" hidden="1">SHOGUN!$375:$375</definedName>
    <definedName name="Z_CF248181_40DC_41B5_AB1D_946DD130079A_.wvu.Rows" localSheetId="4" hidden="1">SILK!$384:$384</definedName>
    <definedName name="Z_CF248181_40DC_41B5_AB1D_946DD130079A_.wvu.Rows" localSheetId="6" hidden="1">SWAN!$229:$229</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1" hidden="1">'AFRICA EXPRESS'!$A$1:$M$144</definedName>
    <definedName name="Z_D36430BB_1304_416E_AC9B_64341E38D53B_.wvu.PrintArea" localSheetId="25" hidden="1">AMERICA!$A$1:$M$115</definedName>
    <definedName name="Z_D36430BB_1304_416E_AC9B_64341E38D53B_.wvu.PrintArea" localSheetId="33" hidden="1">AUSTRALIA!$A$1:$H$98</definedName>
    <definedName name="Z_D36430BB_1304_416E_AC9B_64341E38D53B_.wvu.PrintArea" localSheetId="52" hidden="1">EMPIRE!$B$1:$M$268</definedName>
    <definedName name="Z_D36430BB_1304_416E_AC9B_64341E38D53B_.wvu.PrintArea" localSheetId="2" hidden="1">HOME!$A$17:$K$17</definedName>
    <definedName name="Z_D36430BB_1304_416E_AC9B_64341E38D53B_.wvu.PrintArea" localSheetId="60" hidden="1">'PEARL RIVER'!$A$1:$M$42</definedName>
    <definedName name="Z_D36430BB_1304_416E_AC9B_64341E38D53B_.wvu.PrintArea" localSheetId="14" hidden="1">PHOENIX!$A$1:$M$303</definedName>
    <definedName name="Z_D36430BB_1304_416E_AC9B_64341E38D53B_.wvu.PrintArea" localSheetId="6" hidden="1">SWAN!$A$1:$N$208</definedName>
    <definedName name="Z_D36430BB_1304_416E_AC9B_64341E38D53B_.wvu.Rows" localSheetId="3" hidden="1">ALBATROSS!$278:$278</definedName>
    <definedName name="Z_D36430BB_1304_416E_AC9B_64341E38D53B_.wvu.Rows" localSheetId="25" hidden="1">AMERICA!#REF!</definedName>
    <definedName name="Z_D36430BB_1304_416E_AC9B_64341E38D53B_.wvu.Rows" localSheetId="9" hidden="1">'BRITANNIA '!$143:$143</definedName>
    <definedName name="Z_D36430BB_1304_416E_AC9B_64341E38D53B_.wvu.Rows" localSheetId="42" hidden="1">CHINOOK!#REF!</definedName>
    <definedName name="Z_D36430BB_1304_416E_AC9B_64341E38D53B_.wvu.Rows" localSheetId="28" hidden="1">CLANGA!#REF!,CLANGA!#REF!</definedName>
    <definedName name="Z_D36430BB_1304_416E_AC9B_64341E38D53B_.wvu.Rows" localSheetId="7" hidden="1">CONDOR!$279:$279</definedName>
    <definedName name="Z_D36430BB_1304_416E_AC9B_64341E38D53B_.wvu.Rows" localSheetId="50" hidden="1">DAHLIA!#REF!</definedName>
    <definedName name="Z_D36430BB_1304_416E_AC9B_64341E38D53B_.wvu.Rows" localSheetId="61" hidden="1">EAGLE!$53:$53</definedName>
    <definedName name="Z_D36430BB_1304_416E_AC9B_64341E38D53B_.wvu.Rows" localSheetId="51" hidden="1">'EMERALD '!#REF!,'EMERALD '!#REF!,'EMERALD '!$165:$165</definedName>
    <definedName name="Z_D36430BB_1304_416E_AC9B_64341E38D53B_.wvu.Rows" localSheetId="52" hidden="1">EMPIRE!#REF!,EMPIRE!#REF!</definedName>
    <definedName name="Z_D36430BB_1304_416E_AC9B_64341E38D53B_.wvu.Rows" localSheetId="10" hidden="1">JAGUAR!$159:$159</definedName>
    <definedName name="Z_D36430BB_1304_416E_AC9B_64341E38D53B_.wvu.Rows" localSheetId="5" hidden="1">LION!$287:$287</definedName>
    <definedName name="Z_D36430BB_1304_416E_AC9B_64341E38D53B_.wvu.Rows" localSheetId="19" hidden="1">MAPLE!#REF!</definedName>
    <definedName name="Z_D36430BB_1304_416E_AC9B_64341E38D53B_.wvu.Rows" localSheetId="23" hidden="1">MUSTANG!#REF!</definedName>
    <definedName name="Z_D36430BB_1304_416E_AC9B_64341E38D53B_.wvu.Rows" localSheetId="29" hidden="1">'NEW FALCON'!#REF!,'NEW FALCON'!#REF!</definedName>
    <definedName name="Z_D36430BB_1304_416E_AC9B_64341E38D53B_.wvu.Rows" localSheetId="54" hidden="1">SANTANA!$115:$115</definedName>
    <definedName name="Z_D36430BB_1304_416E_AC9B_64341E38D53B_.wvu.Rows" localSheetId="41" hidden="1">SENTOSA!#REF!</definedName>
    <definedName name="Z_D36430BB_1304_416E_AC9B_64341E38D53B_.wvu.Rows" localSheetId="62" hidden="1">SEQUOIA!$35:$35</definedName>
    <definedName name="Z_D36430BB_1304_416E_AC9B_64341E38D53B_.wvu.Rows" localSheetId="30" hidden="1">SHIKRA!#REF!,SHIKRA!#REF!</definedName>
    <definedName name="Z_D36430BB_1304_416E_AC9B_64341E38D53B_.wvu.Rows" localSheetId="1" hidden="1">SHOGUN!$375:$375</definedName>
    <definedName name="Z_D36430BB_1304_416E_AC9B_64341E38D53B_.wvu.Rows" localSheetId="4" hidden="1">SILK!$384:$384</definedName>
    <definedName name="Z_D36430BB_1304_416E_AC9B_64341E38D53B_.wvu.Rows" localSheetId="6" hidden="1">SWAN!$229:$229</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5" hidden="1">'ORYX ORIGAMI'!$F:$F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33"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1" hidden="1">'AFRICA EXPRESS'!$A$1:$M$144</definedName>
    <definedName name="Z_D8AE3607_C68D_4DD7_8BE1_F63EA4A613B4_.wvu.PrintArea" localSheetId="25" hidden="1">AMERICA!$A$1:$M$115</definedName>
    <definedName name="Z_D8AE3607_C68D_4DD7_8BE1_F63EA4A613B4_.wvu.PrintArea" localSheetId="33" hidden="1">AUSTRALIA!$A$1:$H$98</definedName>
    <definedName name="Z_D8AE3607_C68D_4DD7_8BE1_F63EA4A613B4_.wvu.PrintArea" localSheetId="51" hidden="1">'EMERALD '!$B$1:$P$156</definedName>
    <definedName name="Z_D8AE3607_C68D_4DD7_8BE1_F63EA4A613B4_.wvu.PrintArea" localSheetId="52" hidden="1">EMPIRE!$B$1:$M$268</definedName>
    <definedName name="Z_D8AE3607_C68D_4DD7_8BE1_F63EA4A613B4_.wvu.PrintArea" localSheetId="2" hidden="1">HOME!$A$17:$K$17</definedName>
    <definedName name="Z_D8AE3607_C68D_4DD7_8BE1_F63EA4A613B4_.wvu.PrintArea" localSheetId="15" hidden="1">PANTHER!$B$1:$N$125</definedName>
    <definedName name="Z_D8AE3607_C68D_4DD7_8BE1_F63EA4A613B4_.wvu.PrintArea" localSheetId="60" hidden="1">'PEARL RIVER'!$A$1:$M$42</definedName>
    <definedName name="Z_D8AE3607_C68D_4DD7_8BE1_F63EA4A613B4_.wvu.PrintArea" localSheetId="14" hidden="1">PHOENIX!$A$1:$M$303</definedName>
    <definedName name="Z_D8AE3607_C68D_4DD7_8BE1_F63EA4A613B4_.wvu.PrintArea" localSheetId="6" hidden="1">SWAN!$A$1:$N$208</definedName>
    <definedName name="Z_D8AE3607_C68D_4DD7_8BE1_F63EA4A613B4_.wvu.PrintArea" localSheetId="48" hidden="1">TIGER!$A$1:$M$99</definedName>
    <definedName name="Z_D8AE3607_C68D_4DD7_8BE1_F63EA4A613B4_.wvu.PrintTitles" localSheetId="2" hidden="1">HOME!$17:$17</definedName>
    <definedName name="Z_D8AE3607_C68D_4DD7_8BE1_F63EA4A613B4_.wvu.Rows" localSheetId="31" hidden="1">'AFRICA EXPRESS'!#REF!</definedName>
    <definedName name="Z_D8AE3607_C68D_4DD7_8BE1_F63EA4A613B4_.wvu.Rows" localSheetId="3" hidden="1">ALBATROSS!#REF!,ALBATROSS!$278:$278</definedName>
    <definedName name="Z_D8AE3607_C68D_4DD7_8BE1_F63EA4A613B4_.wvu.Rows" localSheetId="43" hidden="1">Alpaca!#REF!</definedName>
    <definedName name="Z_D8AE3607_C68D_4DD7_8BE1_F63EA4A613B4_.wvu.Rows" localSheetId="53" hidden="1">AMBERJACK!#REF!</definedName>
    <definedName name="Z_D8AE3607_C68D_4DD7_8BE1_F63EA4A613B4_.wvu.Rows" localSheetId="25" hidden="1">AMERICA!#REF!</definedName>
    <definedName name="Z_D8AE3607_C68D_4DD7_8BE1_F63EA4A613B4_.wvu.Rows" localSheetId="44" hidden="1">ANDES!#REF!</definedName>
    <definedName name="Z_D8AE3607_C68D_4DD7_8BE1_F63EA4A613B4_.wvu.Rows" localSheetId="33" hidden="1">AUSTRALIA!#REF!</definedName>
    <definedName name="Z_D8AE3607_C68D_4DD7_8BE1_F63EA4A613B4_.wvu.Rows" localSheetId="45" hidden="1">AZTEC!#REF!</definedName>
    <definedName name="Z_D8AE3607_C68D_4DD7_8BE1_F63EA4A613B4_.wvu.Rows" localSheetId="9" hidden="1">'BRITANNIA '!#REF!,'BRITANNIA '!$143:$143</definedName>
    <definedName name="Z_D8AE3607_C68D_4DD7_8BE1_F63EA4A613B4_.wvu.Rows" localSheetId="39" hidden="1">CAPRICORN!#REF!</definedName>
    <definedName name="Z_D8AE3607_C68D_4DD7_8BE1_F63EA4A613B4_.wvu.Rows" localSheetId="37" hidden="1">CARIOCA!#REF!,CARIOCA!#REF!</definedName>
    <definedName name="Z_D8AE3607_C68D_4DD7_8BE1_F63EA4A613B4_.wvu.Rows" localSheetId="42" hidden="1">CHINOOK!#REF!,CHINOOK!#REF!</definedName>
    <definedName name="Z_D8AE3607_C68D_4DD7_8BE1_F63EA4A613B4_.wvu.Rows" localSheetId="28" hidden="1">CLANGA!#REF!,CLANGA!#REF!</definedName>
    <definedName name="Z_D8AE3607_C68D_4DD7_8BE1_F63EA4A613B4_.wvu.Rows" localSheetId="7" hidden="1">CONDOR!#REF!,CONDOR!$279:$279</definedName>
    <definedName name="Z_D8AE3607_C68D_4DD7_8BE1_F63EA4A613B4_.wvu.Rows" localSheetId="50" hidden="1">DAHLIA!#REF!,DAHLIA!#REF!</definedName>
    <definedName name="Z_D8AE3607_C68D_4DD7_8BE1_F63EA4A613B4_.wvu.Rows" localSheetId="11" hidden="1">DRAGON!#REF!,DRAGON!#REF!</definedName>
    <definedName name="Z_D8AE3607_C68D_4DD7_8BE1_F63EA4A613B4_.wvu.Rows" localSheetId="61" hidden="1">EAGLE!$53:$53</definedName>
    <definedName name="Z_D8AE3607_C68D_4DD7_8BE1_F63EA4A613B4_.wvu.Rows" localSheetId="26" hidden="1">ELEPHANT!#REF!</definedName>
    <definedName name="Z_D8AE3607_C68D_4DD7_8BE1_F63EA4A613B4_.wvu.Rows" localSheetId="51" hidden="1">'EMERALD '!#REF!,'EMERALD '!$168:$168</definedName>
    <definedName name="Z_D8AE3607_C68D_4DD7_8BE1_F63EA4A613B4_.wvu.Rows" localSheetId="52" hidden="1">EMPIRE!#REF!,EMPIRE!#REF!</definedName>
    <definedName name="Z_D8AE3607_C68D_4DD7_8BE1_F63EA4A613B4_.wvu.Rows" localSheetId="46" hidden="1">INCA!#REF!</definedName>
    <definedName name="Z_D8AE3607_C68D_4DD7_8BE1_F63EA4A613B4_.wvu.Rows" localSheetId="36" hidden="1">INGWE!#REF!</definedName>
    <definedName name="Z_D8AE3607_C68D_4DD7_8BE1_F63EA4A613B4_.wvu.Rows" localSheetId="34"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LION!#REF!,LION!$287:$287</definedName>
    <definedName name="Z_D8AE3607_C68D_4DD7_8BE1_F63EA4A613B4_.wvu.Rows" localSheetId="55" hidden="1">'LONE STAR'!#REF!</definedName>
    <definedName name="Z_D8AE3607_C68D_4DD7_8BE1_F63EA4A613B4_.wvu.Rows" localSheetId="56" hidden="1">LoneStarW!#REF!</definedName>
    <definedName name="Z_D8AE3607_C68D_4DD7_8BE1_F63EA4A613B4_.wvu.Rows" localSheetId="19" hidden="1">MAPLE!#REF!,MAPLE!#REF!</definedName>
    <definedName name="Z_D8AE3607_C68D_4DD7_8BE1_F63EA4A613B4_.wvu.Rows" localSheetId="23" hidden="1">MUSTANG!#REF!,MUSTANG!#REF!</definedName>
    <definedName name="Z_D8AE3607_C68D_4DD7_8BE1_F63EA4A613B4_.wvu.Rows" localSheetId="29" hidden="1">'NEW FALCON'!#REF!,'NEW FALCON'!#REF!</definedName>
    <definedName name="Z_D8AE3607_C68D_4DD7_8BE1_F63EA4A613B4_.wvu.Rows" localSheetId="20" hidden="1">ORIENT!#REF!,ORIENT!#REF!</definedName>
    <definedName name="Z_D8AE3607_C68D_4DD7_8BE1_F63EA4A613B4_.wvu.Rows" localSheetId="35" hidden="1">'ORYX ORIGAMI'!$6:$42</definedName>
    <definedName name="Z_D8AE3607_C68D_4DD7_8BE1_F63EA4A613B4_.wvu.Rows" localSheetId="17" hidden="1">PANDA!#REF!</definedName>
    <definedName name="Z_D8AE3607_C68D_4DD7_8BE1_F63EA4A613B4_.wvu.Rows" localSheetId="24" hidden="1">PELICAN!#REF!</definedName>
    <definedName name="Z_D8AE3607_C68D_4DD7_8BE1_F63EA4A613B4_.wvu.Rows" localSheetId="22" hidden="1">PETRA!#REF!</definedName>
    <definedName name="Z_D8AE3607_C68D_4DD7_8BE1_F63EA4A613B4_.wvu.Rows" localSheetId="14" hidden="1">PHOENIX!$9:$12</definedName>
    <definedName name="Z_D8AE3607_C68D_4DD7_8BE1_F63EA4A613B4_.wvu.Rows" localSheetId="59" hidden="1">ROSE!$6:$9</definedName>
    <definedName name="Z_D8AE3607_C68D_4DD7_8BE1_F63EA4A613B4_.wvu.Rows" localSheetId="21" hidden="1">RSEAXL!$6:$42</definedName>
    <definedName name="Z_D8AE3607_C68D_4DD7_8BE1_F63EA4A613B4_.wvu.Rows" localSheetId="54" hidden="1">SANTANA!$115:$115</definedName>
    <definedName name="Z_D8AE3607_C68D_4DD7_8BE1_F63EA4A613B4_.wvu.Rows" localSheetId="41" hidden="1">SENTOSA!#REF!</definedName>
    <definedName name="Z_D8AE3607_C68D_4DD7_8BE1_F63EA4A613B4_.wvu.Rows" localSheetId="62" hidden="1">SEQUOIA!$35:$35</definedName>
    <definedName name="Z_D8AE3607_C68D_4DD7_8BE1_F63EA4A613B4_.wvu.Rows" localSheetId="30" hidden="1">SHIKRA!#REF!,SHIKRA!#REF!</definedName>
    <definedName name="Z_D8AE3607_C68D_4DD7_8BE1_F63EA4A613B4_.wvu.Rows" localSheetId="1" hidden="1">SHOGUN!$7:$28,SHOGUN!$375:$375</definedName>
    <definedName name="Z_D8AE3607_C68D_4DD7_8BE1_F63EA4A613B4_.wvu.Rows" localSheetId="4" hidden="1">SILK!#REF!,SILK!$384:$384</definedName>
    <definedName name="Z_D8AE3607_C68D_4DD7_8BE1_F63EA4A613B4_.wvu.Rows" localSheetId="6" hidden="1">SWAN!#REF!,SWAN!$229:$229</definedName>
    <definedName name="Z_D8AE3607_C68D_4DD7_8BE1_F63EA4A613B4_.wvu.Rows" localSheetId="18"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1" hidden="1">'AFRICA EXPRESS'!$A$1:$M$144</definedName>
    <definedName name="Z_DF664468_2591_4537_A401_E39E9401FA18_.wvu.PrintArea" localSheetId="25" hidden="1">AMERICA!$A$1:$M$115</definedName>
    <definedName name="Z_DF664468_2591_4537_A401_E39E9401FA18_.wvu.PrintArea" localSheetId="33" hidden="1">AUSTRALIA!$A$1:$H$98</definedName>
    <definedName name="Z_DF664468_2591_4537_A401_E39E9401FA18_.wvu.PrintArea" localSheetId="52" hidden="1">EMPIRE!$B$1:$M$268</definedName>
    <definedName name="Z_DF664468_2591_4537_A401_E39E9401FA18_.wvu.PrintArea" localSheetId="2" hidden="1">HOME!$A$1:$K$549</definedName>
    <definedName name="Z_DF664468_2591_4537_A401_E39E9401FA18_.wvu.PrintArea" localSheetId="60" hidden="1">'PEARL RIVER'!$A$1:$M$42</definedName>
    <definedName name="Z_DF664468_2591_4537_A401_E39E9401FA18_.wvu.PrintArea" localSheetId="14" hidden="1">PHOENIX!$A$1:$M$303</definedName>
    <definedName name="Z_DF664468_2591_4537_A401_E39E9401FA18_.wvu.PrintArea" localSheetId="6" hidden="1">SWAN!$A$1:$N$208</definedName>
    <definedName name="Z_DF664468_2591_4537_A401_E39E9401FA18_.wvu.Rows" localSheetId="3" hidden="1">ALBATROSS!$278:$278</definedName>
    <definedName name="Z_DF664468_2591_4537_A401_E39E9401FA18_.wvu.Rows" localSheetId="25" hidden="1">AMERICA!#REF!</definedName>
    <definedName name="Z_DF664468_2591_4537_A401_E39E9401FA18_.wvu.Rows" localSheetId="42" hidden="1">CHINOOK!#REF!</definedName>
    <definedName name="Z_DF664468_2591_4537_A401_E39E9401FA18_.wvu.Rows" localSheetId="50" hidden="1">DAHLIA!#REF!</definedName>
    <definedName name="Z_DF664468_2591_4537_A401_E39E9401FA18_.wvu.Rows" localSheetId="61" hidden="1">EAGLE!$53:$53</definedName>
    <definedName name="Z_DF664468_2591_4537_A401_E39E9401FA18_.wvu.Rows" localSheetId="51" hidden="1">'EMERALD '!$165:$165</definedName>
    <definedName name="Z_DF664468_2591_4537_A401_E39E9401FA18_.wvu.Rows" localSheetId="10" hidden="1">JAGUAR!$159:$159</definedName>
    <definedName name="Z_DF664468_2591_4537_A401_E39E9401FA18_.wvu.Rows" localSheetId="5" hidden="1">LION!$287:$287</definedName>
    <definedName name="Z_DF664468_2591_4537_A401_E39E9401FA18_.wvu.Rows" localSheetId="19" hidden="1">MAPLE!#REF!</definedName>
    <definedName name="Z_DF664468_2591_4537_A401_E39E9401FA18_.wvu.Rows" localSheetId="23" hidden="1">MUSTANG!#REF!</definedName>
    <definedName name="Z_DF664468_2591_4537_A401_E39E9401FA18_.wvu.Rows" localSheetId="54" hidden="1">SANTANA!$115:$115</definedName>
    <definedName name="Z_DF664468_2591_4537_A401_E39E9401FA18_.wvu.Rows" localSheetId="41" hidden="1">SENTOSA!#REF!</definedName>
    <definedName name="Z_DF664468_2591_4537_A401_E39E9401FA18_.wvu.Rows" localSheetId="62" hidden="1">SEQUOIA!$35:$35</definedName>
    <definedName name="Z_DF664468_2591_4537_A401_E39E9401FA18_.wvu.Rows" localSheetId="1" hidden="1">SHOGUN!$375:$375</definedName>
    <definedName name="Z_DF664468_2591_4537_A401_E39E9401FA18_.wvu.Rows" localSheetId="4" hidden="1">SILK!$384:$384</definedName>
    <definedName name="Z_DF664468_2591_4537_A401_E39E9401FA18_.wvu.Rows" localSheetId="6" hidden="1">SWAN!$229:$229</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5" hidden="1">'ORYX ORIGAMI'!$F:$F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33"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1" hidden="1">'AFRICA EXPRESS'!$A$1:$M$144</definedName>
    <definedName name="Z_F64DF93A_0CD5_4665_A448_613906F88C7C_.wvu.PrintArea" localSheetId="25" hidden="1">AMERICA!$A$1:$M$115</definedName>
    <definedName name="Z_F64DF93A_0CD5_4665_A448_613906F88C7C_.wvu.PrintArea" localSheetId="33" hidden="1">AUSTRALIA!$A$1:$H$98</definedName>
    <definedName name="Z_F64DF93A_0CD5_4665_A448_613906F88C7C_.wvu.PrintArea" localSheetId="51" hidden="1">'EMERALD '!$B$1:$P$156</definedName>
    <definedName name="Z_F64DF93A_0CD5_4665_A448_613906F88C7C_.wvu.PrintArea" localSheetId="52" hidden="1">EMPIRE!$B$1:$M$268</definedName>
    <definedName name="Z_F64DF93A_0CD5_4665_A448_613906F88C7C_.wvu.PrintArea" localSheetId="2" hidden="1">HOME!$A$17:$K$17</definedName>
    <definedName name="Z_F64DF93A_0CD5_4665_A448_613906F88C7C_.wvu.PrintArea" localSheetId="15" hidden="1">PANTHER!$B$1:$N$125</definedName>
    <definedName name="Z_F64DF93A_0CD5_4665_A448_613906F88C7C_.wvu.PrintArea" localSheetId="60" hidden="1">'PEARL RIVER'!$A$1:$M$42</definedName>
    <definedName name="Z_F64DF93A_0CD5_4665_A448_613906F88C7C_.wvu.PrintArea" localSheetId="14" hidden="1">PHOENIX!$A$1:$M$303</definedName>
    <definedName name="Z_F64DF93A_0CD5_4665_A448_613906F88C7C_.wvu.PrintArea" localSheetId="6" hidden="1">SWAN!$A$1:$N$208</definedName>
    <definedName name="Z_F64DF93A_0CD5_4665_A448_613906F88C7C_.wvu.PrintArea" localSheetId="48" hidden="1">TIGER!$A$1:$M$99</definedName>
    <definedName name="Z_F64DF93A_0CD5_4665_A448_613906F88C7C_.wvu.PrintTitles" localSheetId="2" hidden="1">HOME!$17:$17</definedName>
    <definedName name="Z_F64DF93A_0CD5_4665_A448_613906F88C7C_.wvu.Rows" localSheetId="31" hidden="1">'AFRICA EXPRESS'!#REF!</definedName>
    <definedName name="Z_F64DF93A_0CD5_4665_A448_613906F88C7C_.wvu.Rows" localSheetId="3" hidden="1">ALBATROSS!#REF!,ALBATROSS!$278:$278</definedName>
    <definedName name="Z_F64DF93A_0CD5_4665_A448_613906F88C7C_.wvu.Rows" localSheetId="43" hidden="1">Alpaca!#REF!</definedName>
    <definedName name="Z_F64DF93A_0CD5_4665_A448_613906F88C7C_.wvu.Rows" localSheetId="53" hidden="1">AMBERJACK!#REF!</definedName>
    <definedName name="Z_F64DF93A_0CD5_4665_A448_613906F88C7C_.wvu.Rows" localSheetId="25" hidden="1">AMERICA!#REF!</definedName>
    <definedName name="Z_F64DF93A_0CD5_4665_A448_613906F88C7C_.wvu.Rows" localSheetId="44" hidden="1">ANDES!#REF!</definedName>
    <definedName name="Z_F64DF93A_0CD5_4665_A448_613906F88C7C_.wvu.Rows" localSheetId="33" hidden="1">AUSTRALIA!#REF!,AUSTRALIA!#REF!</definedName>
    <definedName name="Z_F64DF93A_0CD5_4665_A448_613906F88C7C_.wvu.Rows" localSheetId="45" hidden="1">AZTEC!#REF!</definedName>
    <definedName name="Z_F64DF93A_0CD5_4665_A448_613906F88C7C_.wvu.Rows" localSheetId="9" hidden="1">'BRITANNIA '!#REF!,'BRITANNIA '!$143:$143</definedName>
    <definedName name="Z_F64DF93A_0CD5_4665_A448_613906F88C7C_.wvu.Rows" localSheetId="39" hidden="1">CAPRICORN!#REF!</definedName>
    <definedName name="Z_F64DF93A_0CD5_4665_A448_613906F88C7C_.wvu.Rows" localSheetId="37" hidden="1">CARIOCA!#REF!,CARIOCA!#REF!</definedName>
    <definedName name="Z_F64DF93A_0CD5_4665_A448_613906F88C7C_.wvu.Rows" localSheetId="42" hidden="1">CHINOOK!#REF!,CHINOOK!#REF!</definedName>
    <definedName name="Z_F64DF93A_0CD5_4665_A448_613906F88C7C_.wvu.Rows" localSheetId="28" hidden="1">CLANGA!#REF!,CLANGA!#REF!</definedName>
    <definedName name="Z_F64DF93A_0CD5_4665_A448_613906F88C7C_.wvu.Rows" localSheetId="7" hidden="1">CONDOR!#REF!,CONDOR!$279:$279</definedName>
    <definedName name="Z_F64DF93A_0CD5_4665_A448_613906F88C7C_.wvu.Rows" localSheetId="50" hidden="1">DAHLIA!#REF!,DAHLIA!#REF!</definedName>
    <definedName name="Z_F64DF93A_0CD5_4665_A448_613906F88C7C_.wvu.Rows" localSheetId="11" hidden="1">DRAGON!#REF!,DRAGON!#REF!</definedName>
    <definedName name="Z_F64DF93A_0CD5_4665_A448_613906F88C7C_.wvu.Rows" localSheetId="61" hidden="1">EAGLE!$53:$53</definedName>
    <definedName name="Z_F64DF93A_0CD5_4665_A448_613906F88C7C_.wvu.Rows" localSheetId="26" hidden="1">ELEPHANT!#REF!</definedName>
    <definedName name="Z_F64DF93A_0CD5_4665_A448_613906F88C7C_.wvu.Rows" localSheetId="51" hidden="1">'EMERALD '!#REF!,'EMERALD '!$168:$168</definedName>
    <definedName name="Z_F64DF93A_0CD5_4665_A448_613906F88C7C_.wvu.Rows" localSheetId="52" hidden="1">EMPIRE!#REF!</definedName>
    <definedName name="Z_F64DF93A_0CD5_4665_A448_613906F88C7C_.wvu.Rows" localSheetId="46" hidden="1">INCA!#REF!</definedName>
    <definedName name="Z_F64DF93A_0CD5_4665_A448_613906F88C7C_.wvu.Rows" localSheetId="36" hidden="1">INGWE!#REF!</definedName>
    <definedName name="Z_F64DF93A_0CD5_4665_A448_613906F88C7C_.wvu.Rows" localSheetId="34"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LION!#REF!,LION!$287:$287</definedName>
    <definedName name="Z_F64DF93A_0CD5_4665_A448_613906F88C7C_.wvu.Rows" localSheetId="55" hidden="1">'LONE STAR'!#REF!</definedName>
    <definedName name="Z_F64DF93A_0CD5_4665_A448_613906F88C7C_.wvu.Rows" localSheetId="56" hidden="1">LoneStarW!#REF!</definedName>
    <definedName name="Z_F64DF93A_0CD5_4665_A448_613906F88C7C_.wvu.Rows" localSheetId="19" hidden="1">MAPLE!#REF!,MAPLE!#REF!</definedName>
    <definedName name="Z_F64DF93A_0CD5_4665_A448_613906F88C7C_.wvu.Rows" localSheetId="23" hidden="1">MUSTANG!#REF!,MUSTANG!#REF!</definedName>
    <definedName name="Z_F64DF93A_0CD5_4665_A448_613906F88C7C_.wvu.Rows" localSheetId="29" hidden="1">'NEW FALCON'!#REF!,'NEW FALCON'!#REF!</definedName>
    <definedName name="Z_F64DF93A_0CD5_4665_A448_613906F88C7C_.wvu.Rows" localSheetId="20" hidden="1">ORIENT!#REF!,ORIENT!#REF!</definedName>
    <definedName name="Z_F64DF93A_0CD5_4665_A448_613906F88C7C_.wvu.Rows" localSheetId="35" hidden="1">'ORYX ORIGAMI'!$8:$22</definedName>
    <definedName name="Z_F64DF93A_0CD5_4665_A448_613906F88C7C_.wvu.Rows" localSheetId="17" hidden="1">PANDA!#REF!</definedName>
    <definedName name="Z_F64DF93A_0CD5_4665_A448_613906F88C7C_.wvu.Rows" localSheetId="24" hidden="1">PELICAN!#REF!</definedName>
    <definedName name="Z_F64DF93A_0CD5_4665_A448_613906F88C7C_.wvu.Rows" localSheetId="22" hidden="1">PETRA!#REF!</definedName>
    <definedName name="Z_F64DF93A_0CD5_4665_A448_613906F88C7C_.wvu.Rows" localSheetId="14" hidden="1">PHOENIX!$9:$12</definedName>
    <definedName name="Z_F64DF93A_0CD5_4665_A448_613906F88C7C_.wvu.Rows" localSheetId="59" hidden="1">ROSE!$6:$9</definedName>
    <definedName name="Z_F64DF93A_0CD5_4665_A448_613906F88C7C_.wvu.Rows" localSheetId="21" hidden="1">RSEAXL!$8:$22</definedName>
    <definedName name="Z_F64DF93A_0CD5_4665_A448_613906F88C7C_.wvu.Rows" localSheetId="54" hidden="1">SANTANA!$115:$115</definedName>
    <definedName name="Z_F64DF93A_0CD5_4665_A448_613906F88C7C_.wvu.Rows" localSheetId="41" hidden="1">SENTOSA!#REF!</definedName>
    <definedName name="Z_F64DF93A_0CD5_4665_A448_613906F88C7C_.wvu.Rows" localSheetId="62" hidden="1">SEQUOIA!$35:$35</definedName>
    <definedName name="Z_F64DF93A_0CD5_4665_A448_613906F88C7C_.wvu.Rows" localSheetId="30" hidden="1">SHIKRA!#REF!,SHIKRA!#REF!</definedName>
    <definedName name="Z_F64DF93A_0CD5_4665_A448_613906F88C7C_.wvu.Rows" localSheetId="1" hidden="1">SHOGUN!$7:$28,SHOGUN!$375:$375</definedName>
    <definedName name="Z_F64DF93A_0CD5_4665_A448_613906F88C7C_.wvu.Rows" localSheetId="4" hidden="1">SILK!#REF!,SILK!$384:$384</definedName>
    <definedName name="Z_F64DF93A_0CD5_4665_A448_613906F88C7C_.wvu.Rows" localSheetId="6" hidden="1">SWAN!#REF!,SWAN!$229:$229</definedName>
    <definedName name="Z_F64DF93A_0CD5_4665_A448_613906F88C7C_.wvu.Rows" localSheetId="18"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3" i="5" l="1"/>
  <c r="H343" i="5"/>
  <c r="J190" i="7"/>
  <c r="J189" i="7" l="1"/>
  <c r="F108" i="71"/>
  <c r="L100" i="71"/>
  <c r="L98" i="71"/>
  <c r="M107" i="71"/>
  <c r="N107" i="71"/>
  <c r="O107" i="71"/>
  <c r="P107" i="71"/>
  <c r="Q107" i="71"/>
  <c r="M108" i="71"/>
  <c r="N108" i="71"/>
  <c r="O108" i="71"/>
  <c r="P108" i="71"/>
  <c r="Q108" i="71"/>
  <c r="L108" i="71"/>
  <c r="K108" i="71"/>
  <c r="J108" i="71"/>
  <c r="L107" i="71"/>
  <c r="K107" i="71"/>
  <c r="J107" i="71"/>
  <c r="G234" i="9"/>
  <c r="F61" i="74" l="1"/>
  <c r="J61" i="74"/>
  <c r="K61" i="74"/>
  <c r="L61" i="74"/>
  <c r="G99" i="73"/>
  <c r="F99" i="73"/>
  <c r="H99" i="73"/>
  <c r="I99" i="73"/>
  <c r="K100" i="73"/>
  <c r="L100" i="73" s="1"/>
  <c r="L99" i="73"/>
  <c r="E100" i="73"/>
  <c r="F100" i="73" s="1"/>
  <c r="F98" i="73"/>
  <c r="F96" i="73"/>
  <c r="G96" i="73"/>
  <c r="H96" i="73"/>
  <c r="I96" i="73"/>
  <c r="F97" i="73"/>
  <c r="G97" i="73"/>
  <c r="H97" i="73"/>
  <c r="I97" i="73"/>
  <c r="G98" i="73"/>
  <c r="G78" i="24"/>
  <c r="F78" i="24"/>
  <c r="K78" i="24"/>
  <c r="G79" i="24"/>
  <c r="E98" i="52"/>
  <c r="G98" i="52" s="1"/>
  <c r="F95" i="52"/>
  <c r="G95" i="52"/>
  <c r="J95" i="52"/>
  <c r="F96" i="52"/>
  <c r="G96" i="52"/>
  <c r="J96" i="52"/>
  <c r="F97" i="52"/>
  <c r="G97" i="52"/>
  <c r="J97" i="52"/>
  <c r="H105" i="21"/>
  <c r="F105" i="21"/>
  <c r="G105" i="21"/>
  <c r="K105" i="21"/>
  <c r="J106" i="21"/>
  <c r="K106" i="21" s="1"/>
  <c r="G104" i="21"/>
  <c r="K104" i="21"/>
  <c r="F100" i="21"/>
  <c r="K100" i="21"/>
  <c r="M32" i="81"/>
  <c r="N32" i="81" s="1"/>
  <c r="E29" i="81"/>
  <c r="F29" i="81" s="1"/>
  <c r="N29" i="81"/>
  <c r="N30" i="81"/>
  <c r="N31" i="81"/>
  <c r="L28" i="81"/>
  <c r="J124" i="27"/>
  <c r="F124" i="27"/>
  <c r="G124" i="27"/>
  <c r="H124" i="27"/>
  <c r="I124" i="27"/>
  <c r="M124" i="27"/>
  <c r="F93" i="52"/>
  <c r="G93" i="52"/>
  <c r="J93" i="52"/>
  <c r="M93" i="52"/>
  <c r="F94" i="52"/>
  <c r="G94" i="52"/>
  <c r="J94" i="52"/>
  <c r="M94" i="52"/>
  <c r="F101" i="76"/>
  <c r="G101" i="76"/>
  <c r="H101" i="76"/>
  <c r="K101" i="76"/>
  <c r="F102" i="76"/>
  <c r="G102" i="76"/>
  <c r="H102" i="76"/>
  <c r="K102" i="76"/>
  <c r="F103" i="76"/>
  <c r="G103" i="76"/>
  <c r="H103" i="76"/>
  <c r="K103" i="76"/>
  <c r="K104" i="76" s="1"/>
  <c r="F104" i="76"/>
  <c r="G104" i="76"/>
  <c r="H104" i="76"/>
  <c r="J104" i="76"/>
  <c r="F105" i="76"/>
  <c r="G105" i="76"/>
  <c r="H105" i="76"/>
  <c r="J105" i="76"/>
  <c r="E30" i="81" l="1"/>
  <c r="F98" i="52"/>
  <c r="J98" i="52"/>
  <c r="I100" i="73"/>
  <c r="H100" i="73"/>
  <c r="G100" i="73"/>
  <c r="L96" i="73"/>
  <c r="H98" i="73"/>
  <c r="I98" i="73"/>
  <c r="L97" i="73"/>
  <c r="L98" i="73"/>
  <c r="F79" i="24"/>
  <c r="M96" i="52"/>
  <c r="M95" i="52"/>
  <c r="E106" i="21"/>
  <c r="F104" i="21"/>
  <c r="H104" i="21"/>
  <c r="H100" i="21"/>
  <c r="G100" i="21"/>
  <c r="L29" i="81"/>
  <c r="K29" i="81"/>
  <c r="J29" i="81"/>
  <c r="I29" i="81"/>
  <c r="H29" i="81"/>
  <c r="G29" i="81"/>
  <c r="M125" i="27"/>
  <c r="M126" i="27"/>
  <c r="K105" i="76"/>
  <c r="H30" i="81" l="1"/>
  <c r="I30" i="81"/>
  <c r="L30" i="81"/>
  <c r="K30" i="81"/>
  <c r="G30" i="81"/>
  <c r="E31" i="81"/>
  <c r="F30" i="81"/>
  <c r="J30" i="81"/>
  <c r="K79" i="24"/>
  <c r="G80" i="24"/>
  <c r="F80" i="24"/>
  <c r="M97" i="52"/>
  <c r="L98" i="52"/>
  <c r="M98" i="52" s="1"/>
  <c r="G106" i="21"/>
  <c r="F106" i="21"/>
  <c r="H106" i="21"/>
  <c r="K101" i="21"/>
  <c r="F101" i="21"/>
  <c r="G101" i="21"/>
  <c r="H101" i="21"/>
  <c r="M127" i="27"/>
  <c r="G125" i="27"/>
  <c r="I125" i="27"/>
  <c r="F125" i="27"/>
  <c r="H125" i="27"/>
  <c r="J125" i="27"/>
  <c r="F245" i="22"/>
  <c r="F242" i="22"/>
  <c r="F243" i="22"/>
  <c r="E48" i="36"/>
  <c r="E45" i="36"/>
  <c r="E46" i="36"/>
  <c r="E74" i="42"/>
  <c r="E71" i="42"/>
  <c r="E72" i="42"/>
  <c r="F60" i="37"/>
  <c r="F57" i="37"/>
  <c r="F58" i="37"/>
  <c r="F152" i="65"/>
  <c r="F149" i="65"/>
  <c r="F150" i="65"/>
  <c r="F109" i="35"/>
  <c r="F106" i="35"/>
  <c r="F107" i="35"/>
  <c r="F37" i="34"/>
  <c r="F34" i="34"/>
  <c r="F35" i="34"/>
  <c r="F133" i="33"/>
  <c r="F130" i="33"/>
  <c r="F131" i="33"/>
  <c r="F21" i="82"/>
  <c r="F18" i="82"/>
  <c r="H31" i="81" l="1"/>
  <c r="E32" i="81"/>
  <c r="J31" i="81"/>
  <c r="G31" i="81"/>
  <c r="K31" i="81"/>
  <c r="I31" i="81"/>
  <c r="L31" i="81"/>
  <c r="F31" i="81"/>
  <c r="K80" i="24"/>
  <c r="F81" i="24"/>
  <c r="E82" i="24"/>
  <c r="G81" i="24"/>
  <c r="K103" i="21"/>
  <c r="K102" i="21"/>
  <c r="F102" i="21"/>
  <c r="G102" i="21"/>
  <c r="H102" i="21"/>
  <c r="M128" i="27"/>
  <c r="F126" i="27"/>
  <c r="G126" i="27"/>
  <c r="H126" i="27"/>
  <c r="I126" i="27"/>
  <c r="J126" i="27"/>
  <c r="H184" i="7"/>
  <c r="K32" i="81" l="1"/>
  <c r="F32" i="81"/>
  <c r="H32" i="81"/>
  <c r="G32" i="81"/>
  <c r="L32" i="81"/>
  <c r="I32" i="81"/>
  <c r="J32" i="81"/>
  <c r="K81" i="24"/>
  <c r="J82" i="24"/>
  <c r="K82" i="24" s="1"/>
  <c r="F82" i="24"/>
  <c r="G82" i="24"/>
  <c r="F103" i="21"/>
  <c r="G103" i="21"/>
  <c r="H103" i="21"/>
  <c r="M129" i="27"/>
  <c r="L130" i="27"/>
  <c r="M130" i="27" s="1"/>
  <c r="I128" i="27"/>
  <c r="H128" i="27"/>
  <c r="E130" i="27"/>
  <c r="G128" i="27"/>
  <c r="J128" i="27"/>
  <c r="F128" i="27"/>
  <c r="G127" i="27"/>
  <c r="H127" i="27"/>
  <c r="I127" i="27"/>
  <c r="J127" i="27"/>
  <c r="F127" i="27"/>
  <c r="H180" i="7"/>
  <c r="I130" i="27" l="1"/>
  <c r="J130" i="27"/>
  <c r="G130" i="27"/>
  <c r="F130" i="27"/>
  <c r="H130" i="27"/>
  <c r="G129" i="27"/>
  <c r="J129" i="27"/>
  <c r="F129" i="27"/>
  <c r="H129" i="27"/>
  <c r="I129" i="27"/>
  <c r="N28" i="81"/>
  <c r="F28" i="81"/>
  <c r="G28" i="81"/>
  <c r="H28" i="81"/>
  <c r="I28" i="81"/>
  <c r="J28" i="81"/>
  <c r="K28" i="81"/>
  <c r="F20" i="81"/>
  <c r="G20" i="81"/>
  <c r="H20" i="81"/>
  <c r="I20" i="81"/>
  <c r="J20" i="81"/>
  <c r="K20" i="81"/>
  <c r="N20" i="81"/>
  <c r="F21" i="81"/>
  <c r="G21" i="81"/>
  <c r="H21" i="81"/>
  <c r="I21" i="81"/>
  <c r="J21" i="81"/>
  <c r="K21" i="81"/>
  <c r="N21" i="81"/>
  <c r="F22" i="81"/>
  <c r="G22" i="81"/>
  <c r="H22" i="81"/>
  <c r="I22" i="81"/>
  <c r="J22" i="81"/>
  <c r="K22" i="81"/>
  <c r="N22" i="81"/>
  <c r="F23" i="81"/>
  <c r="G23" i="81"/>
  <c r="H23" i="81"/>
  <c r="I23" i="81"/>
  <c r="J23" i="81"/>
  <c r="K23" i="81"/>
  <c r="N23" i="81"/>
  <c r="L48" i="75"/>
  <c r="L49" i="75" s="1"/>
  <c r="L50" i="75" s="1"/>
  <c r="L51" i="75" s="1"/>
  <c r="L52" i="75" s="1"/>
  <c r="L53" i="75" s="1"/>
  <c r="L54" i="75" s="1"/>
  <c r="L55" i="75" s="1"/>
  <c r="L56" i="75" s="1"/>
  <c r="L57" i="75" s="1"/>
  <c r="L58"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F160" i="13"/>
  <c r="G160" i="13"/>
  <c r="H160" i="13"/>
  <c r="I160" i="13"/>
  <c r="J160" i="13"/>
  <c r="O75" i="37" l="1"/>
  <c r="P75" i="37" s="1"/>
  <c r="O73" i="37"/>
  <c r="P73" i="37" s="1"/>
  <c r="O71" i="37"/>
  <c r="P71" i="37" s="1"/>
  <c r="P69" i="37"/>
  <c r="O69" i="37"/>
  <c r="P67" i="37"/>
  <c r="P65" i="37"/>
  <c r="O67" i="37"/>
  <c r="P66" i="37" l="1"/>
  <c r="F243" i="9"/>
  <c r="G243" i="9"/>
  <c r="H243" i="9"/>
  <c r="I243" i="9"/>
  <c r="K243" i="9"/>
  <c r="F64" i="49"/>
  <c r="E25" i="80" l="1"/>
  <c r="E26" i="80"/>
  <c r="E27" i="80"/>
  <c r="I27" i="80" s="1"/>
  <c r="E28" i="80"/>
  <c r="F28" i="80" s="1"/>
  <c r="E29" i="80"/>
  <c r="F25" i="80"/>
  <c r="F26" i="80"/>
  <c r="G26" i="80"/>
  <c r="H26" i="80"/>
  <c r="I26" i="80"/>
  <c r="J26" i="80"/>
  <c r="F27" i="80"/>
  <c r="G27" i="80"/>
  <c r="H27" i="80"/>
  <c r="G28" i="80"/>
  <c r="H28" i="80"/>
  <c r="I28" i="80"/>
  <c r="J28" i="80"/>
  <c r="F29" i="80"/>
  <c r="G29" i="80"/>
  <c r="H29" i="80"/>
  <c r="I29" i="80"/>
  <c r="J29" i="80"/>
  <c r="J27" i="80" l="1"/>
  <c r="J25" i="80"/>
  <c r="I25" i="80"/>
  <c r="H25" i="80"/>
  <c r="G25" i="80"/>
  <c r="L250" i="6"/>
  <c r="L249" i="6"/>
  <c r="L248" i="6"/>
  <c r="L247" i="6"/>
  <c r="O34" i="82"/>
  <c r="O36" i="82"/>
  <c r="O38" i="82"/>
  <c r="O40" i="82"/>
  <c r="O42" i="82"/>
  <c r="O32" i="82"/>
  <c r="O30" i="82"/>
  <c r="O28" i="82"/>
  <c r="O26" i="82"/>
  <c r="N26" i="82"/>
  <c r="N28" i="82" s="1"/>
  <c r="O24" i="82"/>
  <c r="N30" i="82" l="1"/>
  <c r="I95" i="73"/>
  <c r="I94" i="73"/>
  <c r="I91" i="73"/>
  <c r="I92" i="73"/>
  <c r="I93" i="73"/>
  <c r="I90" i="73"/>
  <c r="E157" i="65"/>
  <c r="E159" i="65" s="1"/>
  <c r="F155" i="65"/>
  <c r="E114" i="35"/>
  <c r="E116" i="35" s="1"/>
  <c r="F112" i="35"/>
  <c r="E42" i="34"/>
  <c r="E44" i="34" s="1"/>
  <c r="F40" i="34"/>
  <c r="E138" i="33"/>
  <c r="E140" i="33" s="1"/>
  <c r="F136" i="33"/>
  <c r="F26" i="82"/>
  <c r="F24" i="82"/>
  <c r="D51" i="36"/>
  <c r="D53" i="36" s="1"/>
  <c r="E51" i="36"/>
  <c r="E81" i="42"/>
  <c r="E83" i="42"/>
  <c r="E85" i="42"/>
  <c r="E79" i="42"/>
  <c r="E67" i="37"/>
  <c r="E69" i="37" s="1"/>
  <c r="F67" i="37"/>
  <c r="F159" i="65" l="1"/>
  <c r="E161" i="65"/>
  <c r="F157" i="65"/>
  <c r="E118" i="35"/>
  <c r="F116" i="35"/>
  <c r="F114" i="35"/>
  <c r="F44" i="34"/>
  <c r="E46" i="34"/>
  <c r="F42" i="34"/>
  <c r="F140" i="33"/>
  <c r="E142" i="33"/>
  <c r="F138" i="33"/>
  <c r="D55" i="36"/>
  <c r="E53" i="36"/>
  <c r="D87" i="42"/>
  <c r="E71" i="37"/>
  <c r="F69" i="37"/>
  <c r="F161" i="65" l="1"/>
  <c r="E163" i="65"/>
  <c r="E120" i="35"/>
  <c r="F118" i="35"/>
  <c r="E48" i="34"/>
  <c r="F46" i="34"/>
  <c r="E144" i="33"/>
  <c r="F142" i="33"/>
  <c r="F28" i="82"/>
  <c r="E55" i="36"/>
  <c r="D57" i="36"/>
  <c r="E87" i="42"/>
  <c r="D89" i="42"/>
  <c r="E89" i="42" s="1"/>
  <c r="E73" i="37"/>
  <c r="F71" i="37"/>
  <c r="E165" i="65" l="1"/>
  <c r="F163" i="65"/>
  <c r="E122" i="35"/>
  <c r="F120" i="35"/>
  <c r="E50" i="34"/>
  <c r="F48" i="34"/>
  <c r="F144" i="33"/>
  <c r="E146" i="33"/>
  <c r="F30" i="82"/>
  <c r="D59" i="36"/>
  <c r="E59" i="36" s="1"/>
  <c r="E57" i="36"/>
  <c r="E75" i="37"/>
  <c r="F75" i="37" s="1"/>
  <c r="F73" i="37"/>
  <c r="J184" i="7"/>
  <c r="H73" i="24"/>
  <c r="F14" i="82"/>
  <c r="E167" i="65" l="1"/>
  <c r="F165" i="65"/>
  <c r="E124" i="35"/>
  <c r="F122" i="35"/>
  <c r="E52" i="34"/>
  <c r="F50" i="34"/>
  <c r="E148" i="33"/>
  <c r="F146" i="33"/>
  <c r="E34" i="82"/>
  <c r="F32" i="82"/>
  <c r="F248" i="22"/>
  <c r="F62" i="49"/>
  <c r="F34" i="82" l="1"/>
  <c r="E36" i="82"/>
  <c r="E169" i="65"/>
  <c r="F167" i="65"/>
  <c r="E126" i="35"/>
  <c r="F124" i="35"/>
  <c r="E54" i="34"/>
  <c r="F52" i="34"/>
  <c r="F148" i="33"/>
  <c r="E150" i="33"/>
  <c r="S19" i="82"/>
  <c r="R19" i="82"/>
  <c r="P19" i="82"/>
  <c r="Q19" i="82" s="1"/>
  <c r="O19" i="82"/>
  <c r="F19" i="82"/>
  <c r="E76" i="26"/>
  <c r="F76" i="26"/>
  <c r="G76" i="26"/>
  <c r="H76" i="26"/>
  <c r="I76" i="26"/>
  <c r="E77" i="26"/>
  <c r="F77" i="26"/>
  <c r="G77" i="26"/>
  <c r="H77" i="26"/>
  <c r="I77" i="26"/>
  <c r="E78" i="26"/>
  <c r="F78" i="26"/>
  <c r="G78" i="26"/>
  <c r="H78" i="26"/>
  <c r="I78" i="26"/>
  <c r="I75" i="26"/>
  <c r="H75" i="26"/>
  <c r="G75" i="26"/>
  <c r="F75" i="26"/>
  <c r="E75" i="26"/>
  <c r="J248" i="22"/>
  <c r="K248" i="22"/>
  <c r="M248" i="22"/>
  <c r="E38" i="82" l="1"/>
  <c r="F36" i="82"/>
  <c r="F169" i="65"/>
  <c r="E171" i="65"/>
  <c r="E128" i="35"/>
  <c r="F126" i="35"/>
  <c r="E56" i="34"/>
  <c r="F54" i="34"/>
  <c r="E152" i="33"/>
  <c r="F150" i="33"/>
  <c r="J250" i="22"/>
  <c r="K250" i="22"/>
  <c r="L250" i="22"/>
  <c r="M250" i="22"/>
  <c r="L248" i="22"/>
  <c r="F250" i="22"/>
  <c r="F252" i="22"/>
  <c r="E40" i="82" l="1"/>
  <c r="F38" i="82"/>
  <c r="E173" i="65"/>
  <c r="F173" i="65" s="1"/>
  <c r="F171" i="65"/>
  <c r="E130" i="35"/>
  <c r="F130" i="35" s="1"/>
  <c r="F128" i="35"/>
  <c r="E58" i="34"/>
  <c r="F58" i="34" s="1"/>
  <c r="F56" i="34"/>
  <c r="E154" i="33"/>
  <c r="F154" i="33" s="1"/>
  <c r="F152" i="33"/>
  <c r="M252" i="22"/>
  <c r="J252" i="22"/>
  <c r="K252" i="22"/>
  <c r="L252" i="22"/>
  <c r="E256" i="22"/>
  <c r="F256" i="22" s="1"/>
  <c r="F254" i="22"/>
  <c r="E42" i="82" l="1"/>
  <c r="F42" i="82" s="1"/>
  <c r="F40" i="82"/>
  <c r="I256" i="22"/>
  <c r="M254" i="22"/>
  <c r="L254" i="22"/>
  <c r="J254" i="22"/>
  <c r="K254" i="22"/>
  <c r="P114" i="35"/>
  <c r="O114" i="35"/>
  <c r="N114" i="35"/>
  <c r="M114" i="35"/>
  <c r="L114" i="35"/>
  <c r="K114" i="35"/>
  <c r="J114" i="35"/>
  <c r="L106" i="71"/>
  <c r="M106" i="71" s="1"/>
  <c r="N106" i="71" s="1"/>
  <c r="O106" i="71" s="1"/>
  <c r="P106" i="71" s="1"/>
  <c r="Q106" i="71" s="1"/>
  <c r="K106" i="71"/>
  <c r="J106" i="71"/>
  <c r="L256" i="22" l="1"/>
  <c r="J256" i="22"/>
  <c r="K256" i="22"/>
  <c r="M256" i="22"/>
  <c r="G234" i="64" l="1"/>
  <c r="H234" i="64"/>
  <c r="G235" i="64"/>
  <c r="H235" i="64"/>
  <c r="G236" i="64"/>
  <c r="H236" i="64"/>
  <c r="G237" i="64"/>
  <c r="H237" i="64"/>
  <c r="G238" i="64"/>
  <c r="H238" i="64"/>
  <c r="G239" i="64"/>
  <c r="H239" i="64"/>
  <c r="G240" i="64"/>
  <c r="H240" i="64"/>
  <c r="H233" i="64"/>
  <c r="G233" i="64"/>
  <c r="F234" i="64"/>
  <c r="F235" i="64"/>
  <c r="F236" i="64"/>
  <c r="F237" i="64"/>
  <c r="F238" i="64"/>
  <c r="F239" i="64"/>
  <c r="F240" i="64"/>
  <c r="F233" i="64"/>
  <c r="B68" i="72" l="1"/>
  <c r="F95" i="73" l="1"/>
  <c r="G95" i="73"/>
  <c r="H95" i="73"/>
  <c r="F92" i="73"/>
  <c r="G92" i="73"/>
  <c r="H92" i="73"/>
  <c r="F93" i="73"/>
  <c r="G93" i="73"/>
  <c r="H93" i="73"/>
  <c r="F94" i="73"/>
  <c r="G94" i="73"/>
  <c r="H94" i="73"/>
  <c r="H242" i="9"/>
  <c r="H241" i="9"/>
  <c r="H240" i="9"/>
  <c r="H239" i="9"/>
  <c r="H237" i="9"/>
  <c r="H236" i="9"/>
  <c r="H234" i="9"/>
  <c r="H233" i="9"/>
  <c r="H232" i="9"/>
  <c r="H231" i="9"/>
  <c r="G242" i="9"/>
  <c r="G241" i="9"/>
  <c r="G240" i="9"/>
  <c r="G239" i="9"/>
  <c r="G237" i="9"/>
  <c r="G236" i="9"/>
  <c r="G233" i="9"/>
  <c r="G232" i="9"/>
  <c r="G231" i="9"/>
  <c r="F77" i="72" l="1"/>
  <c r="F76" i="72"/>
  <c r="J77" i="72"/>
  <c r="K77" i="72"/>
  <c r="L77" i="72"/>
  <c r="J76" i="72"/>
  <c r="K76" i="72"/>
  <c r="L76" i="72"/>
  <c r="F60" i="74" l="1"/>
  <c r="J60" i="74"/>
  <c r="K60" i="74"/>
  <c r="L60" i="74"/>
  <c r="N69" i="72" l="1"/>
  <c r="N70" i="72" s="1"/>
  <c r="N71" i="72" s="1"/>
  <c r="N72" i="72" s="1"/>
  <c r="N73" i="72" s="1"/>
  <c r="N74" i="72" s="1"/>
  <c r="N75" i="72" s="1"/>
  <c r="N76" i="72" s="1"/>
  <c r="N77" i="72" s="1"/>
  <c r="K190" i="7"/>
  <c r="K191" i="7"/>
  <c r="K192" i="7"/>
  <c r="K193" i="7"/>
  <c r="K189" i="7"/>
  <c r="J191" i="7"/>
  <c r="J192" i="7"/>
  <c r="J193" i="7"/>
  <c r="I190" i="7"/>
  <c r="I191" i="7"/>
  <c r="I192" i="7"/>
  <c r="I193" i="7"/>
  <c r="I189" i="7"/>
  <c r="H190" i="7"/>
  <c r="H191" i="7"/>
  <c r="H192" i="7"/>
  <c r="H193" i="7"/>
  <c r="H189" i="7"/>
  <c r="G190" i="7"/>
  <c r="G191" i="7"/>
  <c r="G192" i="7"/>
  <c r="G193" i="7"/>
  <c r="G189" i="7"/>
  <c r="F190" i="7"/>
  <c r="F191" i="7"/>
  <c r="F192" i="7"/>
  <c r="F193" i="7"/>
  <c r="F189" i="7"/>
  <c r="J250" i="6"/>
  <c r="J248" i="6"/>
  <c r="J249" i="6"/>
  <c r="J247" i="6"/>
  <c r="H248" i="6"/>
  <c r="H249" i="6"/>
  <c r="H250" i="6"/>
  <c r="G248" i="6"/>
  <c r="G249" i="6"/>
  <c r="G250" i="6"/>
  <c r="G247" i="6"/>
  <c r="F248" i="6"/>
  <c r="F249" i="6"/>
  <c r="F250" i="6"/>
  <c r="F247" i="6"/>
  <c r="M105" i="67"/>
  <c r="M106" i="67"/>
  <c r="M107" i="67"/>
  <c r="M104" i="67"/>
  <c r="L105" i="67"/>
  <c r="L106" i="67"/>
  <c r="L107" i="67"/>
  <c r="L104" i="67"/>
  <c r="K105" i="67"/>
  <c r="K106" i="67"/>
  <c r="K107" i="67"/>
  <c r="K104" i="67"/>
  <c r="J105" i="67"/>
  <c r="J106" i="67"/>
  <c r="J107" i="67"/>
  <c r="J104" i="67"/>
  <c r="I105" i="67"/>
  <c r="I106" i="67"/>
  <c r="I107" i="67"/>
  <c r="I104" i="67"/>
  <c r="H107" i="67"/>
  <c r="H105" i="67"/>
  <c r="H106" i="67"/>
  <c r="H104" i="67"/>
  <c r="G104" i="67"/>
  <c r="F104" i="67"/>
  <c r="O104" i="67"/>
  <c r="O107" i="67"/>
  <c r="O106" i="67"/>
  <c r="O105" i="67"/>
  <c r="G242" i="6"/>
  <c r="F17" i="82"/>
  <c r="N50" i="74"/>
  <c r="N51" i="74" s="1"/>
  <c r="N52" i="74" s="1"/>
  <c r="N53" i="74" s="1"/>
  <c r="N54" i="74" s="1"/>
  <c r="N55" i="74" s="1"/>
  <c r="N56" i="74" s="1"/>
  <c r="N57" i="74" s="1"/>
  <c r="N58" i="74" s="1"/>
  <c r="N59" i="74" s="1"/>
  <c r="N60" i="74" s="1"/>
  <c r="I137" i="30"/>
  <c r="I136" i="30"/>
  <c r="H137" i="30"/>
  <c r="H136" i="30"/>
  <c r="G137" i="30"/>
  <c r="G136" i="30"/>
  <c r="I15" i="83"/>
  <c r="J15" i="83"/>
  <c r="K15" i="83"/>
  <c r="I16" i="83"/>
  <c r="J16" i="83"/>
  <c r="K16" i="83"/>
  <c r="I17" i="83"/>
  <c r="J17" i="83"/>
  <c r="K17" i="83"/>
  <c r="I18" i="83"/>
  <c r="J18" i="83"/>
  <c r="K18" i="83"/>
  <c r="I19" i="83"/>
  <c r="J19" i="83"/>
  <c r="K19" i="83"/>
  <c r="F85" i="66"/>
  <c r="G85" i="66"/>
  <c r="H85" i="66"/>
  <c r="I85" i="66"/>
  <c r="J85" i="66"/>
  <c r="K85" i="66"/>
  <c r="L85" i="66"/>
  <c r="M85" i="66"/>
  <c r="N85" i="66"/>
  <c r="O85" i="66"/>
  <c r="P85" i="66"/>
  <c r="F86" i="66"/>
  <c r="G86" i="66"/>
  <c r="H86" i="66"/>
  <c r="I86" i="66"/>
  <c r="J86" i="66"/>
  <c r="K86" i="66"/>
  <c r="L86" i="66"/>
  <c r="M86" i="66"/>
  <c r="N86" i="66"/>
  <c r="O86" i="66"/>
  <c r="P86" i="66"/>
  <c r="F87" i="66"/>
  <c r="G87" i="66"/>
  <c r="H87" i="66"/>
  <c r="I87" i="66"/>
  <c r="J87" i="66"/>
  <c r="K87" i="66"/>
  <c r="L87" i="66"/>
  <c r="M87" i="66"/>
  <c r="N87" i="66"/>
  <c r="O87" i="66"/>
  <c r="P87" i="66"/>
  <c r="F88" i="66"/>
  <c r="G88" i="66"/>
  <c r="H88" i="66"/>
  <c r="I88" i="66"/>
  <c r="J88" i="66"/>
  <c r="K88" i="66"/>
  <c r="L88" i="66"/>
  <c r="M88" i="66"/>
  <c r="N88" i="66"/>
  <c r="O88" i="66"/>
  <c r="P88" i="66"/>
  <c r="I158" i="20"/>
  <c r="J158" i="20"/>
  <c r="K158" i="20"/>
  <c r="I154" i="20"/>
  <c r="J154" i="20"/>
  <c r="K154" i="20"/>
  <c r="I155" i="20"/>
  <c r="J155" i="20"/>
  <c r="K155" i="20"/>
  <c r="I156" i="20"/>
  <c r="J156" i="20"/>
  <c r="K156" i="20"/>
  <c r="I157" i="20"/>
  <c r="J157" i="20"/>
  <c r="K157" i="20"/>
  <c r="K236" i="64"/>
  <c r="K237" i="64"/>
  <c r="K238" i="64"/>
  <c r="K239" i="64"/>
  <c r="K240" i="64"/>
  <c r="F179" i="31"/>
  <c r="G179" i="31"/>
  <c r="H179" i="31"/>
  <c r="I179" i="31"/>
  <c r="J179" i="31"/>
  <c r="K179" i="31"/>
  <c r="F180" i="31"/>
  <c r="G180" i="31"/>
  <c r="H180" i="31"/>
  <c r="I180" i="31"/>
  <c r="J180" i="31"/>
  <c r="K180" i="31"/>
  <c r="F181" i="31"/>
  <c r="G181" i="31"/>
  <c r="H181" i="31"/>
  <c r="I181" i="31"/>
  <c r="J181" i="31"/>
  <c r="K181" i="31"/>
  <c r="F182" i="31"/>
  <c r="G182" i="31"/>
  <c r="H182" i="31"/>
  <c r="I182" i="31"/>
  <c r="J182" i="31"/>
  <c r="K182" i="31"/>
  <c r="G129" i="30"/>
  <c r="H129" i="30"/>
  <c r="I129" i="30"/>
  <c r="G131" i="30"/>
  <c r="H131" i="30"/>
  <c r="I131" i="30"/>
  <c r="F105" i="71"/>
  <c r="J105" i="71"/>
  <c r="K105" i="71"/>
  <c r="L105" i="71"/>
  <c r="M105" i="71"/>
  <c r="N105" i="71"/>
  <c r="O105" i="71"/>
  <c r="P105" i="71"/>
  <c r="Q105" i="71"/>
  <c r="F106" i="71"/>
  <c r="F107" i="71"/>
  <c r="S96" i="71"/>
  <c r="S97" i="71" s="1"/>
  <c r="S98" i="71" s="1"/>
  <c r="S99" i="71" s="1"/>
  <c r="S100" i="71" s="1"/>
  <c r="S101" i="71" s="1"/>
  <c r="S102" i="71" s="1"/>
  <c r="S103" i="71" s="1"/>
  <c r="S104" i="71" s="1"/>
  <c r="S105" i="71" s="1"/>
  <c r="S106" i="71" s="1"/>
  <c r="S107" i="71" s="1"/>
  <c r="S108"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T102" i="71" s="1"/>
  <c r="T103" i="71" s="1"/>
  <c r="T104" i="71" s="1"/>
  <c r="B104"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F100" i="71"/>
  <c r="J100" i="71"/>
  <c r="K100" i="71"/>
  <c r="M100" i="71"/>
  <c r="N100" i="71"/>
  <c r="O100" i="71"/>
  <c r="P100" i="71"/>
  <c r="Q100" i="71"/>
  <c r="F101" i="71"/>
  <c r="J101" i="71"/>
  <c r="K101" i="71"/>
  <c r="L101" i="71"/>
  <c r="M101" i="71"/>
  <c r="N101" i="71"/>
  <c r="O101" i="71"/>
  <c r="P101" i="71"/>
  <c r="Q101" i="71"/>
  <c r="F103" i="71"/>
  <c r="J103" i="71"/>
  <c r="K103" i="71"/>
  <c r="L103" i="71"/>
  <c r="M103" i="71"/>
  <c r="N103" i="71"/>
  <c r="O103" i="71"/>
  <c r="P103" i="71"/>
  <c r="Q103" i="71"/>
  <c r="F104" i="71"/>
  <c r="J104" i="71"/>
  <c r="K104" i="71"/>
  <c r="L104" i="71"/>
  <c r="M104" i="71"/>
  <c r="N104" i="71"/>
  <c r="O104" i="71"/>
  <c r="P104" i="71"/>
  <c r="Q104" i="71"/>
  <c r="E43" i="36"/>
  <c r="E44" i="36"/>
  <c r="F55" i="37"/>
  <c r="F56" i="37"/>
  <c r="E69" i="42"/>
  <c r="E70" i="42"/>
  <c r="F147" i="65"/>
  <c r="F148" i="65"/>
  <c r="F104" i="35"/>
  <c r="F105" i="35"/>
  <c r="F32" i="34"/>
  <c r="F33" i="34"/>
  <c r="F128" i="33"/>
  <c r="F129" i="33"/>
  <c r="H97" i="67"/>
  <c r="P17" i="82"/>
  <c r="Q17" i="82" s="1"/>
  <c r="R17" i="82"/>
  <c r="S17" i="82"/>
  <c r="P21" i="82"/>
  <c r="Q21" i="82" s="1"/>
  <c r="R21" i="82"/>
  <c r="S21" i="82"/>
  <c r="G239" i="6"/>
  <c r="N19" i="81"/>
  <c r="F19" i="81"/>
  <c r="G19" i="81"/>
  <c r="H19" i="81"/>
  <c r="I19" i="81"/>
  <c r="J19" i="81"/>
  <c r="K19" i="81"/>
  <c r="F84" i="66"/>
  <c r="G84" i="66"/>
  <c r="H84" i="66"/>
  <c r="I84" i="66"/>
  <c r="J84" i="66"/>
  <c r="K84" i="66"/>
  <c r="L84" i="66"/>
  <c r="M84" i="66"/>
  <c r="N84" i="66"/>
  <c r="O84" i="66"/>
  <c r="P84" i="66"/>
  <c r="O60" i="74" l="1"/>
  <c r="B60" i="74" s="1"/>
  <c r="N61" i="74"/>
  <c r="O61" i="74" s="1"/>
  <c r="B61" i="74" s="1"/>
  <c r="O50" i="74"/>
  <c r="O52" i="74"/>
  <c r="O51" i="74"/>
  <c r="B96" i="71"/>
  <c r="B102" i="71"/>
  <c r="T105" i="71"/>
  <c r="B103" i="71"/>
  <c r="B101" i="71"/>
  <c r="B100" i="71"/>
  <c r="B99" i="71"/>
  <c r="B98" i="71"/>
  <c r="B97" i="71"/>
  <c r="P89" i="42"/>
  <c r="P87" i="42"/>
  <c r="P85" i="42"/>
  <c r="P83" i="42"/>
  <c r="P81" i="42"/>
  <c r="P79" i="42"/>
  <c r="F105" i="67"/>
  <c r="G105" i="67"/>
  <c r="F106" i="67"/>
  <c r="G106" i="67"/>
  <c r="F107" i="67"/>
  <c r="G107" i="67"/>
  <c r="M189" i="7"/>
  <c r="M190" i="7"/>
  <c r="M191" i="7"/>
  <c r="M192" i="7"/>
  <c r="M193" i="7"/>
  <c r="F235" i="4"/>
  <c r="G235" i="4"/>
  <c r="H235" i="4"/>
  <c r="I235" i="4"/>
  <c r="K235" i="4"/>
  <c r="F236"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F59" i="74"/>
  <c r="O53" i="74" l="1"/>
  <c r="B105" i="71"/>
  <c r="T106" i="71"/>
  <c r="F240" i="22"/>
  <c r="F241" i="22"/>
  <c r="O54" i="74" l="1"/>
  <c r="B106" i="71"/>
  <c r="T107" i="71"/>
  <c r="P102" i="35"/>
  <c r="O102" i="35"/>
  <c r="N102" i="35"/>
  <c r="M102" i="35"/>
  <c r="P100" i="35"/>
  <c r="O100" i="35"/>
  <c r="N100" i="35"/>
  <c r="M100" i="35"/>
  <c r="P98" i="35"/>
  <c r="O98" i="35"/>
  <c r="N98" i="35"/>
  <c r="M98" i="35"/>
  <c r="B107" i="71" l="1"/>
  <c r="T108" i="71"/>
  <c r="B108" i="71" s="1"/>
  <c r="O55" i="74"/>
  <c r="J99" i="76"/>
  <c r="J100" i="76" s="1"/>
  <c r="F99" i="76"/>
  <c r="G99" i="76"/>
  <c r="H99" i="76"/>
  <c r="F100" i="76"/>
  <c r="G100" i="76"/>
  <c r="H100" i="76"/>
  <c r="F239" i="22"/>
  <c r="F56" i="76"/>
  <c r="G56" i="76"/>
  <c r="H56" i="76"/>
  <c r="K56" i="76"/>
  <c r="F57" i="76"/>
  <c r="G57" i="76"/>
  <c r="H57" i="76"/>
  <c r="K57" i="76"/>
  <c r="F58" i="76"/>
  <c r="G58" i="76"/>
  <c r="H58" i="76"/>
  <c r="K58" i="76"/>
  <c r="F59" i="76"/>
  <c r="G59" i="76"/>
  <c r="H59" i="76"/>
  <c r="K59" i="76"/>
  <c r="F60" i="76"/>
  <c r="G60" i="76"/>
  <c r="H60" i="76"/>
  <c r="K60" i="76"/>
  <c r="F61" i="76"/>
  <c r="G61" i="76"/>
  <c r="H61" i="76"/>
  <c r="K61" i="76"/>
  <c r="F62" i="76"/>
  <c r="G62" i="76"/>
  <c r="H62" i="76"/>
  <c r="K62" i="76"/>
  <c r="F63" i="76"/>
  <c r="G63" i="76"/>
  <c r="H63" i="76"/>
  <c r="K63" i="76"/>
  <c r="F64" i="76"/>
  <c r="G64" i="76"/>
  <c r="H64" i="76"/>
  <c r="K64" i="76"/>
  <c r="F65" i="76"/>
  <c r="G65" i="76"/>
  <c r="H65" i="76"/>
  <c r="K65" i="76"/>
  <c r="F66" i="76"/>
  <c r="G66" i="76"/>
  <c r="H66" i="76"/>
  <c r="K66" i="76"/>
  <c r="F67" i="76"/>
  <c r="G67" i="76"/>
  <c r="H67" i="76"/>
  <c r="K67" i="76"/>
  <c r="F68" i="76"/>
  <c r="G68" i="76"/>
  <c r="H68" i="76"/>
  <c r="K68" i="76"/>
  <c r="F69" i="76"/>
  <c r="G69" i="76"/>
  <c r="H69" i="76"/>
  <c r="K69" i="76"/>
  <c r="F70" i="76"/>
  <c r="G70" i="76"/>
  <c r="H70" i="76"/>
  <c r="K70" i="76"/>
  <c r="F71" i="76"/>
  <c r="G71" i="76"/>
  <c r="H71" i="76"/>
  <c r="K71" i="76"/>
  <c r="F72" i="76"/>
  <c r="G72" i="76"/>
  <c r="H72" i="76"/>
  <c r="K72" i="76"/>
  <c r="F73" i="76"/>
  <c r="G73" i="76"/>
  <c r="H73" i="76"/>
  <c r="K73" i="76"/>
  <c r="F74" i="76"/>
  <c r="G74" i="76"/>
  <c r="H74" i="76"/>
  <c r="K74" i="76"/>
  <c r="F75" i="76"/>
  <c r="G75" i="76"/>
  <c r="H75" i="76"/>
  <c r="K75" i="76"/>
  <c r="F76" i="76"/>
  <c r="G76" i="76"/>
  <c r="H76" i="76"/>
  <c r="K76" i="76"/>
  <c r="F77" i="76"/>
  <c r="G77" i="76"/>
  <c r="H77" i="76"/>
  <c r="K77" i="76"/>
  <c r="F78" i="76"/>
  <c r="G78" i="76"/>
  <c r="H78" i="76"/>
  <c r="K78" i="76"/>
  <c r="F79" i="76"/>
  <c r="G79" i="76"/>
  <c r="H79" i="76"/>
  <c r="K79" i="76"/>
  <c r="F80" i="76"/>
  <c r="G80" i="76"/>
  <c r="H80" i="76"/>
  <c r="K80" i="76"/>
  <c r="F81" i="76"/>
  <c r="G81" i="76"/>
  <c r="H81" i="76"/>
  <c r="K81" i="76"/>
  <c r="F82" i="76"/>
  <c r="G82" i="76"/>
  <c r="H82" i="76"/>
  <c r="K82" i="76"/>
  <c r="F83" i="76"/>
  <c r="G83" i="76"/>
  <c r="H83" i="76"/>
  <c r="K83" i="76"/>
  <c r="F84" i="76"/>
  <c r="G84" i="76"/>
  <c r="H84" i="76"/>
  <c r="K84" i="76"/>
  <c r="F85" i="76"/>
  <c r="G85" i="76"/>
  <c r="H85" i="76"/>
  <c r="K85" i="76"/>
  <c r="F86" i="76"/>
  <c r="G86" i="76"/>
  <c r="H86" i="76"/>
  <c r="K86" i="76"/>
  <c r="F87" i="76"/>
  <c r="G87" i="76"/>
  <c r="H87" i="76"/>
  <c r="K87" i="76"/>
  <c r="F88" i="76"/>
  <c r="G88" i="76"/>
  <c r="H88" i="76"/>
  <c r="K88" i="76"/>
  <c r="B88" i="76" s="1"/>
  <c r="F89" i="76"/>
  <c r="G89" i="76"/>
  <c r="H89" i="76"/>
  <c r="K89" i="76"/>
  <c r="B89" i="76" s="1"/>
  <c r="F90" i="76"/>
  <c r="G90" i="76"/>
  <c r="H90" i="76"/>
  <c r="K90" i="76"/>
  <c r="B90" i="76" s="1"/>
  <c r="F91" i="76"/>
  <c r="G91" i="76"/>
  <c r="H91" i="76"/>
  <c r="K91" i="76"/>
  <c r="B91" i="76" s="1"/>
  <c r="F92" i="76"/>
  <c r="G92" i="76"/>
  <c r="H92" i="76"/>
  <c r="K92" i="76"/>
  <c r="B92" i="76" s="1"/>
  <c r="F93" i="76"/>
  <c r="G93" i="76"/>
  <c r="H93" i="76"/>
  <c r="K93" i="76"/>
  <c r="B93" i="76" s="1"/>
  <c r="F94" i="76"/>
  <c r="G94" i="76"/>
  <c r="H94" i="76"/>
  <c r="K94" i="76"/>
  <c r="K95" i="76"/>
  <c r="F96" i="76"/>
  <c r="G96" i="76"/>
  <c r="H96" i="76"/>
  <c r="K96" i="76"/>
  <c r="F97" i="76"/>
  <c r="G97" i="76"/>
  <c r="H97" i="76"/>
  <c r="K97" i="76"/>
  <c r="F98" i="76"/>
  <c r="G98" i="76"/>
  <c r="H98" i="76"/>
  <c r="K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F75" i="72"/>
  <c r="F74" i="72"/>
  <c r="R24" i="82"/>
  <c r="S24" i="82"/>
  <c r="R20" i="82"/>
  <c r="S20" i="82"/>
  <c r="R18" i="82"/>
  <c r="S18" i="82"/>
  <c r="R16" i="82"/>
  <c r="S16" i="82"/>
  <c r="R14" i="82"/>
  <c r="S14" i="82"/>
  <c r="R12" i="82"/>
  <c r="S12" i="82"/>
  <c r="R10" i="82"/>
  <c r="S10" i="82"/>
  <c r="S8" i="82"/>
  <c r="O56" i="74" l="1"/>
  <c r="K99" i="76"/>
  <c r="O57" i="74" l="1"/>
  <c r="K100" i="76"/>
  <c r="K14" i="83"/>
  <c r="J14" i="83"/>
  <c r="I14" i="83"/>
  <c r="K13" i="83"/>
  <c r="J13" i="83"/>
  <c r="I13" i="83"/>
  <c r="K12" i="83"/>
  <c r="J12" i="83"/>
  <c r="I12" i="83"/>
  <c r="K11" i="83"/>
  <c r="J11" i="83"/>
  <c r="I11" i="83"/>
  <c r="K9" i="83"/>
  <c r="J9" i="83"/>
  <c r="I9" i="83"/>
  <c r="E41" i="83"/>
  <c r="D41" i="83"/>
  <c r="C41" i="83"/>
  <c r="E40" i="83"/>
  <c r="D40" i="83"/>
  <c r="C40" i="83"/>
  <c r="E38" i="83"/>
  <c r="D38" i="83"/>
  <c r="C38" i="83"/>
  <c r="E37" i="83"/>
  <c r="D37" i="83"/>
  <c r="C37" i="83"/>
  <c r="M36" i="83"/>
  <c r="L36" i="83"/>
  <c r="K36" i="83"/>
  <c r="E36" i="83"/>
  <c r="D36" i="83"/>
  <c r="C36" i="83"/>
  <c r="M35" i="83"/>
  <c r="L35" i="83"/>
  <c r="K35" i="83"/>
  <c r="J35" i="83"/>
  <c r="I35" i="83"/>
  <c r="G35" i="83"/>
  <c r="E35" i="83"/>
  <c r="D35" i="83"/>
  <c r="C35" i="83"/>
  <c r="M34" i="83"/>
  <c r="L34" i="83"/>
  <c r="K34" i="83"/>
  <c r="J34" i="83"/>
  <c r="I34" i="83"/>
  <c r="G34" i="83"/>
  <c r="E34" i="83"/>
  <c r="D34" i="83"/>
  <c r="C34" i="83"/>
  <c r="M33" i="83"/>
  <c r="L33" i="83"/>
  <c r="K33" i="83"/>
  <c r="J33" i="83"/>
  <c r="I33" i="83"/>
  <c r="G33" i="83"/>
  <c r="E33" i="83"/>
  <c r="D33" i="83"/>
  <c r="C33" i="83"/>
  <c r="M32" i="83"/>
  <c r="L32" i="83"/>
  <c r="K32" i="83"/>
  <c r="J32" i="83"/>
  <c r="I32" i="83"/>
  <c r="G32" i="83"/>
  <c r="E32" i="83"/>
  <c r="D32" i="83"/>
  <c r="C32" i="83"/>
  <c r="M31" i="83"/>
  <c r="L31" i="83"/>
  <c r="K31" i="83"/>
  <c r="J31" i="83"/>
  <c r="I31" i="83"/>
  <c r="G31" i="83"/>
  <c r="E31" i="83"/>
  <c r="D31" i="83"/>
  <c r="C31" i="83"/>
  <c r="M30" i="83"/>
  <c r="L30" i="83"/>
  <c r="K30" i="83"/>
  <c r="J30" i="83"/>
  <c r="I30" i="83"/>
  <c r="G30" i="83"/>
  <c r="E30" i="83"/>
  <c r="D30" i="83"/>
  <c r="C30" i="83"/>
  <c r="M29" i="83"/>
  <c r="L29" i="83"/>
  <c r="K29" i="83"/>
  <c r="J29" i="83"/>
  <c r="I29" i="83"/>
  <c r="G29" i="83"/>
  <c r="E29" i="83"/>
  <c r="D29" i="83"/>
  <c r="C29" i="83"/>
  <c r="M28" i="83"/>
  <c r="L28" i="83"/>
  <c r="K28" i="83"/>
  <c r="J28" i="83"/>
  <c r="I28" i="83"/>
  <c r="G28" i="83"/>
  <c r="E28" i="83"/>
  <c r="D28" i="83"/>
  <c r="C28" i="83"/>
  <c r="M27" i="83"/>
  <c r="L27" i="83"/>
  <c r="K27" i="83"/>
  <c r="J27" i="83"/>
  <c r="I27" i="83"/>
  <c r="G27" i="83"/>
  <c r="E27" i="83"/>
  <c r="D27" i="83"/>
  <c r="C27" i="83"/>
  <c r="M26" i="83"/>
  <c r="K26" i="83"/>
  <c r="L24" i="83"/>
  <c r="G94" i="67"/>
  <c r="G226" i="64"/>
  <c r="F226" i="64"/>
  <c r="I39" i="37"/>
  <c r="N39" i="37" s="1"/>
  <c r="F119" i="27"/>
  <c r="O58" i="74" l="1"/>
  <c r="O59" i="74"/>
  <c r="B59" i="74" s="1"/>
  <c r="J39" i="37"/>
  <c r="K39" i="37"/>
  <c r="M39" i="37"/>
  <c r="L39" i="37"/>
  <c r="F178" i="31"/>
  <c r="G178" i="31"/>
  <c r="H178" i="31"/>
  <c r="I178" i="31"/>
  <c r="J178" i="31"/>
  <c r="K178" i="31"/>
  <c r="I153" i="20"/>
  <c r="J153" i="20"/>
  <c r="K153" i="20"/>
  <c r="K235" i="64"/>
  <c r="K49" i="74"/>
  <c r="L49" i="74" s="1"/>
  <c r="F49" i="37" l="1"/>
  <c r="E63" i="42"/>
  <c r="N18" i="81" l="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P20" i="82" l="1"/>
  <c r="Q20" i="82" s="1"/>
  <c r="O20" i="82"/>
  <c r="P18" i="82"/>
  <c r="Q18" i="82" s="1"/>
  <c r="O18" i="82"/>
  <c r="P16" i="82"/>
  <c r="Q16" i="82" s="1"/>
  <c r="O16" i="82"/>
  <c r="P14" i="82"/>
  <c r="Q14" i="82" s="1"/>
  <c r="O14" i="82"/>
  <c r="P12" i="82"/>
  <c r="Q12" i="82" s="1"/>
  <c r="O12" i="82"/>
  <c r="P10" i="82"/>
  <c r="Q10" i="82" s="1"/>
  <c r="O10" i="82"/>
  <c r="P24" i="82"/>
  <c r="Q24" i="82" s="1"/>
  <c r="J59" i="74"/>
  <c r="K59" i="74"/>
  <c r="L59" i="74"/>
  <c r="P26" i="82" l="1"/>
  <c r="Q26" i="82" s="1"/>
  <c r="S26" i="82"/>
  <c r="R26" i="82"/>
  <c r="P28" i="82"/>
  <c r="Q28" i="82" s="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236" i="22"/>
  <c r="F238" i="22"/>
  <c r="S28" i="82" l="1"/>
  <c r="R28" i="82"/>
  <c r="F126" i="33"/>
  <c r="F124" i="33"/>
  <c r="F30" i="34"/>
  <c r="F28" i="34"/>
  <c r="F145" i="65"/>
  <c r="F143" i="65"/>
  <c r="F16" i="82"/>
  <c r="F12" i="82"/>
  <c r="E67" i="42"/>
  <c r="E65" i="42"/>
  <c r="E61" i="42"/>
  <c r="E37" i="36"/>
  <c r="E39" i="36"/>
  <c r="E41" i="36"/>
  <c r="F68" i="24"/>
  <c r="F208" i="6"/>
  <c r="H208" i="6"/>
  <c r="I208" i="6"/>
  <c r="F209" i="6"/>
  <c r="I209" i="6" s="1"/>
  <c r="H209" i="6"/>
  <c r="F210" i="6"/>
  <c r="H210" i="6"/>
  <c r="I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5" i="72"/>
  <c r="K75" i="72"/>
  <c r="J75" i="72"/>
  <c r="L74" i="72"/>
  <c r="K74" i="72"/>
  <c r="J74" i="72"/>
  <c r="R30" i="82" l="1"/>
  <c r="S30" i="82"/>
  <c r="N32" i="82"/>
  <c r="P30" i="82"/>
  <c r="Q30" i="82" s="1"/>
  <c r="F17" i="81"/>
  <c r="G17" i="81"/>
  <c r="H17" i="81"/>
  <c r="I17" i="81"/>
  <c r="J17" i="81"/>
  <c r="K17" i="81"/>
  <c r="N17" i="81"/>
  <c r="R32" i="82" l="1"/>
  <c r="S32" i="82"/>
  <c r="N34" i="82"/>
  <c r="P32" i="82"/>
  <c r="Q32" i="82" s="1"/>
  <c r="E203" i="7"/>
  <c r="H179" i="7"/>
  <c r="G179" i="7"/>
  <c r="R34" i="82" l="1"/>
  <c r="S34" i="82"/>
  <c r="N36" i="82"/>
  <c r="N38" i="82" s="1"/>
  <c r="P34" i="82"/>
  <c r="Q34" i="82" s="1"/>
  <c r="G75" i="24"/>
  <c r="F76" i="24"/>
  <c r="M90" i="52"/>
  <c r="F137" i="23"/>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F91" i="73"/>
  <c r="G91" i="73"/>
  <c r="H91" i="73"/>
  <c r="H97" i="21"/>
  <c r="K97" i="21"/>
  <c r="M123" i="27"/>
  <c r="F122" i="27"/>
  <c r="F120" i="27"/>
  <c r="G120" i="27"/>
  <c r="H120" i="27"/>
  <c r="I120" i="27"/>
  <c r="J120" i="27"/>
  <c r="M120" i="27"/>
  <c r="F121" i="27"/>
  <c r="G121" i="27"/>
  <c r="H121" i="27"/>
  <c r="I121" i="27"/>
  <c r="J121" i="27"/>
  <c r="J122" i="27" l="1"/>
  <c r="I122" i="27"/>
  <c r="H122" i="27"/>
  <c r="P38" i="82"/>
  <c r="Q38" i="82" s="1"/>
  <c r="N40" i="82"/>
  <c r="R38" i="82"/>
  <c r="S38" i="82"/>
  <c r="P36" i="82"/>
  <c r="Q36" i="82" s="1"/>
  <c r="R36" i="82"/>
  <c r="S36" i="82"/>
  <c r="G76" i="24"/>
  <c r="F75" i="24"/>
  <c r="K75" i="24"/>
  <c r="K77" i="24"/>
  <c r="K76" i="24"/>
  <c r="F91" i="52"/>
  <c r="G91" i="52"/>
  <c r="J91" i="52"/>
  <c r="M92" i="52"/>
  <c r="M91" i="52"/>
  <c r="J90" i="52"/>
  <c r="G90" i="52"/>
  <c r="F90" i="52"/>
  <c r="M137" i="23"/>
  <c r="M138" i="23"/>
  <c r="L85" i="73"/>
  <c r="L86" i="73"/>
  <c r="F97" i="21"/>
  <c r="G97" i="21"/>
  <c r="F123" i="27"/>
  <c r="J123" i="27"/>
  <c r="I123" i="27"/>
  <c r="G122" i="27"/>
  <c r="M121" i="27"/>
  <c r="M122" i="27"/>
  <c r="B58" i="74"/>
  <c r="B57" i="74"/>
  <c r="F58" i="74"/>
  <c r="F57" i="74"/>
  <c r="L58" i="74"/>
  <c r="K58" i="74"/>
  <c r="J58"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H123" i="27" l="1"/>
  <c r="G123" i="27"/>
  <c r="S40" i="82"/>
  <c r="P40" i="82"/>
  <c r="Q40" i="82" s="1"/>
  <c r="R40" i="82"/>
  <c r="N42" i="82"/>
  <c r="G77" i="24"/>
  <c r="F77" i="24"/>
  <c r="F92" i="52"/>
  <c r="G92" i="52"/>
  <c r="J92" i="52"/>
  <c r="L140" i="23"/>
  <c r="M140" i="23" s="1"/>
  <c r="M139" i="23"/>
  <c r="L90" i="73"/>
  <c r="K98" i="21"/>
  <c r="K99" i="21"/>
  <c r="M136" i="23"/>
  <c r="M134" i="23"/>
  <c r="M133" i="23"/>
  <c r="S42" i="82" l="1"/>
  <c r="P42" i="82"/>
  <c r="Q42" i="82" s="1"/>
  <c r="R42" i="82"/>
  <c r="L91" i="73"/>
  <c r="F99" i="21"/>
  <c r="G99" i="21"/>
  <c r="H99" i="21"/>
  <c r="M135" i="23"/>
  <c r="L92" i="73" l="1"/>
  <c r="F175" i="7"/>
  <c r="F334" i="5"/>
  <c r="L93" i="73" l="1"/>
  <c r="L74" i="26"/>
  <c r="L73" i="26"/>
  <c r="L72" i="26"/>
  <c r="L71" i="26"/>
  <c r="I74" i="26"/>
  <c r="H74" i="26"/>
  <c r="G74" i="26"/>
  <c r="F74" i="26"/>
  <c r="E74" i="26"/>
  <c r="I73" i="26"/>
  <c r="H73" i="26"/>
  <c r="G73" i="26"/>
  <c r="F73" i="26"/>
  <c r="E73" i="26"/>
  <c r="I72" i="26"/>
  <c r="H72" i="26"/>
  <c r="G72" i="26"/>
  <c r="F72" i="26"/>
  <c r="E72" i="26"/>
  <c r="I71" i="26"/>
  <c r="H71" i="26"/>
  <c r="G71" i="26"/>
  <c r="F71" i="26"/>
  <c r="E71" i="26"/>
  <c r="L242" i="22"/>
  <c r="J242" i="22"/>
  <c r="K242" i="22"/>
  <c r="L94" i="73" l="1"/>
  <c r="L95" i="73"/>
  <c r="M242" i="22"/>
  <c r="F231" i="22"/>
  <c r="F232" i="22"/>
  <c r="F226" i="22"/>
  <c r="J244" i="22" l="1"/>
  <c r="K244" i="22"/>
  <c r="L244" i="22"/>
  <c r="M244"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s="1"/>
  <c r="K324" i="11" s="1"/>
  <c r="K325" i="11" s="1"/>
  <c r="K326" i="11" s="1"/>
  <c r="K327" i="11" s="1"/>
  <c r="K328" i="11" s="1"/>
  <c r="K329" i="11" s="1"/>
  <c r="K330" i="11" s="1"/>
  <c r="K331" i="11" s="1"/>
  <c r="J246" i="22" l="1"/>
  <c r="K246" i="22"/>
  <c r="L246" i="22"/>
  <c r="M246" i="22"/>
  <c r="F80" i="66" l="1"/>
  <c r="G80" i="66"/>
  <c r="H80" i="66"/>
  <c r="I80" i="66"/>
  <c r="J80" i="66"/>
  <c r="K80" i="66"/>
  <c r="L80" i="66"/>
  <c r="M80" i="66"/>
  <c r="N80" i="66"/>
  <c r="O80" i="66"/>
  <c r="P80" i="66"/>
  <c r="G81" i="66"/>
  <c r="H81" i="66"/>
  <c r="I81" i="66"/>
  <c r="J81" i="66"/>
  <c r="K81" i="66"/>
  <c r="L81" i="66"/>
  <c r="M81" i="66"/>
  <c r="N81" i="66"/>
  <c r="O81" i="66"/>
  <c r="P81"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K150" i="20"/>
  <c r="I151" i="20"/>
  <c r="J151" i="20"/>
  <c r="K151" i="20"/>
  <c r="I152" i="20"/>
  <c r="J152" i="20"/>
  <c r="K152" i="20"/>
  <c r="G128" i="30"/>
  <c r="H128" i="30"/>
  <c r="I128" i="30"/>
  <c r="G124" i="30"/>
  <c r="H124" i="30"/>
  <c r="I124" i="30"/>
  <c r="G125" i="30"/>
  <c r="H125" i="30"/>
  <c r="I125" i="30"/>
  <c r="G126" i="30"/>
  <c r="H126" i="30"/>
  <c r="I126" i="30"/>
  <c r="G127" i="30"/>
  <c r="H127" i="30"/>
  <c r="I127" i="30"/>
  <c r="F234" i="9" l="1"/>
  <c r="I234" i="9"/>
  <c r="K234" i="9"/>
  <c r="K235" i="9"/>
  <c r="F236" i="9"/>
  <c r="I236" i="9"/>
  <c r="K236" i="9"/>
  <c r="F237" i="9"/>
  <c r="I237" i="9"/>
  <c r="K237" i="9"/>
  <c r="J333" i="5"/>
  <c r="J342" i="5"/>
  <c r="F229" i="10"/>
  <c r="G229" i="10"/>
  <c r="I229" i="10"/>
  <c r="F230" i="10"/>
  <c r="G230" i="10"/>
  <c r="I230" i="10"/>
  <c r="F231" i="10"/>
  <c r="G231" i="10"/>
  <c r="I231" i="10"/>
  <c r="F232" i="10"/>
  <c r="G232" i="10"/>
  <c r="I232" i="10"/>
  <c r="N100" i="67" l="1"/>
  <c r="J100" i="67"/>
  <c r="I100" i="67"/>
  <c r="H100" i="67"/>
  <c r="G100" i="67"/>
  <c r="F100" i="67"/>
  <c r="N99" i="67"/>
  <c r="K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G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F44" i="37" l="1"/>
  <c r="L73" i="72"/>
  <c r="K73" i="72"/>
  <c r="J73" i="72"/>
  <c r="F73" i="72"/>
  <c r="L72" i="72"/>
  <c r="K72" i="72"/>
  <c r="J72" i="72"/>
  <c r="E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J156" i="13" l="1"/>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B56" i="74" l="1"/>
  <c r="B55" i="74"/>
  <c r="B54" i="74"/>
  <c r="F56" i="74"/>
  <c r="F55" i="74"/>
  <c r="F54" i="74"/>
  <c r="J56" i="74"/>
  <c r="K56" i="74"/>
  <c r="L56" i="74"/>
  <c r="J55" i="74"/>
  <c r="K55" i="74"/>
  <c r="L55"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G342" i="5" l="1"/>
  <c r="R118" i="33"/>
  <c r="S116" i="33"/>
  <c r="F48" i="75"/>
  <c r="G48" i="75"/>
  <c r="H48" i="75"/>
  <c r="I48" i="75"/>
  <c r="J48" i="75"/>
  <c r="F47" i="75"/>
  <c r="G47" i="75"/>
  <c r="H47" i="75"/>
  <c r="I47" i="75"/>
  <c r="J47" i="75"/>
  <c r="F45" i="75"/>
  <c r="G45" i="75"/>
  <c r="H45" i="75"/>
  <c r="I45" i="75"/>
  <c r="J45" i="75"/>
  <c r="S118" i="33" l="1"/>
  <c r="J14" i="80"/>
  <c r="I14" i="80"/>
  <c r="H14" i="80"/>
  <c r="G14" i="80"/>
  <c r="J73" i="71" l="1"/>
  <c r="K73" i="71"/>
  <c r="L73" i="71"/>
  <c r="M73" i="71"/>
  <c r="N73" i="71"/>
  <c r="O73" i="71"/>
  <c r="P73" i="71"/>
  <c r="Q73" i="71"/>
  <c r="J72" i="71"/>
  <c r="K72" i="71"/>
  <c r="L72" i="71"/>
  <c r="M72" i="71"/>
  <c r="N72" i="71"/>
  <c r="O72" i="71"/>
  <c r="P72" i="71"/>
  <c r="Q72" i="71"/>
  <c r="J71" i="71"/>
  <c r="K71" i="71"/>
  <c r="L71" i="71"/>
  <c r="M71" i="71"/>
  <c r="N71" i="71"/>
  <c r="O71" i="71"/>
  <c r="P71" i="71"/>
  <c r="Q71" i="71"/>
  <c r="F68" i="71"/>
  <c r="F70" i="72"/>
  <c r="F71" i="72"/>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N88" i="67" l="1"/>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H96" i="21" l="1"/>
  <c r="G96" i="21"/>
  <c r="G119" i="27"/>
  <c r="H119" i="27"/>
  <c r="I119" i="27"/>
  <c r="J119" i="27"/>
  <c r="M119" i="27"/>
  <c r="F74" i="24" l="1"/>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238" i="22" l="1"/>
  <c r="L230" i="22"/>
  <c r="L232" i="22" l="1"/>
  <c r="J238" i="22"/>
  <c r="K238" i="22"/>
  <c r="L238" i="22"/>
  <c r="M230" i="22"/>
  <c r="J230" i="22"/>
  <c r="K230" i="22"/>
  <c r="M234" i="22" l="1"/>
  <c r="M232" i="22"/>
  <c r="K232" i="22"/>
  <c r="J232" i="22"/>
  <c r="L234" i="22" l="1"/>
  <c r="K234" i="22"/>
  <c r="J234" i="22"/>
  <c r="M236" i="22"/>
  <c r="L236" i="22"/>
  <c r="J236" i="22" l="1"/>
  <c r="K236" i="22"/>
  <c r="F234"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8" i="72"/>
  <c r="F59" i="72"/>
  <c r="F60" i="72"/>
  <c r="F61" i="72"/>
  <c r="F64" i="72"/>
  <c r="F65" i="72"/>
  <c r="F66" i="72"/>
  <c r="F67" i="72"/>
  <c r="F68" i="72"/>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G121" i="30"/>
  <c r="H121" i="30"/>
  <c r="I121" i="30"/>
  <c r="G123" i="30"/>
  <c r="H123" i="30"/>
  <c r="I123" i="30"/>
  <c r="M157" i="13" l="1"/>
  <c r="B156" i="13"/>
  <c r="G20" i="80"/>
  <c r="H20" i="80"/>
  <c r="I20" i="80"/>
  <c r="J20" i="80"/>
  <c r="M158" i="13" l="1"/>
  <c r="B157" i="13"/>
  <c r="E22" i="80"/>
  <c r="H21" i="80"/>
  <c r="J21" i="80"/>
  <c r="I21" i="80"/>
  <c r="G21" i="80"/>
  <c r="G176" i="7"/>
  <c r="M159" i="13" l="1"/>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M160" i="13" l="1"/>
  <c r="B160" i="13" s="1"/>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H24" i="80" l="1"/>
  <c r="I24" i="80"/>
  <c r="F24" i="80"/>
  <c r="G24" i="80"/>
  <c r="J24" i="80"/>
  <c r="K70" i="24"/>
  <c r="M114" i="27"/>
  <c r="M115" i="27"/>
  <c r="H171" i="7"/>
  <c r="K71" i="24" l="1"/>
  <c r="N11" i="81"/>
  <c r="L65" i="26"/>
  <c r="L64" i="26"/>
  <c r="L63" i="26"/>
  <c r="L62" i="26"/>
  <c r="K73" i="24" l="1"/>
  <c r="K72" i="24"/>
  <c r="N12" i="81"/>
  <c r="G113" i="30"/>
  <c r="B50" i="74"/>
  <c r="O49" i="74"/>
  <c r="B49" i="74" s="1"/>
  <c r="O48" i="74"/>
  <c r="O47" i="74"/>
  <c r="F220" i="4"/>
  <c r="N13" i="81" l="1"/>
  <c r="N14" i="81" l="1"/>
  <c r="K62" i="49" l="1"/>
  <c r="J62" i="49"/>
  <c r="L62" i="49"/>
  <c r="I64" i="49"/>
  <c r="I66" i="49" s="1"/>
  <c r="N64" i="49" l="1"/>
  <c r="I68" i="49"/>
  <c r="J66" i="49"/>
  <c r="L66" i="49"/>
  <c r="K66" i="49"/>
  <c r="L64" i="49"/>
  <c r="K64" i="49"/>
  <c r="J64" i="49"/>
  <c r="N62" i="49"/>
  <c r="N63" i="49"/>
  <c r="N65" i="49" l="1"/>
  <c r="I70" i="49"/>
  <c r="J68" i="49"/>
  <c r="K68" i="49"/>
  <c r="L68" i="49"/>
  <c r="F66" i="49"/>
  <c r="F49" i="43"/>
  <c r="G328" i="5"/>
  <c r="L70" i="49" l="1"/>
  <c r="I72" i="49"/>
  <c r="J70" i="49"/>
  <c r="K70" i="49"/>
  <c r="F68" i="49"/>
  <c r="N67" i="49"/>
  <c r="N66" i="49"/>
  <c r="F50" i="43"/>
  <c r="G50" i="43"/>
  <c r="G49" i="43"/>
  <c r="M34" i="75"/>
  <c r="F85" i="52"/>
  <c r="G85" i="52"/>
  <c r="J85" i="52"/>
  <c r="M85" i="52"/>
  <c r="F83" i="52"/>
  <c r="G83" i="52"/>
  <c r="J83" i="52"/>
  <c r="M83" i="52"/>
  <c r="F84" i="52"/>
  <c r="G84" i="52"/>
  <c r="J84" i="52"/>
  <c r="F70" i="49" l="1"/>
  <c r="N69" i="49"/>
  <c r="N68" i="49"/>
  <c r="L72" i="49"/>
  <c r="I74" i="49"/>
  <c r="J72" i="49"/>
  <c r="K72" i="49"/>
  <c r="F51" i="43"/>
  <c r="G51" i="43"/>
  <c r="M84" i="52"/>
  <c r="N71" i="49" l="1"/>
  <c r="N70" i="49"/>
  <c r="J74" i="49"/>
  <c r="K74" i="49"/>
  <c r="I76" i="49"/>
  <c r="I78" i="49" s="1"/>
  <c r="L74" i="49"/>
  <c r="F72" i="49"/>
  <c r="E74" i="49"/>
  <c r="G52" i="43"/>
  <c r="F52" i="43"/>
  <c r="L64" i="72"/>
  <c r="K64" i="72"/>
  <c r="J64" i="72"/>
  <c r="O68" i="72"/>
  <c r="O69" i="72" s="1"/>
  <c r="O67" i="72"/>
  <c r="B67" i="72" s="1"/>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J78" i="49" l="1"/>
  <c r="K78" i="49"/>
  <c r="I80" i="49"/>
  <c r="L78" i="49"/>
  <c r="O70" i="72"/>
  <c r="B69" i="72"/>
  <c r="E76" i="49"/>
  <c r="F74" i="49"/>
  <c r="N73" i="49"/>
  <c r="N72" i="49"/>
  <c r="J76" i="49"/>
  <c r="K76" i="49"/>
  <c r="L76" i="49"/>
  <c r="G54" i="43"/>
  <c r="F54" i="43"/>
  <c r="F53" i="43"/>
  <c r="G53" i="43"/>
  <c r="F76" i="49" l="1"/>
  <c r="N77" i="49" s="1"/>
  <c r="E78" i="49"/>
  <c r="J80" i="49"/>
  <c r="I82" i="49"/>
  <c r="L80" i="49"/>
  <c r="K80" i="49"/>
  <c r="B70" i="72"/>
  <c r="O71" i="72"/>
  <c r="N75" i="49"/>
  <c r="N74" i="49"/>
  <c r="N76" i="49"/>
  <c r="G55" i="43"/>
  <c r="F55" i="43"/>
  <c r="F218" i="10"/>
  <c r="G218" i="10"/>
  <c r="H89" i="21"/>
  <c r="K89" i="21"/>
  <c r="K90" i="21"/>
  <c r="F78" i="49" l="1"/>
  <c r="E80" i="49"/>
  <c r="J82" i="49"/>
  <c r="I84" i="49"/>
  <c r="L82" i="49"/>
  <c r="K82" i="49"/>
  <c r="B71" i="72"/>
  <c r="O72" i="72"/>
  <c r="F56" i="43"/>
  <c r="G56" i="43"/>
  <c r="H90" i="21"/>
  <c r="F41" i="37"/>
  <c r="F80" i="49" l="1"/>
  <c r="E82" i="49"/>
  <c r="N79" i="49"/>
  <c r="N78" i="49"/>
  <c r="J84" i="49"/>
  <c r="K84" i="49"/>
  <c r="L84" i="49"/>
  <c r="O73" i="72"/>
  <c r="B72" i="72"/>
  <c r="G57" i="43"/>
  <c r="F57" i="43"/>
  <c r="E58" i="43"/>
  <c r="F82" i="49" l="1"/>
  <c r="E84" i="49"/>
  <c r="F84" i="49" s="1"/>
  <c r="N81" i="49"/>
  <c r="N80" i="49"/>
  <c r="O74" i="72"/>
  <c r="B73" i="72"/>
  <c r="G58" i="43"/>
  <c r="F58" i="43"/>
  <c r="E59" i="43"/>
  <c r="F314" i="11"/>
  <c r="G314" i="11" s="1"/>
  <c r="H314" i="11" s="1"/>
  <c r="F315" i="11"/>
  <c r="G315" i="11" s="1"/>
  <c r="H315" i="11" s="1"/>
  <c r="F317" i="11"/>
  <c r="G317" i="11" s="1"/>
  <c r="H317" i="11" s="1"/>
  <c r="N85" i="49" l="1"/>
  <c r="N84" i="49"/>
  <c r="N83" i="49"/>
  <c r="N82" i="49"/>
  <c r="O75" i="72"/>
  <c r="B74" i="72"/>
  <c r="G59" i="43"/>
  <c r="F59" i="43"/>
  <c r="E60" i="43"/>
  <c r="J63" i="72"/>
  <c r="K63" i="72"/>
  <c r="L63" i="72"/>
  <c r="K66" i="24"/>
  <c r="H68" i="66"/>
  <c r="B75" i="72" l="1"/>
  <c r="O76" i="72"/>
  <c r="F60" i="43"/>
  <c r="G60" i="43"/>
  <c r="K67" i="24"/>
  <c r="K68" i="24"/>
  <c r="G67" i="24"/>
  <c r="F67" i="24"/>
  <c r="B76" i="72" l="1"/>
  <c r="O77" i="72"/>
  <c r="B77" i="72" s="1"/>
  <c r="F69" i="24"/>
  <c r="G69" i="24"/>
  <c r="I28" i="34"/>
  <c r="G68" i="24"/>
  <c r="B32" i="75"/>
  <c r="B33" i="75"/>
  <c r="B31" i="75"/>
  <c r="G71" i="24" l="1"/>
  <c r="F71" i="24"/>
  <c r="F70" i="24"/>
  <c r="G70" i="24"/>
  <c r="M28" i="34"/>
  <c r="K28" i="34"/>
  <c r="J28" i="34"/>
  <c r="I30" i="34"/>
  <c r="I32" i="34" s="1"/>
  <c r="O28" i="34"/>
  <c r="N28" i="34"/>
  <c r="L28" i="34"/>
  <c r="O32" i="34" l="1"/>
  <c r="J32" i="34"/>
  <c r="K32" i="34"/>
  <c r="L32" i="34"/>
  <c r="M32" i="34"/>
  <c r="N32" i="34"/>
  <c r="N30" i="34"/>
  <c r="M30" i="34"/>
  <c r="L30" i="34"/>
  <c r="K30" i="34"/>
  <c r="J30" i="34"/>
  <c r="O30" i="34"/>
  <c r="F73" i="24" l="1"/>
  <c r="G73" i="24"/>
  <c r="I34" i="34"/>
  <c r="I36" i="34" s="1"/>
  <c r="O36" i="34" l="1"/>
  <c r="I40" i="34"/>
  <c r="N36" i="34"/>
  <c r="K36" i="34"/>
  <c r="M36" i="34"/>
  <c r="J36" i="34"/>
  <c r="L36" i="34"/>
  <c r="N34" i="34"/>
  <c r="M34" i="34"/>
  <c r="L34" i="34"/>
  <c r="K34" i="34"/>
  <c r="J34" i="34"/>
  <c r="O34" i="34"/>
  <c r="F58" i="24"/>
  <c r="G58" i="24"/>
  <c r="H58" i="24"/>
  <c r="K59" i="24"/>
  <c r="K60" i="24"/>
  <c r="K61" i="24"/>
  <c r="K65" i="24"/>
  <c r="F59" i="24"/>
  <c r="K57" i="24"/>
  <c r="K58" i="24"/>
  <c r="E65" i="82"/>
  <c r="D65" i="82"/>
  <c r="C65" i="82"/>
  <c r="E64" i="82"/>
  <c r="D64" i="82"/>
  <c r="C64" i="82"/>
  <c r="E62" i="82"/>
  <c r="D62" i="82"/>
  <c r="C62" i="82"/>
  <c r="E61" i="82"/>
  <c r="D61" i="82"/>
  <c r="C61" i="82"/>
  <c r="M60" i="82"/>
  <c r="L60" i="82"/>
  <c r="K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L52" i="82"/>
  <c r="K52" i="82"/>
  <c r="I52" i="82"/>
  <c r="H52" i="82"/>
  <c r="G52" i="82"/>
  <c r="E52" i="82"/>
  <c r="D52" i="82"/>
  <c r="C52" i="82"/>
  <c r="M51" i="82"/>
  <c r="L51" i="82"/>
  <c r="K51" i="82"/>
  <c r="I51" i="82"/>
  <c r="H51" i="82"/>
  <c r="G51" i="82"/>
  <c r="E51" i="82"/>
  <c r="D51" i="82"/>
  <c r="C51" i="82"/>
  <c r="M50" i="82"/>
  <c r="K50" i="82"/>
  <c r="L48"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55" i="81"/>
  <c r="D55" i="81"/>
  <c r="E55" i="81"/>
  <c r="C56" i="81"/>
  <c r="D56" i="81"/>
  <c r="E56" i="81"/>
  <c r="O39" i="81"/>
  <c r="M41" i="81"/>
  <c r="N41" i="81"/>
  <c r="P41" i="81"/>
  <c r="R41" i="81"/>
  <c r="C42" i="81"/>
  <c r="D42" i="81"/>
  <c r="E42" i="81"/>
  <c r="G42" i="81"/>
  <c r="H42" i="81"/>
  <c r="I42" i="81"/>
  <c r="M42" i="81"/>
  <c r="N42" i="81"/>
  <c r="O42" i="81"/>
  <c r="P42" i="81"/>
  <c r="R42" i="81"/>
  <c r="C43" i="81"/>
  <c r="D43" i="81"/>
  <c r="E43" i="81"/>
  <c r="G43" i="81"/>
  <c r="H43" i="81"/>
  <c r="I43" i="81"/>
  <c r="M43" i="81"/>
  <c r="N43" i="81"/>
  <c r="O43" i="81"/>
  <c r="P43" i="81"/>
  <c r="R43" i="81"/>
  <c r="C44" i="81"/>
  <c r="D44" i="81"/>
  <c r="E44" i="81"/>
  <c r="G44" i="81"/>
  <c r="H44" i="81"/>
  <c r="I44" i="81"/>
  <c r="M44" i="81"/>
  <c r="N44" i="81"/>
  <c r="O44" i="81"/>
  <c r="P44" i="81"/>
  <c r="R44" i="81"/>
  <c r="C45" i="81"/>
  <c r="D45" i="81"/>
  <c r="E45" i="81"/>
  <c r="G45" i="81"/>
  <c r="H45" i="81"/>
  <c r="I45" i="81"/>
  <c r="M45" i="81"/>
  <c r="N45" i="81"/>
  <c r="O45" i="81"/>
  <c r="P45" i="81"/>
  <c r="R45" i="81"/>
  <c r="C46" i="81"/>
  <c r="D46" i="81"/>
  <c r="E46" i="81"/>
  <c r="G46" i="81"/>
  <c r="H46" i="81"/>
  <c r="I46" i="81"/>
  <c r="M46" i="81"/>
  <c r="N46" i="81"/>
  <c r="O46" i="81"/>
  <c r="P46" i="81"/>
  <c r="R46" i="81"/>
  <c r="C47" i="81"/>
  <c r="D47" i="81"/>
  <c r="E47" i="81"/>
  <c r="G47" i="81"/>
  <c r="H47" i="81"/>
  <c r="I47" i="81"/>
  <c r="M47" i="81"/>
  <c r="N47" i="81"/>
  <c r="O47" i="81"/>
  <c r="P47" i="81"/>
  <c r="R47" i="81"/>
  <c r="C48" i="81"/>
  <c r="D48" i="81"/>
  <c r="E48" i="81"/>
  <c r="G48" i="81"/>
  <c r="H48" i="81"/>
  <c r="I48" i="81"/>
  <c r="M48" i="81"/>
  <c r="N48" i="81"/>
  <c r="O48" i="81"/>
  <c r="P48" i="81"/>
  <c r="R48" i="81"/>
  <c r="C49" i="81"/>
  <c r="D49" i="81"/>
  <c r="E49" i="81"/>
  <c r="G49" i="81"/>
  <c r="H49" i="81"/>
  <c r="I49" i="81"/>
  <c r="M49" i="81"/>
  <c r="N49" i="81"/>
  <c r="O49" i="81"/>
  <c r="P49" i="81"/>
  <c r="C50" i="81"/>
  <c r="D50" i="81"/>
  <c r="E50" i="81"/>
  <c r="G50" i="81"/>
  <c r="H50" i="81"/>
  <c r="I50" i="81"/>
  <c r="M50" i="81"/>
  <c r="N50" i="81"/>
  <c r="O50" i="81"/>
  <c r="P50" i="81"/>
  <c r="C51" i="81"/>
  <c r="D51" i="81"/>
  <c r="E51" i="81"/>
  <c r="M51" i="81"/>
  <c r="N51" i="81"/>
  <c r="O51" i="81"/>
  <c r="P51" i="81"/>
  <c r="C52" i="81"/>
  <c r="D52" i="81"/>
  <c r="E52" i="81"/>
  <c r="C53" i="81"/>
  <c r="D53" i="81"/>
  <c r="E53" i="81"/>
  <c r="H166" i="7"/>
  <c r="H167" i="7"/>
  <c r="H168" i="7"/>
  <c r="H169" i="7"/>
  <c r="H170" i="7"/>
  <c r="J228" i="22"/>
  <c r="O40" i="34" l="1"/>
  <c r="I42" i="34"/>
  <c r="N40" i="34"/>
  <c r="K40" i="34"/>
  <c r="L40" i="34"/>
  <c r="J40" i="34"/>
  <c r="M40" i="34"/>
  <c r="G65" i="24"/>
  <c r="H59" i="24"/>
  <c r="F65" i="24"/>
  <c r="G60" i="24"/>
  <c r="G59" i="24"/>
  <c r="F61" i="24"/>
  <c r="F60" i="24"/>
  <c r="H60" i="24"/>
  <c r="K228" i="22"/>
  <c r="M228" i="22"/>
  <c r="L228" i="22"/>
  <c r="J137" i="20"/>
  <c r="K137" i="20"/>
  <c r="O42" i="34" l="1"/>
  <c r="I44" i="34"/>
  <c r="J42" i="34"/>
  <c r="N42" i="34"/>
  <c r="M42" i="34"/>
  <c r="K42" i="34"/>
  <c r="L42" i="34"/>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M10" i="82" l="1"/>
  <c r="L10" i="82"/>
  <c r="K10" i="82"/>
  <c r="J10" i="82"/>
  <c r="M44" i="34"/>
  <c r="I46" i="34"/>
  <c r="N44" i="34"/>
  <c r="O44" i="34"/>
  <c r="L44" i="34"/>
  <c r="K44" i="34"/>
  <c r="J44" i="34"/>
  <c r="I124" i="33"/>
  <c r="J124" i="33" s="1"/>
  <c r="I12" i="82"/>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J12" i="82" l="1"/>
  <c r="M12" i="82"/>
  <c r="L12" i="82"/>
  <c r="K12" i="82"/>
  <c r="O46" i="34"/>
  <c r="I48" i="34"/>
  <c r="J46" i="34"/>
  <c r="K46" i="34"/>
  <c r="L46" i="34"/>
  <c r="M46" i="34"/>
  <c r="N46" i="34"/>
  <c r="P124" i="33"/>
  <c r="L124" i="33"/>
  <c r="I126" i="33"/>
  <c r="J126" i="33" s="1"/>
  <c r="Q124" i="33"/>
  <c r="K124" i="33"/>
  <c r="M124" i="33"/>
  <c r="N124" i="33"/>
  <c r="O124" i="33"/>
  <c r="I14" i="82"/>
  <c r="J141" i="20"/>
  <c r="K141" i="20"/>
  <c r="J142" i="20"/>
  <c r="K142" i="20"/>
  <c r="I143" i="20"/>
  <c r="K143" i="20"/>
  <c r="I144" i="20"/>
  <c r="J144" i="20"/>
  <c r="K144" i="20"/>
  <c r="M14" i="82" l="1"/>
  <c r="J14" i="82"/>
  <c r="L14" i="82"/>
  <c r="K14" i="82"/>
  <c r="N48" i="34"/>
  <c r="I50" i="34"/>
  <c r="I52" i="34" s="1"/>
  <c r="O48" i="34"/>
  <c r="M48" i="34"/>
  <c r="J48" i="34"/>
  <c r="L48" i="34"/>
  <c r="K48" i="34"/>
  <c r="I143" i="65"/>
  <c r="I128" i="33"/>
  <c r="J128" i="33" s="1"/>
  <c r="K126" i="33"/>
  <c r="L126" i="33"/>
  <c r="M126" i="33"/>
  <c r="N126" i="33"/>
  <c r="O126" i="33"/>
  <c r="P126" i="33"/>
  <c r="Q126" i="33"/>
  <c r="I16" i="82"/>
  <c r="F47"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9" i="30"/>
  <c r="H119" i="30"/>
  <c r="I119" i="30"/>
  <c r="G112" i="30"/>
  <c r="H112" i="30"/>
  <c r="I112" i="30"/>
  <c r="K52" i="34" l="1"/>
  <c r="M52" i="34"/>
  <c r="I54" i="34"/>
  <c r="J52" i="34"/>
  <c r="N52" i="34"/>
  <c r="O52" i="34"/>
  <c r="L52" i="34"/>
  <c r="M16" i="82"/>
  <c r="L16" i="82"/>
  <c r="K16" i="82"/>
  <c r="J16" i="82"/>
  <c r="O50" i="34"/>
  <c r="K50" i="34"/>
  <c r="L50" i="34"/>
  <c r="N50" i="34"/>
  <c r="M50" i="34"/>
  <c r="J50" i="34"/>
  <c r="L143" i="65"/>
  <c r="K143" i="65"/>
  <c r="J143" i="65"/>
  <c r="L128" i="33"/>
  <c r="K128" i="33"/>
  <c r="I130" i="33"/>
  <c r="Q128" i="33"/>
  <c r="P128" i="33"/>
  <c r="M128" i="33"/>
  <c r="O128" i="33"/>
  <c r="N128" i="33"/>
  <c r="I18" i="82"/>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N54" i="34" l="1"/>
  <c r="I56" i="34"/>
  <c r="L54" i="34"/>
  <c r="J54" i="34"/>
  <c r="M54" i="34"/>
  <c r="K54" i="34"/>
  <c r="O54" i="34"/>
  <c r="M18" i="82"/>
  <c r="L18" i="82"/>
  <c r="K18" i="82"/>
  <c r="J18" i="82"/>
  <c r="I132" i="33"/>
  <c r="J132" i="33" s="1"/>
  <c r="J130" i="33"/>
  <c r="Q132" i="33"/>
  <c r="I136" i="33"/>
  <c r="J136" i="33" s="1"/>
  <c r="M132" i="33"/>
  <c r="N132" i="33"/>
  <c r="P132" i="33"/>
  <c r="L132" i="33"/>
  <c r="L145" i="65"/>
  <c r="K145" i="65"/>
  <c r="J145" i="65"/>
  <c r="Q130" i="33"/>
  <c r="P130" i="33"/>
  <c r="O130" i="33"/>
  <c r="N130" i="33"/>
  <c r="L130" i="33"/>
  <c r="K130" i="33"/>
  <c r="M130" i="33"/>
  <c r="I20" i="82"/>
  <c r="F51" i="37"/>
  <c r="F68" i="66"/>
  <c r="G68" i="66"/>
  <c r="I68" i="66"/>
  <c r="K68" i="66"/>
  <c r="L68" i="66"/>
  <c r="M68" i="66"/>
  <c r="N68" i="66"/>
  <c r="O68" i="66"/>
  <c r="P68" i="66"/>
  <c r="K56" i="34" l="1"/>
  <c r="I58" i="34"/>
  <c r="J56" i="34"/>
  <c r="M56" i="34"/>
  <c r="O56" i="34"/>
  <c r="N56" i="34"/>
  <c r="L56" i="34"/>
  <c r="K132" i="33"/>
  <c r="O132" i="33"/>
  <c r="L20" i="82"/>
  <c r="K20" i="82"/>
  <c r="M20" i="82"/>
  <c r="J20" i="82"/>
  <c r="M136" i="33"/>
  <c r="P136" i="33"/>
  <c r="O136" i="33"/>
  <c r="I138" i="33"/>
  <c r="J138" i="33" s="1"/>
  <c r="Q136" i="33"/>
  <c r="N136" i="33"/>
  <c r="K136" i="33"/>
  <c r="L136" i="33"/>
  <c r="J147" i="65"/>
  <c r="L147" i="65"/>
  <c r="K147" i="65"/>
  <c r="I104" i="35"/>
  <c r="F53" i="37"/>
  <c r="H74" i="52"/>
  <c r="L58" i="34" l="1"/>
  <c r="J58" i="34"/>
  <c r="M58" i="34"/>
  <c r="N58" i="34"/>
  <c r="O58" i="34"/>
  <c r="K58" i="34"/>
  <c r="P104" i="35"/>
  <c r="O104" i="35"/>
  <c r="N104" i="35"/>
  <c r="M104" i="35"/>
  <c r="L104" i="35"/>
  <c r="M26" i="82"/>
  <c r="L26" i="82"/>
  <c r="K26" i="82"/>
  <c r="J26" i="82"/>
  <c r="M24" i="82"/>
  <c r="L24" i="82"/>
  <c r="K24" i="82"/>
  <c r="J24" i="82"/>
  <c r="L151" i="65"/>
  <c r="I155" i="65"/>
  <c r="K151" i="65"/>
  <c r="J151" i="65"/>
  <c r="Q138" i="33"/>
  <c r="I140" i="33"/>
  <c r="J140" i="33" s="1"/>
  <c r="K138" i="33"/>
  <c r="O138" i="33"/>
  <c r="L138" i="33"/>
  <c r="M138" i="33"/>
  <c r="N138" i="33"/>
  <c r="P138" i="33"/>
  <c r="L149" i="65"/>
  <c r="K149" i="65"/>
  <c r="J149" i="65"/>
  <c r="K104" i="35"/>
  <c r="I106" i="35"/>
  <c r="J104" i="35"/>
  <c r="J61" i="72"/>
  <c r="K61" i="72"/>
  <c r="L61" i="72"/>
  <c r="I108" i="35" l="1"/>
  <c r="P106" i="35"/>
  <c r="N106" i="35"/>
  <c r="M106" i="35"/>
  <c r="L106" i="35"/>
  <c r="O106" i="35"/>
  <c r="M28" i="82"/>
  <c r="L28" i="82"/>
  <c r="K28" i="82"/>
  <c r="J28" i="82"/>
  <c r="J155" i="65"/>
  <c r="K155" i="65"/>
  <c r="L155" i="65"/>
  <c r="I157" i="65"/>
  <c r="Q140" i="33"/>
  <c r="I142" i="33"/>
  <c r="J142" i="33" s="1"/>
  <c r="P140" i="33"/>
  <c r="L140" i="33"/>
  <c r="N140" i="33"/>
  <c r="K140" i="33"/>
  <c r="M140" i="33"/>
  <c r="O140" i="33"/>
  <c r="J106" i="35"/>
  <c r="K106" i="35"/>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2" i="65"/>
  <c r="D182" i="65"/>
  <c r="E182" i="65"/>
  <c r="C183" i="65"/>
  <c r="D183" i="65"/>
  <c r="E183" i="65"/>
  <c r="C184" i="65"/>
  <c r="D184" i="65"/>
  <c r="E184" i="65"/>
  <c r="C185" i="65"/>
  <c r="D185" i="65"/>
  <c r="E185" i="65"/>
  <c r="C186" i="65"/>
  <c r="D186" i="65"/>
  <c r="E186" i="65"/>
  <c r="C187" i="65"/>
  <c r="D187" i="65"/>
  <c r="E187" i="65"/>
  <c r="C188" i="65"/>
  <c r="D188" i="65"/>
  <c r="E188" i="65"/>
  <c r="C189" i="65"/>
  <c r="D189" i="65"/>
  <c r="E189" i="65"/>
  <c r="C190" i="65"/>
  <c r="D190" i="65"/>
  <c r="E190" i="65"/>
  <c r="C191" i="65"/>
  <c r="D191" i="65"/>
  <c r="E191" i="65"/>
  <c r="C192" i="65"/>
  <c r="D192" i="65"/>
  <c r="E192" i="65"/>
  <c r="C193" i="65"/>
  <c r="D193" i="65"/>
  <c r="E193" i="65"/>
  <c r="C195" i="65"/>
  <c r="D195" i="65"/>
  <c r="E195" i="65"/>
  <c r="C196" i="65"/>
  <c r="D196" i="65"/>
  <c r="E196" i="6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1" i="35"/>
  <c r="D151" i="35"/>
  <c r="E151" i="35"/>
  <c r="C152" i="35"/>
  <c r="D152" i="35"/>
  <c r="E152" i="35"/>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8" i="34"/>
  <c r="D78" i="34"/>
  <c r="E78" i="34"/>
  <c r="C79" i="34"/>
  <c r="D79" i="34"/>
  <c r="E79"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88" i="26"/>
  <c r="C88" i="26"/>
  <c r="D88" i="26"/>
  <c r="B89" i="26"/>
  <c r="C89" i="26"/>
  <c r="D89" i="26"/>
  <c r="B90" i="26"/>
  <c r="C90" i="26"/>
  <c r="D90" i="26"/>
  <c r="B91" i="26"/>
  <c r="C91" i="26"/>
  <c r="D91" i="26"/>
  <c r="B93" i="26"/>
  <c r="C93" i="26"/>
  <c r="D93" i="26"/>
  <c r="B94" i="26"/>
  <c r="C94" i="26"/>
  <c r="D94" i="26"/>
  <c r="B95" i="26"/>
  <c r="C95" i="26"/>
  <c r="D95" i="26"/>
  <c r="B96" i="26"/>
  <c r="C96" i="26"/>
  <c r="D96" i="26"/>
  <c r="B97" i="26"/>
  <c r="C97" i="26"/>
  <c r="D97" i="26"/>
  <c r="B98" i="26"/>
  <c r="C98" i="26"/>
  <c r="D98" i="26"/>
  <c r="B99" i="26"/>
  <c r="C99" i="26"/>
  <c r="D99" i="26"/>
  <c r="B100" i="26"/>
  <c r="C100" i="26"/>
  <c r="D100" i="26"/>
  <c r="B102" i="26"/>
  <c r="C102" i="26"/>
  <c r="D102" i="26"/>
  <c r="B103" i="26"/>
  <c r="C103" i="26"/>
  <c r="D103" i="26"/>
  <c r="C97" i="66"/>
  <c r="D97" i="66"/>
  <c r="E97" i="66"/>
  <c r="C98" i="66"/>
  <c r="D98" i="66"/>
  <c r="E98" i="66"/>
  <c r="C99" i="66"/>
  <c r="D99" i="66"/>
  <c r="E99" i="66"/>
  <c r="C100" i="66"/>
  <c r="D100" i="66"/>
  <c r="E100" i="66"/>
  <c r="C101" i="66"/>
  <c r="D101" i="66"/>
  <c r="E101" i="66"/>
  <c r="C102" i="66"/>
  <c r="D102" i="66"/>
  <c r="E102" i="66"/>
  <c r="C103" i="66"/>
  <c r="D103" i="66"/>
  <c r="E103" i="66"/>
  <c r="C104" i="66"/>
  <c r="D104" i="66"/>
  <c r="E104" i="66"/>
  <c r="C105" i="66"/>
  <c r="D105" i="66"/>
  <c r="E105" i="66"/>
  <c r="C106" i="66"/>
  <c r="D106" i="66"/>
  <c r="E106" i="66"/>
  <c r="C107" i="66"/>
  <c r="D107" i="66"/>
  <c r="E107" i="66"/>
  <c r="C108" i="66"/>
  <c r="D108" i="66"/>
  <c r="E108" i="66"/>
  <c r="C110" i="66"/>
  <c r="D110" i="66"/>
  <c r="E110" i="66"/>
  <c r="C111" i="66"/>
  <c r="D111" i="66"/>
  <c r="E111" i="66"/>
  <c r="C165" i="20"/>
  <c r="D165" i="20"/>
  <c r="E165" i="20"/>
  <c r="C166" i="20"/>
  <c r="D166" i="20"/>
  <c r="E166" i="20"/>
  <c r="C167" i="20"/>
  <c r="D167" i="20"/>
  <c r="E167" i="20"/>
  <c r="C168" i="20"/>
  <c r="D168" i="20"/>
  <c r="E168" i="20"/>
  <c r="C169" i="20"/>
  <c r="D169" i="20"/>
  <c r="E169" i="20"/>
  <c r="C170" i="20"/>
  <c r="D170" i="20"/>
  <c r="E170" i="20"/>
  <c r="C171" i="20"/>
  <c r="D171" i="20"/>
  <c r="E171" i="20"/>
  <c r="C172" i="20"/>
  <c r="D172" i="20"/>
  <c r="E172" i="20"/>
  <c r="C173" i="20"/>
  <c r="D173" i="20"/>
  <c r="E173" i="20"/>
  <c r="C174" i="20"/>
  <c r="D174" i="20"/>
  <c r="E174" i="20"/>
  <c r="C175" i="20"/>
  <c r="D175" i="20"/>
  <c r="E175" i="20"/>
  <c r="C176" i="20"/>
  <c r="D176" i="20"/>
  <c r="E176" i="20"/>
  <c r="C178" i="20"/>
  <c r="D178" i="20"/>
  <c r="E178" i="20"/>
  <c r="C179" i="20"/>
  <c r="D179" i="20"/>
  <c r="E179" i="20"/>
  <c r="C248" i="64"/>
  <c r="D248" i="64"/>
  <c r="E248" i="64"/>
  <c r="C249" i="64"/>
  <c r="D249" i="64"/>
  <c r="E249" i="64"/>
  <c r="C250" i="64"/>
  <c r="D250" i="64"/>
  <c r="E250" i="64"/>
  <c r="C251" i="64"/>
  <c r="D251" i="64"/>
  <c r="E251" i="64"/>
  <c r="C252" i="64"/>
  <c r="D252" i="64"/>
  <c r="E252" i="64"/>
  <c r="C253" i="64"/>
  <c r="D253" i="64"/>
  <c r="E253" i="64"/>
  <c r="C254" i="64"/>
  <c r="D254" i="64"/>
  <c r="E254" i="64"/>
  <c r="C255" i="64"/>
  <c r="D255" i="64"/>
  <c r="E255" i="64"/>
  <c r="C256" i="64"/>
  <c r="D256" i="64"/>
  <c r="E256" i="64"/>
  <c r="C257" i="64"/>
  <c r="D257" i="64"/>
  <c r="E257" i="64"/>
  <c r="C258" i="64"/>
  <c r="D258" i="64"/>
  <c r="E258" i="64"/>
  <c r="C259" i="64"/>
  <c r="D259" i="64"/>
  <c r="E259" i="64"/>
  <c r="C261" i="64"/>
  <c r="D261" i="64"/>
  <c r="E261" i="64"/>
  <c r="C262" i="64"/>
  <c r="D262" i="64"/>
  <c r="E262" i="64"/>
  <c r="C190" i="31"/>
  <c r="D190" i="31"/>
  <c r="E190" i="31"/>
  <c r="C191" i="31"/>
  <c r="D191" i="31"/>
  <c r="E191" i="31"/>
  <c r="C192" i="31"/>
  <c r="D192" i="31"/>
  <c r="E192" i="31"/>
  <c r="C193" i="31"/>
  <c r="D193" i="31"/>
  <c r="E193" i="31"/>
  <c r="C194" i="31"/>
  <c r="D194" i="31"/>
  <c r="E194" i="31"/>
  <c r="C195" i="31"/>
  <c r="D195" i="31"/>
  <c r="E195" i="31"/>
  <c r="C196" i="31"/>
  <c r="D196" i="31"/>
  <c r="E196" i="31"/>
  <c r="C197" i="31"/>
  <c r="D197" i="31"/>
  <c r="E197" i="31"/>
  <c r="C198" i="31"/>
  <c r="D198" i="31"/>
  <c r="E198" i="31"/>
  <c r="C199" i="31"/>
  <c r="D199" i="31"/>
  <c r="E199" i="31"/>
  <c r="C200" i="31"/>
  <c r="D200" i="31"/>
  <c r="E200" i="31"/>
  <c r="C201" i="31"/>
  <c r="D201" i="31"/>
  <c r="E201" i="31"/>
  <c r="C203" i="31"/>
  <c r="D203" i="31"/>
  <c r="E203" i="31"/>
  <c r="C204" i="31"/>
  <c r="D204" i="31"/>
  <c r="E204" i="31"/>
  <c r="B144" i="30"/>
  <c r="C144" i="30"/>
  <c r="D144" i="30"/>
  <c r="B145" i="30"/>
  <c r="C145" i="30"/>
  <c r="D145" i="30"/>
  <c r="B146" i="30"/>
  <c r="C146" i="30"/>
  <c r="D146" i="30"/>
  <c r="B147" i="30"/>
  <c r="C147" i="30"/>
  <c r="D147" i="30"/>
  <c r="B148" i="30"/>
  <c r="C148" i="30"/>
  <c r="D148" i="30"/>
  <c r="B149" i="30"/>
  <c r="C149" i="30"/>
  <c r="D149" i="30"/>
  <c r="B150" i="30"/>
  <c r="C150" i="30"/>
  <c r="D150" i="30"/>
  <c r="B151" i="30"/>
  <c r="C151" i="30"/>
  <c r="D151" i="30"/>
  <c r="B152" i="30"/>
  <c r="C152" i="30"/>
  <c r="D152" i="30"/>
  <c r="B153" i="30"/>
  <c r="C153" i="30"/>
  <c r="D153" i="30"/>
  <c r="B154" i="30"/>
  <c r="C154" i="30"/>
  <c r="D154" i="30"/>
  <c r="B155" i="30"/>
  <c r="C155" i="30"/>
  <c r="D155" i="30"/>
  <c r="B157" i="30"/>
  <c r="C157" i="30"/>
  <c r="D157" i="30"/>
  <c r="B158" i="30"/>
  <c r="C158" i="30"/>
  <c r="D158" i="30"/>
  <c r="C136" i="27"/>
  <c r="D136" i="27"/>
  <c r="E136" i="27"/>
  <c r="C137" i="27"/>
  <c r="D137" i="27"/>
  <c r="E137" i="27"/>
  <c r="C138" i="27"/>
  <c r="D138" i="27"/>
  <c r="E138" i="27"/>
  <c r="C139" i="27"/>
  <c r="D139" i="27"/>
  <c r="E139" i="27"/>
  <c r="C140" i="27"/>
  <c r="D140" i="27"/>
  <c r="E140" i="27"/>
  <c r="C141" i="27"/>
  <c r="D141" i="27"/>
  <c r="E141" i="27"/>
  <c r="C142" i="27"/>
  <c r="D142" i="27"/>
  <c r="E142" i="27"/>
  <c r="C143" i="27"/>
  <c r="D143" i="27"/>
  <c r="E143" i="27"/>
  <c r="C144" i="27"/>
  <c r="D144" i="27"/>
  <c r="E144" i="27"/>
  <c r="C145" i="27"/>
  <c r="D145" i="27"/>
  <c r="E145" i="27"/>
  <c r="C146" i="27"/>
  <c r="D146" i="27"/>
  <c r="E146" i="27"/>
  <c r="C147" i="27"/>
  <c r="D147" i="27"/>
  <c r="E147" i="27"/>
  <c r="C149" i="27"/>
  <c r="D149" i="27"/>
  <c r="E149" i="27"/>
  <c r="C150" i="27"/>
  <c r="D150" i="27"/>
  <c r="E150" i="27"/>
  <c r="C89" i="24"/>
  <c r="D89" i="24"/>
  <c r="E89" i="24"/>
  <c r="C90" i="24"/>
  <c r="D90" i="24"/>
  <c r="E90" i="24"/>
  <c r="C91" i="24"/>
  <c r="D91" i="24"/>
  <c r="E91" i="24"/>
  <c r="C92" i="24"/>
  <c r="D92" i="24"/>
  <c r="E92" i="24"/>
  <c r="C93" i="24"/>
  <c r="D93" i="24"/>
  <c r="E93" i="24"/>
  <c r="C94" i="24"/>
  <c r="D94" i="24"/>
  <c r="E94" i="24"/>
  <c r="C95" i="24"/>
  <c r="D95" i="24"/>
  <c r="E95" i="24"/>
  <c r="C96" i="24"/>
  <c r="D96" i="24"/>
  <c r="E96" i="24"/>
  <c r="C97" i="24"/>
  <c r="D97" i="24"/>
  <c r="E97" i="24"/>
  <c r="C98" i="24"/>
  <c r="D98" i="24"/>
  <c r="E98" i="24"/>
  <c r="C99" i="24"/>
  <c r="D99" i="24"/>
  <c r="E99" i="24"/>
  <c r="C100" i="24"/>
  <c r="D100" i="24"/>
  <c r="E100" i="24"/>
  <c r="C102" i="24"/>
  <c r="D102" i="24"/>
  <c r="E102" i="24"/>
  <c r="C103" i="24"/>
  <c r="D103" i="24"/>
  <c r="E103" i="24"/>
  <c r="C105" i="52"/>
  <c r="D105" i="52"/>
  <c r="E105" i="52"/>
  <c r="C106" i="52"/>
  <c r="D106" i="52"/>
  <c r="E106" i="52"/>
  <c r="C107" i="52"/>
  <c r="D107" i="52"/>
  <c r="E107" i="52"/>
  <c r="C108" i="52"/>
  <c r="D108" i="52"/>
  <c r="E108" i="52"/>
  <c r="C109" i="52"/>
  <c r="D109" i="52"/>
  <c r="E109" i="52"/>
  <c r="C110" i="52"/>
  <c r="D110" i="52"/>
  <c r="E110" i="52"/>
  <c r="C111" i="52"/>
  <c r="D111" i="52"/>
  <c r="E111" i="52"/>
  <c r="C112" i="52"/>
  <c r="D112" i="52"/>
  <c r="E112" i="52"/>
  <c r="C113" i="52"/>
  <c r="D113" i="52"/>
  <c r="E113" i="52"/>
  <c r="C114" i="52"/>
  <c r="D114" i="52"/>
  <c r="E114" i="52"/>
  <c r="C115" i="52"/>
  <c r="D115" i="52"/>
  <c r="E115" i="52"/>
  <c r="C116" i="52"/>
  <c r="D116" i="52"/>
  <c r="E116" i="52"/>
  <c r="C118" i="52"/>
  <c r="D118" i="52"/>
  <c r="E118" i="52"/>
  <c r="C119" i="52"/>
  <c r="D119" i="52"/>
  <c r="E119" i="52"/>
  <c r="C107" i="73"/>
  <c r="D107" i="73"/>
  <c r="E107" i="73"/>
  <c r="C108" i="73"/>
  <c r="D108" i="73"/>
  <c r="E108" i="73"/>
  <c r="C109" i="73"/>
  <c r="D109" i="73"/>
  <c r="E109" i="73"/>
  <c r="C110" i="73"/>
  <c r="D110" i="73"/>
  <c r="E110" i="73"/>
  <c r="C111" i="73"/>
  <c r="D111" i="73"/>
  <c r="E111" i="73"/>
  <c r="C112" i="73"/>
  <c r="D112" i="73"/>
  <c r="E112" i="73"/>
  <c r="C113" i="73"/>
  <c r="D113" i="73"/>
  <c r="E113" i="73"/>
  <c r="C114" i="73"/>
  <c r="D114" i="73"/>
  <c r="E114" i="73"/>
  <c r="C115" i="73"/>
  <c r="D115" i="73"/>
  <c r="E115" i="73"/>
  <c r="C116" i="73"/>
  <c r="D116" i="73"/>
  <c r="E116" i="73"/>
  <c r="C117" i="73"/>
  <c r="D117" i="73"/>
  <c r="E117" i="73"/>
  <c r="C118" i="73"/>
  <c r="D118" i="73"/>
  <c r="E118" i="73"/>
  <c r="C120" i="73"/>
  <c r="D120" i="73"/>
  <c r="E120" i="73"/>
  <c r="C121" i="73"/>
  <c r="D121" i="73"/>
  <c r="E121" i="73"/>
  <c r="C149" i="23"/>
  <c r="D149" i="23"/>
  <c r="E149" i="23"/>
  <c r="C150" i="23"/>
  <c r="D150" i="23"/>
  <c r="E150" i="23"/>
  <c r="C151" i="23"/>
  <c r="D151" i="23"/>
  <c r="E151" i="23"/>
  <c r="C152" i="23"/>
  <c r="D152" i="23"/>
  <c r="E152" i="23"/>
  <c r="C153" i="23"/>
  <c r="D153" i="23"/>
  <c r="E153" i="23"/>
  <c r="C154" i="23"/>
  <c r="D154" i="23"/>
  <c r="E154" i="23"/>
  <c r="C155" i="23"/>
  <c r="D155" i="23"/>
  <c r="E155" i="23"/>
  <c r="C156" i="23"/>
  <c r="D156" i="23"/>
  <c r="E156" i="23"/>
  <c r="C157" i="23"/>
  <c r="D157" i="23"/>
  <c r="E157" i="23"/>
  <c r="C158" i="23"/>
  <c r="D158" i="23"/>
  <c r="E158" i="23"/>
  <c r="C159" i="23"/>
  <c r="D159" i="23"/>
  <c r="E159" i="23"/>
  <c r="C160" i="23"/>
  <c r="D160" i="23"/>
  <c r="E160" i="23"/>
  <c r="C162" i="23"/>
  <c r="D162" i="23"/>
  <c r="E162" i="23"/>
  <c r="C163" i="23"/>
  <c r="D163" i="23"/>
  <c r="E163" i="23"/>
  <c r="C271" i="22"/>
  <c r="D271" i="22"/>
  <c r="E271" i="22"/>
  <c r="C272" i="22"/>
  <c r="D272" i="22"/>
  <c r="E272" i="22"/>
  <c r="C273" i="22"/>
  <c r="D273" i="22"/>
  <c r="E273" i="22"/>
  <c r="C274" i="22"/>
  <c r="D274" i="22"/>
  <c r="E274" i="22"/>
  <c r="C275" i="22"/>
  <c r="D275" i="22"/>
  <c r="E275" i="22"/>
  <c r="C276" i="22"/>
  <c r="D276" i="22"/>
  <c r="E276" i="22"/>
  <c r="C277" i="22"/>
  <c r="D277" i="22"/>
  <c r="E277" i="22"/>
  <c r="C278" i="22"/>
  <c r="D278" i="22"/>
  <c r="E278" i="22"/>
  <c r="C279" i="22"/>
  <c r="D279" i="22"/>
  <c r="E279" i="22"/>
  <c r="C280" i="22"/>
  <c r="D280" i="22"/>
  <c r="E280" i="22"/>
  <c r="C281" i="22"/>
  <c r="D281" i="22"/>
  <c r="E281" i="22"/>
  <c r="C282" i="22"/>
  <c r="D282" i="22"/>
  <c r="E282" i="22"/>
  <c r="C284" i="22"/>
  <c r="D284" i="22"/>
  <c r="E284" i="22"/>
  <c r="C285" i="22"/>
  <c r="D285" i="22"/>
  <c r="E285" i="22"/>
  <c r="C113" i="21"/>
  <c r="D113" i="21"/>
  <c r="E113" i="21"/>
  <c r="C114" i="21"/>
  <c r="D114" i="21"/>
  <c r="E114" i="21"/>
  <c r="C115" i="21"/>
  <c r="D115" i="21"/>
  <c r="E115" i="21"/>
  <c r="C116" i="21"/>
  <c r="D116" i="21"/>
  <c r="E116" i="21"/>
  <c r="C117" i="21"/>
  <c r="D117" i="21"/>
  <c r="E117" i="21"/>
  <c r="C118" i="21"/>
  <c r="D118" i="21"/>
  <c r="E118" i="21"/>
  <c r="C119" i="21"/>
  <c r="D119" i="21"/>
  <c r="E119" i="21"/>
  <c r="C120" i="21"/>
  <c r="D120" i="21"/>
  <c r="E120" i="21"/>
  <c r="C121" i="21"/>
  <c r="D121" i="21"/>
  <c r="E121" i="21"/>
  <c r="C122" i="21"/>
  <c r="D122" i="21"/>
  <c r="E122" i="21"/>
  <c r="C123" i="21"/>
  <c r="D123" i="21"/>
  <c r="E123" i="21"/>
  <c r="C124" i="21"/>
  <c r="D124" i="21"/>
  <c r="E124" i="21"/>
  <c r="C126" i="21"/>
  <c r="D126" i="21"/>
  <c r="E126" i="21"/>
  <c r="C127" i="21"/>
  <c r="D127" i="21"/>
  <c r="E127" i="21"/>
  <c r="C115" i="67"/>
  <c r="D115" i="67"/>
  <c r="E115" i="67"/>
  <c r="C116" i="67"/>
  <c r="D116" i="67"/>
  <c r="E116" i="67"/>
  <c r="C117" i="67"/>
  <c r="D117" i="67"/>
  <c r="E117" i="67"/>
  <c r="C118" i="67"/>
  <c r="D118" i="67"/>
  <c r="E118" i="67"/>
  <c r="C119" i="67"/>
  <c r="D119" i="67"/>
  <c r="E119" i="67"/>
  <c r="C120" i="67"/>
  <c r="D120" i="67"/>
  <c r="E120" i="67"/>
  <c r="D121" i="67"/>
  <c r="E121" i="67"/>
  <c r="C122" i="67"/>
  <c r="D122" i="67"/>
  <c r="E122" i="67"/>
  <c r="C123" i="67"/>
  <c r="D123" i="67"/>
  <c r="E123" i="67"/>
  <c r="C124" i="67"/>
  <c r="D124" i="67"/>
  <c r="E124" i="67"/>
  <c r="C125" i="67"/>
  <c r="D125" i="67"/>
  <c r="E125" i="67"/>
  <c r="C126" i="67"/>
  <c r="D126" i="67"/>
  <c r="E126" i="67"/>
  <c r="C128" i="67"/>
  <c r="D128" i="67"/>
  <c r="E128" i="67"/>
  <c r="C129" i="67"/>
  <c r="D129" i="67"/>
  <c r="E129" i="67"/>
  <c r="C243" i="10"/>
  <c r="D243" i="10"/>
  <c r="E243" i="10"/>
  <c r="C244" i="10"/>
  <c r="D244" i="10"/>
  <c r="E244" i="10"/>
  <c r="C245" i="10"/>
  <c r="D245" i="10"/>
  <c r="E245" i="10"/>
  <c r="C246" i="10"/>
  <c r="D246" i="10"/>
  <c r="E246" i="10"/>
  <c r="C247" i="10"/>
  <c r="D247" i="10"/>
  <c r="E247" i="10"/>
  <c r="C248" i="10"/>
  <c r="D248" i="10"/>
  <c r="E248" i="10"/>
  <c r="C249" i="10"/>
  <c r="D249" i="10"/>
  <c r="E249" i="10"/>
  <c r="C250" i="10"/>
  <c r="D250" i="10"/>
  <c r="E250" i="10"/>
  <c r="C251" i="10"/>
  <c r="D251" i="10"/>
  <c r="E251" i="10"/>
  <c r="C252" i="10"/>
  <c r="D252" i="10"/>
  <c r="E252" i="10"/>
  <c r="C253" i="10"/>
  <c r="D253" i="10"/>
  <c r="E253" i="10"/>
  <c r="C254" i="10"/>
  <c r="D254" i="10"/>
  <c r="E254" i="10"/>
  <c r="C256" i="10"/>
  <c r="D256" i="10"/>
  <c r="E256" i="10"/>
  <c r="C257" i="10"/>
  <c r="D257" i="10"/>
  <c r="E257" i="10"/>
  <c r="C251" i="9"/>
  <c r="D251" i="9"/>
  <c r="E251" i="9"/>
  <c r="C252" i="9"/>
  <c r="D252" i="9"/>
  <c r="E252" i="9"/>
  <c r="C253" i="9"/>
  <c r="D253" i="9"/>
  <c r="E253" i="9"/>
  <c r="C254" i="9"/>
  <c r="D254" i="9"/>
  <c r="E254" i="9"/>
  <c r="C255" i="9"/>
  <c r="D255" i="9"/>
  <c r="E255" i="9"/>
  <c r="C256" i="9"/>
  <c r="D256" i="9"/>
  <c r="E256" i="9"/>
  <c r="C257" i="9"/>
  <c r="D257" i="9"/>
  <c r="E257" i="9"/>
  <c r="C258" i="9"/>
  <c r="D258" i="9"/>
  <c r="E258" i="9"/>
  <c r="C259" i="9"/>
  <c r="D259" i="9"/>
  <c r="E259" i="9"/>
  <c r="C260" i="9"/>
  <c r="D260" i="9"/>
  <c r="E260" i="9"/>
  <c r="C261" i="9"/>
  <c r="D261" i="9"/>
  <c r="E261" i="9"/>
  <c r="C262" i="9"/>
  <c r="D262" i="9"/>
  <c r="E262" i="9"/>
  <c r="C264" i="9"/>
  <c r="D264" i="9"/>
  <c r="E264" i="9"/>
  <c r="C265" i="9"/>
  <c r="D265" i="9"/>
  <c r="E265" i="9"/>
  <c r="C201" i="7"/>
  <c r="D201" i="7"/>
  <c r="E201" i="7"/>
  <c r="C202" i="7"/>
  <c r="D202" i="7"/>
  <c r="E202" i="7"/>
  <c r="C203" i="7"/>
  <c r="D203" i="7"/>
  <c r="C204" i="7"/>
  <c r="D204" i="7"/>
  <c r="E204" i="7"/>
  <c r="C205" i="7"/>
  <c r="D205" i="7"/>
  <c r="E205" i="7"/>
  <c r="C206" i="7"/>
  <c r="D206" i="7"/>
  <c r="E206" i="7"/>
  <c r="C207" i="7"/>
  <c r="D207" i="7"/>
  <c r="E207" i="7"/>
  <c r="C208" i="7"/>
  <c r="D208" i="7"/>
  <c r="E208" i="7"/>
  <c r="C209" i="7"/>
  <c r="D209" i="7"/>
  <c r="E209" i="7"/>
  <c r="C210" i="7"/>
  <c r="D210" i="7"/>
  <c r="E210" i="7"/>
  <c r="C211" i="7"/>
  <c r="D211" i="7"/>
  <c r="E211" i="7"/>
  <c r="C212" i="7"/>
  <c r="D212" i="7"/>
  <c r="E212" i="7"/>
  <c r="C214" i="7"/>
  <c r="D214" i="7"/>
  <c r="E214" i="7"/>
  <c r="C215" i="7"/>
  <c r="D215" i="7"/>
  <c r="E215" i="7"/>
  <c r="C257" i="6"/>
  <c r="D257" i="6"/>
  <c r="E257" i="6"/>
  <c r="C258" i="6"/>
  <c r="D258" i="6"/>
  <c r="E258" i="6"/>
  <c r="C259" i="6"/>
  <c r="D259" i="6"/>
  <c r="E259" i="6"/>
  <c r="C260" i="6"/>
  <c r="D260" i="6"/>
  <c r="E260" i="6"/>
  <c r="C261" i="6"/>
  <c r="D261" i="6"/>
  <c r="E261" i="6"/>
  <c r="C262" i="6"/>
  <c r="D262" i="6"/>
  <c r="E262" i="6"/>
  <c r="C263" i="6"/>
  <c r="D263" i="6"/>
  <c r="E263" i="6"/>
  <c r="C264" i="6"/>
  <c r="D264" i="6"/>
  <c r="E264" i="6"/>
  <c r="C265" i="6"/>
  <c r="D265" i="6"/>
  <c r="E265" i="6"/>
  <c r="C266" i="6"/>
  <c r="D266" i="6"/>
  <c r="E266" i="6"/>
  <c r="C267" i="6"/>
  <c r="D267" i="6"/>
  <c r="E267" i="6"/>
  <c r="C268" i="6"/>
  <c r="D268" i="6"/>
  <c r="E268" i="6"/>
  <c r="C270" i="6"/>
  <c r="D270" i="6"/>
  <c r="E270" i="6"/>
  <c r="C271" i="6"/>
  <c r="D271" i="6"/>
  <c r="E271" i="6"/>
  <c r="C353" i="5"/>
  <c r="D353" i="5"/>
  <c r="E353" i="5"/>
  <c r="C354" i="5"/>
  <c r="D354" i="5"/>
  <c r="E354" i="5"/>
  <c r="C355" i="5"/>
  <c r="D355" i="5"/>
  <c r="E355" i="5"/>
  <c r="C356" i="5"/>
  <c r="D356" i="5"/>
  <c r="E356" i="5"/>
  <c r="C357" i="5"/>
  <c r="D357" i="5"/>
  <c r="E357" i="5"/>
  <c r="C358" i="5"/>
  <c r="D358" i="5"/>
  <c r="E358" i="5"/>
  <c r="C359" i="5"/>
  <c r="D359" i="5"/>
  <c r="E359" i="5"/>
  <c r="C360" i="5"/>
  <c r="D360" i="5"/>
  <c r="E360" i="5"/>
  <c r="C361" i="5"/>
  <c r="D361" i="5"/>
  <c r="E361" i="5"/>
  <c r="C362" i="5"/>
  <c r="D362" i="5"/>
  <c r="E362" i="5"/>
  <c r="C363" i="5"/>
  <c r="D363" i="5"/>
  <c r="E363" i="5"/>
  <c r="C364" i="5"/>
  <c r="D364" i="5"/>
  <c r="E364" i="5"/>
  <c r="C366" i="5"/>
  <c r="D366" i="5"/>
  <c r="E366" i="5"/>
  <c r="C367" i="5"/>
  <c r="D367" i="5"/>
  <c r="E367" i="5"/>
  <c r="E258" i="4"/>
  <c r="E257" i="4"/>
  <c r="E256" i="4"/>
  <c r="E255" i="4"/>
  <c r="E254" i="4"/>
  <c r="E253" i="4"/>
  <c r="E252" i="4"/>
  <c r="E251" i="4"/>
  <c r="E250" i="4"/>
  <c r="E249" i="4"/>
  <c r="E248" i="4"/>
  <c r="D258" i="4"/>
  <c r="D257" i="4"/>
  <c r="D256" i="4"/>
  <c r="D255" i="4"/>
  <c r="D253" i="4"/>
  <c r="D252" i="4"/>
  <c r="D250" i="4"/>
  <c r="D249" i="4"/>
  <c r="D248" i="4"/>
  <c r="C258" i="4"/>
  <c r="C257" i="4"/>
  <c r="C256" i="4"/>
  <c r="C255" i="4"/>
  <c r="C254" i="4"/>
  <c r="C253" i="4"/>
  <c r="C252" i="4"/>
  <c r="C251" i="4"/>
  <c r="C250" i="4"/>
  <c r="C249" i="4"/>
  <c r="C248"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O112" i="35" l="1"/>
  <c r="N112" i="35"/>
  <c r="M112" i="35"/>
  <c r="L112" i="35"/>
  <c r="P112" i="35"/>
  <c r="K108" i="35"/>
  <c r="J108" i="35"/>
  <c r="P108" i="35"/>
  <c r="O108" i="35"/>
  <c r="N108" i="35"/>
  <c r="M108" i="35"/>
  <c r="L108" i="35"/>
  <c r="J30" i="82"/>
  <c r="M30" i="82"/>
  <c r="L30" i="82"/>
  <c r="K30" i="82"/>
  <c r="I32" i="82"/>
  <c r="L157" i="65"/>
  <c r="I159" i="65"/>
  <c r="J157" i="65"/>
  <c r="K157" i="65"/>
  <c r="J112" i="35"/>
  <c r="K112" i="35"/>
  <c r="Q142" i="33"/>
  <c r="I144" i="33"/>
  <c r="J144" i="33" s="1"/>
  <c r="L142" i="33"/>
  <c r="M142" i="33"/>
  <c r="O142" i="33"/>
  <c r="K142" i="33"/>
  <c r="N142" i="33"/>
  <c r="P142" i="33"/>
  <c r="L80" i="73"/>
  <c r="F57" i="71"/>
  <c r="F58" i="71"/>
  <c r="F59" i="71"/>
  <c r="F60" i="71"/>
  <c r="F61" i="71"/>
  <c r="F62" i="71"/>
  <c r="F63" i="71"/>
  <c r="F64" i="71"/>
  <c r="F65" i="71"/>
  <c r="O64" i="72"/>
  <c r="O63" i="72"/>
  <c r="O62" i="72"/>
  <c r="O61" i="72"/>
  <c r="O60" i="72"/>
  <c r="M32" i="82" l="1"/>
  <c r="L32" i="82"/>
  <c r="K32" i="82"/>
  <c r="J32" i="82"/>
  <c r="I34" i="82"/>
  <c r="J159" i="65"/>
  <c r="I161" i="65"/>
  <c r="L159" i="65"/>
  <c r="K159" i="65"/>
  <c r="I116" i="35"/>
  <c r="Q144" i="33"/>
  <c r="I146" i="33"/>
  <c r="P144" i="33"/>
  <c r="K144" i="33"/>
  <c r="M144" i="33"/>
  <c r="L144" i="33"/>
  <c r="N144" i="33"/>
  <c r="O144" i="33"/>
  <c r="O46" i="74"/>
  <c r="O45" i="74"/>
  <c r="O44" i="74"/>
  <c r="O43" i="74"/>
  <c r="N116" i="35" l="1"/>
  <c r="J116" i="35"/>
  <c r="P116" i="35"/>
  <c r="O116" i="35"/>
  <c r="M116" i="35"/>
  <c r="K116" i="35"/>
  <c r="L116" i="35"/>
  <c r="J146" i="33"/>
  <c r="I148" i="33"/>
  <c r="K34" i="82"/>
  <c r="J34" i="82"/>
  <c r="M34" i="82"/>
  <c r="L34" i="82"/>
  <c r="I36" i="82"/>
  <c r="I38" i="82" s="1"/>
  <c r="L161" i="65"/>
  <c r="I163" i="65"/>
  <c r="J161" i="65"/>
  <c r="K161" i="65"/>
  <c r="I118" i="35"/>
  <c r="Q146" i="33"/>
  <c r="M146" i="33"/>
  <c r="O146" i="33"/>
  <c r="N146" i="33"/>
  <c r="P146" i="33"/>
  <c r="K146" i="33"/>
  <c r="L146" i="33"/>
  <c r="K38" i="82" l="1"/>
  <c r="M38" i="82"/>
  <c r="I40" i="82"/>
  <c r="L38" i="82"/>
  <c r="J38" i="82"/>
  <c r="P118" i="35"/>
  <c r="O118" i="35"/>
  <c r="N118" i="35"/>
  <c r="M118" i="35"/>
  <c r="L118" i="35"/>
  <c r="J118" i="35"/>
  <c r="K118" i="35"/>
  <c r="M148" i="33"/>
  <c r="N148" i="33"/>
  <c r="O148" i="33"/>
  <c r="P148" i="33"/>
  <c r="Q148" i="33"/>
  <c r="I150" i="33"/>
  <c r="J148" i="33"/>
  <c r="K148" i="33"/>
  <c r="L148" i="33"/>
  <c r="M36" i="82"/>
  <c r="L36" i="82"/>
  <c r="K36" i="82"/>
  <c r="J36" i="82"/>
  <c r="L163" i="65"/>
  <c r="I165" i="65"/>
  <c r="I167" i="65" s="1"/>
  <c r="J163" i="65"/>
  <c r="K163" i="65"/>
  <c r="I120" i="35"/>
  <c r="N45" i="76"/>
  <c r="N44" i="76"/>
  <c r="N43" i="76"/>
  <c r="N42" i="76"/>
  <c r="K45" i="76"/>
  <c r="H45" i="76"/>
  <c r="G45" i="76"/>
  <c r="F45" i="76"/>
  <c r="K44" i="76"/>
  <c r="H44" i="76"/>
  <c r="G44" i="76"/>
  <c r="F44" i="76"/>
  <c r="K43" i="76"/>
  <c r="H43" i="76"/>
  <c r="G43" i="76"/>
  <c r="F43" i="76"/>
  <c r="K42" i="76"/>
  <c r="H42" i="76"/>
  <c r="G42" i="76"/>
  <c r="F42" i="76"/>
  <c r="L61" i="26"/>
  <c r="L60" i="26"/>
  <c r="K40" i="82" l="1"/>
  <c r="M40" i="82"/>
  <c r="I42" i="82"/>
  <c r="J40" i="82"/>
  <c r="L40" i="82"/>
  <c r="I169" i="65"/>
  <c r="J167" i="65"/>
  <c r="K167" i="65"/>
  <c r="L167" i="65"/>
  <c r="N120" i="35"/>
  <c r="M120" i="35"/>
  <c r="O120" i="35"/>
  <c r="L120" i="35"/>
  <c r="K120" i="35"/>
  <c r="J120" i="35"/>
  <c r="P120" i="35"/>
  <c r="N150" i="33"/>
  <c r="J150" i="33"/>
  <c r="K150" i="33"/>
  <c r="L150" i="33"/>
  <c r="M150" i="33"/>
  <c r="I152" i="33"/>
  <c r="Q150" i="33"/>
  <c r="P150" i="33"/>
  <c r="O150" i="33"/>
  <c r="L165" i="65"/>
  <c r="K165" i="65"/>
  <c r="J165" i="65"/>
  <c r="I122" i="35"/>
  <c r="J53" i="72"/>
  <c r="K53" i="72"/>
  <c r="L53" i="72"/>
  <c r="K42" i="82" l="1"/>
  <c r="L42" i="82"/>
  <c r="M42" i="82"/>
  <c r="J42" i="82"/>
  <c r="I171" i="65"/>
  <c r="J169" i="65"/>
  <c r="K169" i="65"/>
  <c r="L169" i="65"/>
  <c r="I124" i="35"/>
  <c r="P122" i="35"/>
  <c r="O122" i="35"/>
  <c r="L122" i="35"/>
  <c r="N122" i="35"/>
  <c r="M122" i="35"/>
  <c r="K122" i="35"/>
  <c r="J122" i="35"/>
  <c r="L152" i="33"/>
  <c r="M152" i="33"/>
  <c r="N152" i="33"/>
  <c r="O152" i="33"/>
  <c r="P152" i="33"/>
  <c r="Q152" i="33"/>
  <c r="I154" i="33"/>
  <c r="J152" i="33"/>
  <c r="K152" i="33"/>
  <c r="I126" i="35"/>
  <c r="F54" i="72"/>
  <c r="F55" i="72"/>
  <c r="F56" i="72"/>
  <c r="F57" i="72"/>
  <c r="F53" i="72"/>
  <c r="O46" i="72"/>
  <c r="L46" i="72"/>
  <c r="K46" i="72"/>
  <c r="J46" i="72"/>
  <c r="F46" i="72"/>
  <c r="F40" i="72"/>
  <c r="J171" i="65" l="1"/>
  <c r="I173" i="65"/>
  <c r="K171" i="65"/>
  <c r="L171" i="65"/>
  <c r="O126" i="35"/>
  <c r="N126" i="35"/>
  <c r="L126" i="35"/>
  <c r="P126" i="35"/>
  <c r="M126" i="35"/>
  <c r="K126" i="35"/>
  <c r="J126" i="35"/>
  <c r="N124" i="35"/>
  <c r="M124" i="35"/>
  <c r="K124" i="35"/>
  <c r="J124" i="35"/>
  <c r="L124" i="35"/>
  <c r="P124" i="35"/>
  <c r="O124" i="35"/>
  <c r="K154" i="33"/>
  <c r="J154" i="33"/>
  <c r="Q154" i="33"/>
  <c r="P154" i="33"/>
  <c r="N154" i="33"/>
  <c r="M154" i="33"/>
  <c r="L154" i="33"/>
  <c r="O154" i="33"/>
  <c r="I128" i="35"/>
  <c r="L80"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K173" i="65" l="1"/>
  <c r="L173" i="65"/>
  <c r="J173" i="65"/>
  <c r="N128" i="35"/>
  <c r="K128" i="35"/>
  <c r="J128" i="35"/>
  <c r="M128" i="35"/>
  <c r="P128" i="35"/>
  <c r="L128" i="35"/>
  <c r="O128" i="35"/>
  <c r="I130" i="35"/>
  <c r="I9" i="80"/>
  <c r="J9" i="80"/>
  <c r="G9" i="80"/>
  <c r="H9" i="80"/>
  <c r="O130" i="35" l="1"/>
  <c r="M130" i="35"/>
  <c r="P130" i="35"/>
  <c r="N130" i="35"/>
  <c r="L130" i="35"/>
  <c r="K130" i="35"/>
  <c r="J130" i="35"/>
  <c r="G10" i="80"/>
  <c r="H10" i="80"/>
  <c r="I10" i="80"/>
  <c r="J10" i="80"/>
  <c r="G11" i="80" l="1"/>
  <c r="H11" i="80"/>
  <c r="I11" i="80"/>
  <c r="J11" i="80"/>
  <c r="J12" i="80" l="1"/>
  <c r="G12" i="80"/>
  <c r="I12" i="80"/>
  <c r="F12" i="80"/>
  <c r="H12" i="80"/>
  <c r="F13" i="80" l="1"/>
  <c r="G13" i="80"/>
  <c r="H13" i="80"/>
  <c r="I13" i="80"/>
  <c r="J13" i="80"/>
  <c r="I15" i="80" l="1"/>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B300" i="11" l="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E210" i="22"/>
  <c r="J222" i="22"/>
  <c r="L220" i="22"/>
  <c r="K84" i="21"/>
  <c r="G110" i="27"/>
  <c r="H110" i="27"/>
  <c r="I110" i="27"/>
  <c r="J110" i="27"/>
  <c r="M111" i="27"/>
  <c r="G111" i="27"/>
  <c r="H111" i="27"/>
  <c r="I111" i="27"/>
  <c r="J111" i="27"/>
  <c r="F80" i="52"/>
  <c r="G80" i="52"/>
  <c r="J80" i="52"/>
  <c r="M80" i="52"/>
  <c r="B314" i="11" l="1"/>
  <c r="J315" i="11"/>
  <c r="M121" i="23"/>
  <c r="M122" i="23"/>
  <c r="K224" i="22"/>
  <c r="F220" i="22"/>
  <c r="K222" i="22"/>
  <c r="M222" i="22"/>
  <c r="L222" i="22"/>
  <c r="J220" i="22"/>
  <c r="K220" i="22"/>
  <c r="M220" i="22"/>
  <c r="M110" i="27"/>
  <c r="J316" i="11" l="1"/>
  <c r="B315" i="11"/>
  <c r="M123" i="23"/>
  <c r="L224" i="22"/>
  <c r="J224" i="22"/>
  <c r="M224" i="22"/>
  <c r="F222" i="22"/>
  <c r="K86" i="21"/>
  <c r="K85" i="21"/>
  <c r="J317" i="11" l="1"/>
  <c r="B316" i="11"/>
  <c r="M124" i="23"/>
  <c r="M226" i="22"/>
  <c r="J226" i="22"/>
  <c r="K226" i="22"/>
  <c r="L226"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J322" i="11"/>
  <c r="O42" i="74"/>
  <c r="O37" i="74"/>
  <c r="O36" i="74"/>
  <c r="O35" i="74"/>
  <c r="F37" i="74"/>
  <c r="F36" i="74"/>
  <c r="F35" i="74"/>
  <c r="K37" i="74"/>
  <c r="J37" i="74"/>
  <c r="K36" i="74"/>
  <c r="J36" i="74"/>
  <c r="K35" i="74"/>
  <c r="J35" i="74"/>
  <c r="H72" i="52"/>
  <c r="B322" i="11" l="1"/>
  <c r="J323" i="1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B323" i="11" l="1"/>
  <c r="J324" i="11"/>
  <c r="G281" i="11"/>
  <c r="H165" i="7"/>
  <c r="J325" i="11" l="1"/>
  <c r="B324" i="11"/>
  <c r="H84" i="37"/>
  <c r="I84" i="37"/>
  <c r="K84" i="37"/>
  <c r="L84" i="37"/>
  <c r="M84" i="37"/>
  <c r="H85" i="37"/>
  <c r="I85" i="37"/>
  <c r="K85" i="37"/>
  <c r="L85" i="37"/>
  <c r="M85"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B325" i="11" l="1"/>
  <c r="J326" i="1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B326" i="11" l="1"/>
  <c r="J327" i="1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B327" i="11" l="1"/>
  <c r="J328" i="1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B328" i="11" l="1"/>
  <c r="J329" i="11"/>
  <c r="M38" i="75"/>
  <c r="B37" i="75"/>
  <c r="G76" i="67"/>
  <c r="M286" i="11"/>
  <c r="M287" i="11" s="1"/>
  <c r="M288" i="11" s="1"/>
  <c r="L286" i="11"/>
  <c r="L287" i="11" s="1"/>
  <c r="L288" i="11" s="1"/>
  <c r="F286" i="11"/>
  <c r="H286" i="11"/>
  <c r="I286" i="11"/>
  <c r="J286" i="11"/>
  <c r="F287" i="11"/>
  <c r="H287" i="11"/>
  <c r="I287" i="11"/>
  <c r="J287" i="11"/>
  <c r="F288" i="11"/>
  <c r="H288" i="11"/>
  <c r="I288" i="11"/>
  <c r="J288" i="11"/>
  <c r="J330" i="11" l="1"/>
  <c r="B329" i="11"/>
  <c r="M39" i="75"/>
  <c r="B38" i="75"/>
  <c r="J216" i="22"/>
  <c r="M214" i="22"/>
  <c r="L214" i="22"/>
  <c r="K214" i="22"/>
  <c r="J214"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B330" i="11" l="1"/>
  <c r="J331" i="11"/>
  <c r="B331" i="11" s="1"/>
  <c r="M40" i="75"/>
  <c r="B39" i="75"/>
  <c r="J218" i="22"/>
  <c r="K216" i="22"/>
  <c r="L216" i="22"/>
  <c r="M216" i="22"/>
  <c r="L71" i="73"/>
  <c r="B40" i="75" l="1"/>
  <c r="K218" i="22"/>
  <c r="M218" i="22"/>
  <c r="L218"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213" i="22"/>
  <c r="E212" i="22"/>
  <c r="F208" i="22"/>
  <c r="F206" i="22"/>
  <c r="M212" i="22"/>
  <c r="L212" i="22"/>
  <c r="K212" i="22"/>
  <c r="J212" i="22"/>
  <c r="M210" i="22"/>
  <c r="L210" i="22"/>
  <c r="K210" i="22"/>
  <c r="J210" i="22"/>
  <c r="M208" i="22"/>
  <c r="L208" i="22"/>
  <c r="K208" i="22"/>
  <c r="J208" i="22"/>
  <c r="M206" i="22"/>
  <c r="L206" i="22"/>
  <c r="K206" i="22"/>
  <c r="J206" i="22"/>
  <c r="B49" i="75" l="1"/>
  <c r="M50" i="75"/>
  <c r="B48" i="75"/>
  <c r="F212" i="22"/>
  <c r="M51" i="75" l="1"/>
  <c r="B50" i="75"/>
  <c r="F214" i="22"/>
  <c r="M52" i="75" l="1"/>
  <c r="B51" i="75"/>
  <c r="F216" i="22"/>
  <c r="F218"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B58" i="75" s="1"/>
  <c r="F202" i="22"/>
  <c r="F200" i="22"/>
  <c r="F198" i="22"/>
  <c r="F196" i="22"/>
  <c r="O34" i="74" l="1"/>
  <c r="O33" i="74"/>
  <c r="O32" i="74"/>
  <c r="O31" i="74"/>
  <c r="O30" i="74"/>
  <c r="O29" i="74"/>
  <c r="O28" i="74"/>
  <c r="O27" i="74"/>
  <c r="O26" i="74"/>
  <c r="K34" i="74"/>
  <c r="J34" i="74"/>
  <c r="K33" i="74"/>
  <c r="J33" i="74"/>
  <c r="K32" i="74"/>
  <c r="J32" i="74"/>
  <c r="K31" i="74"/>
  <c r="J31" i="74"/>
  <c r="F111" i="33" l="1"/>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K53" i="24" l="1"/>
  <c r="K52" i="24"/>
  <c r="G102" i="27" l="1"/>
  <c r="H102" i="27"/>
  <c r="I102" i="27"/>
  <c r="J102" i="27"/>
  <c r="G103" i="27"/>
  <c r="H103" i="27"/>
  <c r="I103" i="27"/>
  <c r="J103" i="27"/>
  <c r="G104" i="27"/>
  <c r="H104" i="27"/>
  <c r="I104" i="27"/>
  <c r="J104" i="27"/>
  <c r="G105" i="27"/>
  <c r="H105" i="27"/>
  <c r="I105" i="27"/>
  <c r="J105" i="27"/>
  <c r="G106" i="27"/>
  <c r="H106" i="27"/>
  <c r="I106" i="27"/>
  <c r="J106" i="27"/>
  <c r="H366" i="3"/>
  <c r="L45" i="72" l="1"/>
  <c r="K45" i="72"/>
  <c r="J45" i="72"/>
  <c r="L44" i="72"/>
  <c r="K44" i="72"/>
  <c r="J44" i="72"/>
  <c r="G202" i="64" l="1"/>
  <c r="F202" i="64"/>
  <c r="F204" i="64"/>
  <c r="G204" i="64"/>
  <c r="F203" i="64"/>
  <c r="G203" i="64"/>
  <c r="F61" i="73" l="1"/>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204" i="22"/>
  <c r="K202" i="22"/>
  <c r="K200" i="22"/>
  <c r="K198" i="22"/>
  <c r="L204" i="22"/>
  <c r="L202" i="22"/>
  <c r="L200" i="22"/>
  <c r="L198" i="22"/>
  <c r="M204" i="22"/>
  <c r="M202" i="22"/>
  <c r="M200" i="22"/>
  <c r="M198" i="22"/>
  <c r="M196" i="22"/>
  <c r="L196" i="22"/>
  <c r="K196" i="22"/>
  <c r="H73" i="21"/>
  <c r="H74" i="21"/>
  <c r="H75" i="21"/>
  <c r="H76" i="21"/>
  <c r="H77" i="21"/>
  <c r="H72" i="21"/>
  <c r="G72" i="21"/>
  <c r="F72" i="21"/>
  <c r="J111" i="23" l="1"/>
  <c r="I111" i="23"/>
  <c r="M120" i="23"/>
  <c r="L119" i="23"/>
  <c r="M118" i="23"/>
  <c r="M117" i="23"/>
  <c r="M116" i="23"/>
  <c r="M115" i="23"/>
  <c r="M114" i="23"/>
  <c r="M113" i="23"/>
  <c r="M112" i="23"/>
  <c r="M111" i="23"/>
  <c r="M106" i="23"/>
  <c r="M105" i="23"/>
  <c r="M104" i="23"/>
  <c r="M103" i="23"/>
  <c r="M102" i="23"/>
  <c r="L52" i="73" l="1"/>
  <c r="K141" i="30"/>
  <c r="J143" i="30"/>
  <c r="L143" i="30"/>
  <c r="F144" i="30"/>
  <c r="G144" i="30"/>
  <c r="H144" i="30"/>
  <c r="J144" i="30"/>
  <c r="K144" i="30"/>
  <c r="L144" i="30"/>
  <c r="F145" i="30"/>
  <c r="G145" i="30"/>
  <c r="H145" i="30"/>
  <c r="J145" i="30"/>
  <c r="K145" i="30"/>
  <c r="L145" i="30"/>
  <c r="F146" i="30"/>
  <c r="G146" i="30"/>
  <c r="H146" i="30"/>
  <c r="J146" i="30"/>
  <c r="K146" i="30"/>
  <c r="L146" i="30"/>
  <c r="F147" i="30"/>
  <c r="G147" i="30"/>
  <c r="H147" i="30"/>
  <c r="J147" i="30"/>
  <c r="K147" i="30"/>
  <c r="L147" i="30"/>
  <c r="F148" i="30"/>
  <c r="G148" i="30"/>
  <c r="H148" i="30"/>
  <c r="J148" i="30"/>
  <c r="K148" i="30"/>
  <c r="L148" i="30"/>
  <c r="F149" i="30"/>
  <c r="G149" i="30"/>
  <c r="H149" i="30"/>
  <c r="J149" i="30"/>
  <c r="K149" i="30"/>
  <c r="L149" i="30"/>
  <c r="F150" i="30"/>
  <c r="G150" i="30"/>
  <c r="H150" i="30"/>
  <c r="J150" i="30"/>
  <c r="K150" i="30"/>
  <c r="L150" i="30"/>
  <c r="F151" i="30"/>
  <c r="G151" i="30"/>
  <c r="H151" i="30"/>
  <c r="J151" i="30"/>
  <c r="K151" i="30"/>
  <c r="L151" i="30"/>
  <c r="F152" i="30"/>
  <c r="G152" i="30"/>
  <c r="H152" i="30"/>
  <c r="J152" i="30"/>
  <c r="K152" i="30"/>
  <c r="L152" i="30"/>
  <c r="J153" i="30"/>
  <c r="K153" i="30"/>
  <c r="L153"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L119" i="30" s="1"/>
  <c r="L120" i="30" s="1"/>
  <c r="L121" i="30" s="1"/>
  <c r="L122" i="30" s="1"/>
  <c r="L123" i="30" s="1"/>
  <c r="L124" i="30" s="1"/>
  <c r="L125" i="30" s="1"/>
  <c r="L126" i="30" s="1"/>
  <c r="L127" i="30" s="1"/>
  <c r="L128" i="30" s="1"/>
  <c r="L129" i="30" s="1"/>
  <c r="L130" i="30" s="1"/>
  <c r="L131" i="30" s="1"/>
  <c r="L137"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K120" i="30" s="1"/>
  <c r="K121" i="30" s="1"/>
  <c r="K122" i="30" s="1"/>
  <c r="K123" i="30" s="1"/>
  <c r="K124" i="30" s="1"/>
  <c r="K125" i="30" s="1"/>
  <c r="K126" i="30" s="1"/>
  <c r="K127" i="30" s="1"/>
  <c r="K128" i="30" s="1"/>
  <c r="K129" i="30" s="1"/>
  <c r="K130" i="30" s="1"/>
  <c r="K131" i="30" s="1"/>
  <c r="K137"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H352" i="3"/>
  <c r="L66" i="73" l="1"/>
  <c r="F29" i="75"/>
  <c r="G29" i="75"/>
  <c r="H29" i="75"/>
  <c r="I29" i="75"/>
  <c r="J29" i="75"/>
  <c r="F30" i="75"/>
  <c r="G30" i="75"/>
  <c r="H30" i="75"/>
  <c r="I30" i="75"/>
  <c r="J30" i="75"/>
  <c r="F31" i="75"/>
  <c r="G31" i="75"/>
  <c r="H31" i="75"/>
  <c r="I31" i="75"/>
  <c r="J31" i="75"/>
  <c r="F32" i="75"/>
  <c r="G32" i="75"/>
  <c r="H32" i="75"/>
  <c r="I32" i="75"/>
  <c r="J32" i="75"/>
  <c r="K93" i="42"/>
  <c r="J95" i="42"/>
  <c r="L95" i="42"/>
  <c r="B96" i="42"/>
  <c r="C96" i="42"/>
  <c r="D96" i="42"/>
  <c r="F96" i="42"/>
  <c r="G96" i="42"/>
  <c r="H96" i="42"/>
  <c r="J96" i="42"/>
  <c r="K96" i="42"/>
  <c r="L96" i="42"/>
  <c r="B97" i="42"/>
  <c r="C97" i="42"/>
  <c r="D97" i="42"/>
  <c r="F97" i="42"/>
  <c r="G97" i="42"/>
  <c r="H97" i="42"/>
  <c r="J97" i="42"/>
  <c r="K97" i="42"/>
  <c r="L97" i="42"/>
  <c r="B98" i="42"/>
  <c r="C98" i="42"/>
  <c r="D98" i="42"/>
  <c r="F98" i="42"/>
  <c r="G98" i="42"/>
  <c r="H98" i="42"/>
  <c r="J98" i="42"/>
  <c r="K98" i="42"/>
  <c r="L98" i="42"/>
  <c r="B99" i="42"/>
  <c r="C99" i="42"/>
  <c r="D99" i="42"/>
  <c r="F99" i="42"/>
  <c r="G99" i="42"/>
  <c r="H99" i="42"/>
  <c r="J99" i="42"/>
  <c r="K99" i="42"/>
  <c r="L99" i="42"/>
  <c r="B100" i="42"/>
  <c r="C100" i="42"/>
  <c r="D100" i="42"/>
  <c r="F100" i="42"/>
  <c r="G100" i="42"/>
  <c r="H100" i="42"/>
  <c r="J100" i="42"/>
  <c r="K100" i="42"/>
  <c r="L100" i="42"/>
  <c r="B101" i="42"/>
  <c r="C101" i="42"/>
  <c r="D101" i="42"/>
  <c r="F101" i="42"/>
  <c r="G101" i="42"/>
  <c r="H101" i="42"/>
  <c r="J101" i="42"/>
  <c r="K101" i="42"/>
  <c r="L101" i="42"/>
  <c r="B102" i="42"/>
  <c r="C102" i="42"/>
  <c r="D102" i="42"/>
  <c r="F102" i="42"/>
  <c r="G102" i="42"/>
  <c r="H102" i="42"/>
  <c r="J102" i="42"/>
  <c r="K102" i="42"/>
  <c r="L102" i="42"/>
  <c r="B103" i="42"/>
  <c r="C103" i="42"/>
  <c r="D103" i="42"/>
  <c r="F103" i="42"/>
  <c r="G103" i="42"/>
  <c r="H103" i="42"/>
  <c r="J103" i="42"/>
  <c r="K103" i="42"/>
  <c r="L103" i="42"/>
  <c r="B104" i="42"/>
  <c r="C104" i="42"/>
  <c r="D104" i="42"/>
  <c r="F104" i="42"/>
  <c r="G104" i="42"/>
  <c r="H104" i="42"/>
  <c r="J104" i="42"/>
  <c r="K104" i="42"/>
  <c r="L104" i="42"/>
  <c r="B105" i="42"/>
  <c r="C105" i="42"/>
  <c r="D105" i="42"/>
  <c r="J105" i="42"/>
  <c r="K105" i="42"/>
  <c r="L105" i="42"/>
  <c r="B106" i="42"/>
  <c r="C106" i="42"/>
  <c r="D106" i="42"/>
  <c r="B107" i="42"/>
  <c r="C107" i="42"/>
  <c r="D107" i="42"/>
  <c r="B108" i="42"/>
  <c r="C108" i="42"/>
  <c r="D108" i="42"/>
  <c r="B109" i="42"/>
  <c r="C109" i="42"/>
  <c r="D109"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E47" i="38"/>
  <c r="E45" i="38"/>
  <c r="E43" i="38"/>
  <c r="E41" i="38"/>
  <c r="E37" i="38"/>
  <c r="E35" i="38"/>
  <c r="G79" i="21" l="1"/>
  <c r="F79" i="21"/>
  <c r="H79" i="21"/>
  <c r="M119" i="23"/>
  <c r="F64" i="21"/>
  <c r="H64" i="21"/>
  <c r="H63" i="21"/>
  <c r="F63" i="21"/>
  <c r="I64" i="21"/>
  <c r="F80" i="21" l="1"/>
  <c r="G80" i="21"/>
  <c r="H80" i="21"/>
  <c r="I65" i="21"/>
  <c r="H65" i="21"/>
  <c r="F65" i="21"/>
  <c r="G81" i="21" l="1"/>
  <c r="F81" i="21"/>
  <c r="H81" i="21"/>
  <c r="L65" i="73"/>
  <c r="I66" i="21"/>
  <c r="H66" i="21"/>
  <c r="F66" i="21"/>
  <c r="G153" i="31"/>
  <c r="L57" i="38"/>
  <c r="H57" i="38"/>
  <c r="M57" i="38" s="1"/>
  <c r="H55" i="38"/>
  <c r="M55" i="38" s="1"/>
  <c r="H53" i="38"/>
  <c r="M53" i="38" s="1"/>
  <c r="H51" i="38"/>
  <c r="M51" i="38" s="1"/>
  <c r="D51" i="38"/>
  <c r="E51" i="38" s="1"/>
  <c r="E49" i="38"/>
  <c r="G84" i="21" l="1"/>
  <c r="F84" i="21"/>
  <c r="H84" i="21"/>
  <c r="F83" i="21"/>
  <c r="G83" i="21"/>
  <c r="H83" i="21"/>
  <c r="I67" i="21"/>
  <c r="H67" i="21"/>
  <c r="F67"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N59" i="42" l="1"/>
  <c r="M59" i="42"/>
  <c r="L59" i="42"/>
  <c r="K59" i="42"/>
  <c r="J59" i="42"/>
  <c r="I59" i="42"/>
  <c r="F85" i="21"/>
  <c r="G85" i="21"/>
  <c r="H85" i="21"/>
  <c r="D55" i="38"/>
  <c r="E53" i="38"/>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N61" i="42" l="1"/>
  <c r="M61" i="42"/>
  <c r="K61" i="42"/>
  <c r="J61" i="42"/>
  <c r="L61" i="42"/>
  <c r="I61" i="42"/>
  <c r="G86" i="21"/>
  <c r="H86" i="21"/>
  <c r="F86" i="21"/>
  <c r="E32" i="26"/>
  <c r="G32" i="26"/>
  <c r="H32" i="26"/>
  <c r="F32" i="26"/>
  <c r="F73" i="21"/>
  <c r="D57" i="38"/>
  <c r="E57" i="38" s="1"/>
  <c r="E55" i="38"/>
  <c r="H29" i="76"/>
  <c r="F29" i="76"/>
  <c r="G29" i="76"/>
  <c r="O280" i="12"/>
  <c r="O281" i="12"/>
  <c r="N282" i="12"/>
  <c r="F151" i="7"/>
  <c r="G151" i="7"/>
  <c r="I151" i="7"/>
  <c r="J151" i="7"/>
  <c r="K151" i="7"/>
  <c r="J65" i="42" l="1"/>
  <c r="I65" i="42"/>
  <c r="M65" i="42"/>
  <c r="L65" i="42"/>
  <c r="K65" i="42"/>
  <c r="N65" i="42"/>
  <c r="N63" i="42"/>
  <c r="M63" i="42"/>
  <c r="L63" i="42"/>
  <c r="J63" i="42"/>
  <c r="I63" i="42"/>
  <c r="K63" i="42"/>
  <c r="H67" i="42"/>
  <c r="E33" i="26"/>
  <c r="F33" i="26"/>
  <c r="G33" i="26"/>
  <c r="H33" i="26"/>
  <c r="F74"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N67" i="42" l="1"/>
  <c r="J67" i="42"/>
  <c r="M67" i="42"/>
  <c r="L67" i="42"/>
  <c r="K67" i="42"/>
  <c r="I67" i="42"/>
  <c r="H69" i="42"/>
  <c r="G35" i="26"/>
  <c r="E35" i="26"/>
  <c r="H35" i="26"/>
  <c r="F35" i="26"/>
  <c r="E34" i="26"/>
  <c r="F34" i="26"/>
  <c r="G34" i="26"/>
  <c r="H34" i="26"/>
  <c r="F75" i="21"/>
  <c r="N284" i="12"/>
  <c r="O283" i="12"/>
  <c r="M68" i="20"/>
  <c r="M72" i="20"/>
  <c r="N72" i="20" s="1"/>
  <c r="N64" i="20"/>
  <c r="M65" i="20"/>
  <c r="N65" i="20" s="1"/>
  <c r="N63" i="20"/>
  <c r="L40" i="72"/>
  <c r="L41" i="72"/>
  <c r="K41" i="72"/>
  <c r="J41" i="72"/>
  <c r="J40" i="72"/>
  <c r="K40" i="72"/>
  <c r="J38" i="72"/>
  <c r="F28" i="59"/>
  <c r="J68" i="52"/>
  <c r="G68" i="52"/>
  <c r="J204" i="22"/>
  <c r="J202" i="22"/>
  <c r="J200"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L69" i="42" l="1"/>
  <c r="K69" i="42"/>
  <c r="J69" i="42"/>
  <c r="I69" i="42"/>
  <c r="M69" i="42"/>
  <c r="N69" i="42"/>
  <c r="H71" i="42"/>
  <c r="F70" i="52"/>
  <c r="G70" i="52"/>
  <c r="J70" i="52"/>
  <c r="F36" i="26"/>
  <c r="G36" i="26"/>
  <c r="H36" i="26"/>
  <c r="E36" i="26"/>
  <c r="F76" i="21"/>
  <c r="O284" i="12"/>
  <c r="N285" i="12"/>
  <c r="O285" i="12" s="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H73" i="42" l="1"/>
  <c r="H79" i="42" s="1"/>
  <c r="N71" i="42"/>
  <c r="M71" i="42"/>
  <c r="L71" i="42"/>
  <c r="K71" i="42"/>
  <c r="J71" i="42"/>
  <c r="I71" i="42"/>
  <c r="J71" i="52"/>
  <c r="F71" i="52"/>
  <c r="G71" i="52"/>
  <c r="F77" i="21"/>
  <c r="G77" i="21"/>
  <c r="M74" i="20"/>
  <c r="M75" i="20" s="1"/>
  <c r="N74" i="20"/>
  <c r="L43" i="72"/>
  <c r="K43" i="72"/>
  <c r="J43" i="72"/>
  <c r="N79" i="42" l="1"/>
  <c r="J79" i="42"/>
  <c r="M79" i="42"/>
  <c r="K79" i="42"/>
  <c r="I79" i="42"/>
  <c r="L79" i="42"/>
  <c r="N73" i="42"/>
  <c r="M73" i="42"/>
  <c r="L73" i="42"/>
  <c r="K73" i="42"/>
  <c r="J73" i="42"/>
  <c r="I73" i="42"/>
  <c r="H81" i="42"/>
  <c r="G73" i="52"/>
  <c r="F73" i="52"/>
  <c r="J73" i="52"/>
  <c r="J72" i="52"/>
  <c r="F72" i="52"/>
  <c r="G72" i="52"/>
  <c r="F78" i="21"/>
  <c r="G78" i="21"/>
  <c r="M76" i="20"/>
  <c r="N75" i="20"/>
  <c r="N81" i="42" l="1"/>
  <c r="M81" i="42"/>
  <c r="L81" i="42"/>
  <c r="J81" i="42"/>
  <c r="K81" i="42"/>
  <c r="I81" i="42"/>
  <c r="H83" i="42"/>
  <c r="N76" i="20"/>
  <c r="M77" i="20"/>
  <c r="L31" i="72"/>
  <c r="K31" i="72"/>
  <c r="J31" i="72"/>
  <c r="L30" i="72"/>
  <c r="K30" i="72"/>
  <c r="J30" i="72"/>
  <c r="L29" i="72"/>
  <c r="K29" i="72"/>
  <c r="J29" i="72"/>
  <c r="K45" i="24"/>
  <c r="K44" i="24"/>
  <c r="K43" i="24"/>
  <c r="K39" i="24"/>
  <c r="K38"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J83" i="42" l="1"/>
  <c r="I83" i="42"/>
  <c r="L83" i="42"/>
  <c r="K83" i="42"/>
  <c r="N83" i="42"/>
  <c r="M83" i="42"/>
  <c r="H85" i="42"/>
  <c r="I177" i="64"/>
  <c r="I178" i="64" s="1"/>
  <c r="J178" i="64" s="1"/>
  <c r="J141" i="64"/>
  <c r="J177" i="64"/>
  <c r="I137" i="64"/>
  <c r="M78" i="20"/>
  <c r="N77" i="20"/>
  <c r="J142" i="64"/>
  <c r="I143" i="64"/>
  <c r="J184" i="64"/>
  <c r="I185" i="64"/>
  <c r="I179" i="64" l="1"/>
  <c r="N85" i="42"/>
  <c r="K85" i="42"/>
  <c r="J85" i="42"/>
  <c r="M85" i="42"/>
  <c r="L85" i="42"/>
  <c r="I85" i="42"/>
  <c r="H87" i="42"/>
  <c r="I138" i="64"/>
  <c r="J137" i="64"/>
  <c r="N78" i="20"/>
  <c r="M79" i="20"/>
  <c r="I180" i="64"/>
  <c r="J179" i="64"/>
  <c r="I144" i="64"/>
  <c r="J143" i="64"/>
  <c r="J185" i="64"/>
  <c r="I186" i="64"/>
  <c r="L87" i="42" l="1"/>
  <c r="K87" i="42"/>
  <c r="J87" i="42"/>
  <c r="I87" i="42"/>
  <c r="N87" i="42"/>
  <c r="M87" i="42"/>
  <c r="H89" i="42"/>
  <c r="J138" i="64"/>
  <c r="I139" i="64"/>
  <c r="J139" i="64" s="1"/>
  <c r="M80" i="20"/>
  <c r="N79" i="20"/>
  <c r="J144" i="64"/>
  <c r="I145" i="64"/>
  <c r="J186" i="64"/>
  <c r="I187" i="64"/>
  <c r="J180" i="64"/>
  <c r="I181" i="64"/>
  <c r="M66" i="52"/>
  <c r="M67" i="52"/>
  <c r="F55" i="21"/>
  <c r="N89" i="42" l="1"/>
  <c r="M89" i="42"/>
  <c r="L89" i="42"/>
  <c r="K89" i="42"/>
  <c r="J89" i="42"/>
  <c r="I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1" i="37"/>
  <c r="N97" i="20"/>
  <c r="M98" i="20"/>
  <c r="J162" i="64"/>
  <c r="I163" i="64"/>
  <c r="I43" i="37" l="1"/>
  <c r="N41" i="37"/>
  <c r="L41" i="37"/>
  <c r="K41" i="37"/>
  <c r="J41" i="37"/>
  <c r="M41" i="37"/>
  <c r="H43" i="36"/>
  <c r="I41" i="36"/>
  <c r="J41" i="36"/>
  <c r="K41" i="36"/>
  <c r="L41" i="36"/>
  <c r="M41" i="36"/>
  <c r="I45" i="37"/>
  <c r="N98" i="20"/>
  <c r="M99" i="20"/>
  <c r="I164" i="64"/>
  <c r="J163" i="64"/>
  <c r="F98" i="27"/>
  <c r="G83" i="27"/>
  <c r="H83" i="27"/>
  <c r="I83" i="27"/>
  <c r="J83" i="27"/>
  <c r="G84" i="27"/>
  <c r="H84" i="27"/>
  <c r="I84" i="27"/>
  <c r="J84" i="27"/>
  <c r="G85" i="27"/>
  <c r="H85" i="27"/>
  <c r="I85" i="27"/>
  <c r="J85" i="27"/>
  <c r="G98" i="27"/>
  <c r="H98" i="27"/>
  <c r="I98" i="27"/>
  <c r="J98" i="27"/>
  <c r="G136" i="27"/>
  <c r="H136" i="27"/>
  <c r="I136" i="27"/>
  <c r="G137" i="27"/>
  <c r="H137" i="27"/>
  <c r="I137" i="27"/>
  <c r="G138" i="27"/>
  <c r="H138" i="27"/>
  <c r="I138" i="27"/>
  <c r="G139" i="27"/>
  <c r="H139" i="27"/>
  <c r="I139" i="27"/>
  <c r="G140" i="27"/>
  <c r="H140" i="27"/>
  <c r="I140" i="27"/>
  <c r="G141" i="27"/>
  <c r="H141" i="27"/>
  <c r="I141" i="27"/>
  <c r="G142" i="27"/>
  <c r="H142" i="27"/>
  <c r="I142" i="27"/>
  <c r="G143" i="27"/>
  <c r="H143" i="27"/>
  <c r="I143" i="27"/>
  <c r="G144" i="27"/>
  <c r="H144" i="27"/>
  <c r="I144" i="27"/>
  <c r="N45" i="37" l="1"/>
  <c r="M45" i="37"/>
  <c r="J45" i="37"/>
  <c r="L45" i="37"/>
  <c r="K45" i="37"/>
  <c r="N43" i="37"/>
  <c r="L43" i="37"/>
  <c r="K43" i="37"/>
  <c r="M43" i="37"/>
  <c r="J43" i="37"/>
  <c r="J43" i="36"/>
  <c r="I43" i="36"/>
  <c r="K43" i="36"/>
  <c r="L43" i="36"/>
  <c r="M43" i="36"/>
  <c r="H45" i="36"/>
  <c r="H47" i="36" s="1"/>
  <c r="I47" i="37"/>
  <c r="M100" i="20"/>
  <c r="N99" i="20"/>
  <c r="J164" i="64"/>
  <c r="I165" i="64"/>
  <c r="H35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49" i="37" l="1"/>
  <c r="K47" i="37"/>
  <c r="J47" i="37"/>
  <c r="M47" i="36"/>
  <c r="H49" i="36"/>
  <c r="J47" i="36"/>
  <c r="K47" i="36"/>
  <c r="L47" i="36"/>
  <c r="I47" i="36"/>
  <c r="K45" i="36"/>
  <c r="L45" i="36"/>
  <c r="M45" i="36"/>
  <c r="I45" i="36"/>
  <c r="I51" i="37"/>
  <c r="L47" i="37"/>
  <c r="M47" i="37"/>
  <c r="N47"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15" i="71"/>
  <c r="K116" i="71"/>
  <c r="K117" i="71"/>
  <c r="K118" i="71"/>
  <c r="K119" i="71"/>
  <c r="K120" i="71"/>
  <c r="K121" i="71"/>
  <c r="K122" i="71"/>
  <c r="K123" i="71"/>
  <c r="K124"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1" i="37" l="1"/>
  <c r="N51" i="37"/>
  <c r="M51" i="37"/>
  <c r="K51" i="37"/>
  <c r="J51" i="37"/>
  <c r="M49" i="37"/>
  <c r="N49" i="37"/>
  <c r="L49" i="37"/>
  <c r="K49" i="37"/>
  <c r="J49" i="37"/>
  <c r="K49" i="36"/>
  <c r="M49" i="36"/>
  <c r="L49" i="36"/>
  <c r="H51" i="36"/>
  <c r="J49" i="36"/>
  <c r="I49" i="36"/>
  <c r="I53" i="37"/>
  <c r="M102" i="20"/>
  <c r="N101" i="20"/>
  <c r="J166" i="64"/>
  <c r="I167" i="64"/>
  <c r="H60" i="52"/>
  <c r="G60" i="52"/>
  <c r="F56" i="52"/>
  <c r="J174" i="22"/>
  <c r="K174" i="22"/>
  <c r="L174" i="22"/>
  <c r="F180" i="22"/>
  <c r="G57" i="52"/>
  <c r="H57" i="52"/>
  <c r="F57" i="52"/>
  <c r="J57" i="52"/>
  <c r="H56" i="52"/>
  <c r="G56" i="52"/>
  <c r="J56" i="52"/>
  <c r="L28" i="72"/>
  <c r="K28" i="72"/>
  <c r="J28" i="72"/>
  <c r="L27" i="72"/>
  <c r="K27" i="72"/>
  <c r="J27" i="72"/>
  <c r="L26" i="72"/>
  <c r="K26" i="72"/>
  <c r="J26" i="72"/>
  <c r="L25" i="72"/>
  <c r="K25" i="72"/>
  <c r="J25" i="72"/>
  <c r="L24" i="72"/>
  <c r="K24" i="72"/>
  <c r="J24" i="72"/>
  <c r="N53" i="37" l="1"/>
  <c r="L53" i="37"/>
  <c r="M53" i="37"/>
  <c r="K53" i="37"/>
  <c r="J53" i="37"/>
  <c r="L51" i="36"/>
  <c r="K51" i="36"/>
  <c r="J51" i="36"/>
  <c r="I51" i="36"/>
  <c r="H53" i="36"/>
  <c r="M51" i="36"/>
  <c r="I55" i="37"/>
  <c r="N102" i="20"/>
  <c r="M103" i="20"/>
  <c r="I168" i="64"/>
  <c r="J167" i="64"/>
  <c r="J176" i="22"/>
  <c r="K176" i="22"/>
  <c r="L176" i="22"/>
  <c r="F61" i="52"/>
  <c r="G61" i="52"/>
  <c r="J61" i="52"/>
  <c r="G58" i="52"/>
  <c r="H58" i="52"/>
  <c r="J58" i="52"/>
  <c r="F58" i="52"/>
  <c r="K37" i="24"/>
  <c r="K36" i="24"/>
  <c r="K31" i="24"/>
  <c r="K30" i="24"/>
  <c r="L55" i="37" l="1"/>
  <c r="M55" i="37"/>
  <c r="K55" i="37"/>
  <c r="J55" i="37"/>
  <c r="N55" i="37"/>
  <c r="M53" i="36"/>
  <c r="H55" i="36"/>
  <c r="I53" i="36"/>
  <c r="J53" i="36"/>
  <c r="K53" i="36"/>
  <c r="L53" i="36"/>
  <c r="I57" i="37"/>
  <c r="M104" i="20"/>
  <c r="N103" i="20"/>
  <c r="J168" i="64"/>
  <c r="I169" i="64"/>
  <c r="F62" i="52"/>
  <c r="G62" i="52"/>
  <c r="J62" i="52"/>
  <c r="K57" i="37" l="1"/>
  <c r="J57" i="37"/>
  <c r="N57" i="37"/>
  <c r="M57" i="37"/>
  <c r="L57" i="37"/>
  <c r="I59" i="37"/>
  <c r="I65" i="37" s="1"/>
  <c r="K55" i="36"/>
  <c r="H57" i="36"/>
  <c r="L55" i="36"/>
  <c r="M55" i="36"/>
  <c r="I55" i="36"/>
  <c r="J55" i="36"/>
  <c r="N104" i="20"/>
  <c r="M105" i="20"/>
  <c r="I170" i="64"/>
  <c r="J169" i="64"/>
  <c r="G63" i="52"/>
  <c r="J63" i="52"/>
  <c r="F63" i="52"/>
  <c r="O21"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06" i="66"/>
  <c r="M105" i="66"/>
  <c r="M104" i="66"/>
  <c r="M103" i="66"/>
  <c r="M102" i="66"/>
  <c r="M101" i="66"/>
  <c r="M100" i="66"/>
  <c r="M99" i="66"/>
  <c r="M98" i="66"/>
  <c r="M97" i="66"/>
  <c r="M96"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5" i="37" l="1"/>
  <c r="M65" i="37"/>
  <c r="J65" i="37"/>
  <c r="L65" i="37"/>
  <c r="N65" i="37"/>
  <c r="N59" i="37"/>
  <c r="J59" i="37"/>
  <c r="M59" i="37"/>
  <c r="L59" i="37"/>
  <c r="K59" i="37"/>
  <c r="M57" i="36"/>
  <c r="H59" i="36"/>
  <c r="I57" i="36"/>
  <c r="J57" i="36"/>
  <c r="K57" i="36"/>
  <c r="L57" i="36"/>
  <c r="I67" i="37"/>
  <c r="M106" i="20"/>
  <c r="N105" i="20"/>
  <c r="J170" i="64"/>
  <c r="I171" i="64"/>
  <c r="J182" i="22"/>
  <c r="L182" i="22"/>
  <c r="K182"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N67" i="37" l="1"/>
  <c r="J67" i="37"/>
  <c r="M67" i="37"/>
  <c r="L67" i="37"/>
  <c r="K67" i="37"/>
  <c r="M59" i="36"/>
  <c r="J59" i="36"/>
  <c r="I59" i="36"/>
  <c r="L59" i="36"/>
  <c r="K59" i="36"/>
  <c r="I69" i="37"/>
  <c r="M108" i="20"/>
  <c r="N106" i="20"/>
  <c r="I172" i="64"/>
  <c r="J171" i="64"/>
  <c r="G66" i="52"/>
  <c r="F66" i="52"/>
  <c r="J66" i="52"/>
  <c r="K184" i="22"/>
  <c r="L184" i="22"/>
  <c r="J184" i="22"/>
  <c r="G65" i="52"/>
  <c r="J65" i="52"/>
  <c r="F65" i="52"/>
  <c r="E26" i="50"/>
  <c r="E28" i="50" s="1"/>
  <c r="F28" i="50" s="1"/>
  <c r="F24" i="50"/>
  <c r="F22" i="50"/>
  <c r="F20" i="50"/>
  <c r="F18" i="50"/>
  <c r="F197" i="10"/>
  <c r="G197" i="10"/>
  <c r="M69" i="37" l="1"/>
  <c r="L69" i="37"/>
  <c r="K69" i="37"/>
  <c r="J69" i="37"/>
  <c r="N69" i="37"/>
  <c r="I71" i="37"/>
  <c r="N108" i="20"/>
  <c r="M109" i="20"/>
  <c r="M110" i="20" s="1"/>
  <c r="J172" i="64"/>
  <c r="I173" i="64"/>
  <c r="F67" i="52"/>
  <c r="J67" i="52"/>
  <c r="G67" i="52"/>
  <c r="F26" i="50"/>
  <c r="M62" i="52"/>
  <c r="M61" i="52"/>
  <c r="J71" i="37" l="1"/>
  <c r="M71" i="37"/>
  <c r="L71" i="37"/>
  <c r="N71" i="37"/>
  <c r="K71" i="37"/>
  <c r="I73" i="37"/>
  <c r="I75" i="37" s="1"/>
  <c r="M111" i="20"/>
  <c r="N110" i="20"/>
  <c r="N109" i="20"/>
  <c r="I174" i="64"/>
  <c r="J174" i="64" s="1"/>
  <c r="J173" i="64"/>
  <c r="F196" i="10"/>
  <c r="G196" i="10"/>
  <c r="F194" i="10"/>
  <c r="G194" i="10"/>
  <c r="N73" i="37" l="1"/>
  <c r="M73" i="37"/>
  <c r="L73" i="37"/>
  <c r="K73" i="37"/>
  <c r="J73" i="37"/>
  <c r="N75" i="37"/>
  <c r="M75" i="37"/>
  <c r="L75" i="37"/>
  <c r="K75" i="37"/>
  <c r="J75"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29" i="50"/>
  <c r="N25" i="50"/>
  <c r="N23" i="50"/>
  <c r="N21" i="50"/>
  <c r="F10" i="50"/>
  <c r="G46" i="73" l="1"/>
  <c r="H45" i="73"/>
  <c r="N27" i="50"/>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57" i="4"/>
  <c r="L257" i="4"/>
  <c r="M257" i="4"/>
  <c r="K258" i="4"/>
  <c r="L258" i="4"/>
  <c r="M258" i="4"/>
  <c r="K259" i="4"/>
  <c r="L259" i="4"/>
  <c r="K260" i="4"/>
  <c r="L260" i="4"/>
  <c r="M256" i="4"/>
  <c r="L256" i="4"/>
  <c r="K256" i="4"/>
  <c r="M191" i="65"/>
  <c r="L191" i="65"/>
  <c r="K191" i="65"/>
  <c r="M190" i="65"/>
  <c r="L190" i="65"/>
  <c r="K190" i="65"/>
  <c r="I190" i="65"/>
  <c r="H190" i="65"/>
  <c r="G190" i="65"/>
  <c r="M189" i="65"/>
  <c r="L189" i="65"/>
  <c r="K189" i="65"/>
  <c r="I189" i="65"/>
  <c r="H189" i="65"/>
  <c r="G189" i="65"/>
  <c r="M188" i="65"/>
  <c r="L188" i="65"/>
  <c r="K188" i="65"/>
  <c r="I188" i="65"/>
  <c r="H188" i="65"/>
  <c r="G188" i="65"/>
  <c r="M187" i="65"/>
  <c r="L187" i="65"/>
  <c r="K187" i="65"/>
  <c r="I187" i="65"/>
  <c r="H187" i="65"/>
  <c r="G187" i="65"/>
  <c r="M186" i="65"/>
  <c r="L186" i="65"/>
  <c r="K186" i="65"/>
  <c r="I186" i="65"/>
  <c r="H186" i="65"/>
  <c r="G186" i="65"/>
  <c r="M185" i="65"/>
  <c r="L185" i="65"/>
  <c r="K185" i="65"/>
  <c r="I185" i="65"/>
  <c r="H185" i="65"/>
  <c r="G185" i="65"/>
  <c r="M184" i="65"/>
  <c r="L184" i="65"/>
  <c r="K184" i="65"/>
  <c r="I184" i="65"/>
  <c r="H184" i="65"/>
  <c r="G184" i="65"/>
  <c r="M183" i="65"/>
  <c r="L183" i="65"/>
  <c r="K183" i="65"/>
  <c r="I183" i="65"/>
  <c r="H183" i="65"/>
  <c r="G183" i="65"/>
  <c r="M182" i="65"/>
  <c r="L182" i="65"/>
  <c r="K182" i="65"/>
  <c r="I182" i="65"/>
  <c r="H182" i="65"/>
  <c r="G182" i="65"/>
  <c r="M181" i="65"/>
  <c r="K181" i="65"/>
  <c r="L179" i="65"/>
  <c r="M147" i="35"/>
  <c r="L147" i="35"/>
  <c r="K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K137" i="35"/>
  <c r="L135" i="35"/>
  <c r="M74" i="34"/>
  <c r="L74" i="34"/>
  <c r="K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K64" i="34"/>
  <c r="L62"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98" i="26"/>
  <c r="K98" i="26"/>
  <c r="J98" i="26"/>
  <c r="L97" i="26"/>
  <c r="K97" i="26"/>
  <c r="J97" i="26"/>
  <c r="H97" i="26"/>
  <c r="G97" i="26"/>
  <c r="F97" i="26"/>
  <c r="L96" i="26"/>
  <c r="K96" i="26"/>
  <c r="J96" i="26"/>
  <c r="H96" i="26"/>
  <c r="G96" i="26"/>
  <c r="F96" i="26"/>
  <c r="L95" i="26"/>
  <c r="K95" i="26"/>
  <c r="J95" i="26"/>
  <c r="H95" i="26"/>
  <c r="G95" i="26"/>
  <c r="F95" i="26"/>
  <c r="L94" i="26"/>
  <c r="K94" i="26"/>
  <c r="J94" i="26"/>
  <c r="H94" i="26"/>
  <c r="G94" i="26"/>
  <c r="F94" i="26"/>
  <c r="L93" i="26"/>
  <c r="K93" i="26"/>
  <c r="J93" i="26"/>
  <c r="H93" i="26"/>
  <c r="G93" i="26"/>
  <c r="F93" i="26"/>
  <c r="L91" i="26"/>
  <c r="K91" i="26"/>
  <c r="J91" i="26"/>
  <c r="H91" i="26"/>
  <c r="G91" i="26"/>
  <c r="F91" i="26"/>
  <c r="L90" i="26"/>
  <c r="K90" i="26"/>
  <c r="J90" i="26"/>
  <c r="H90" i="26"/>
  <c r="G90" i="26"/>
  <c r="F90" i="26"/>
  <c r="L89" i="26"/>
  <c r="K89" i="26"/>
  <c r="J89" i="26"/>
  <c r="H89" i="26"/>
  <c r="G89" i="26"/>
  <c r="F89" i="26"/>
  <c r="L88" i="26"/>
  <c r="K88" i="26"/>
  <c r="J88" i="26"/>
  <c r="H88" i="26"/>
  <c r="G88" i="26"/>
  <c r="F88" i="26"/>
  <c r="L87" i="26"/>
  <c r="J87" i="26"/>
  <c r="K85" i="26"/>
  <c r="M98" i="24"/>
  <c r="L98" i="24"/>
  <c r="K98" i="24"/>
  <c r="M97" i="24"/>
  <c r="L97" i="24"/>
  <c r="K97" i="24"/>
  <c r="I97" i="24"/>
  <c r="H97" i="24"/>
  <c r="G97" i="24"/>
  <c r="M96" i="24"/>
  <c r="L96" i="24"/>
  <c r="K96" i="24"/>
  <c r="I96" i="24"/>
  <c r="H96" i="24"/>
  <c r="G96" i="24"/>
  <c r="M95" i="24"/>
  <c r="L95" i="24"/>
  <c r="K95" i="24"/>
  <c r="I95" i="24"/>
  <c r="H95" i="24"/>
  <c r="G95" i="24"/>
  <c r="M94" i="24"/>
  <c r="L94" i="24"/>
  <c r="K94" i="24"/>
  <c r="I94" i="24"/>
  <c r="H94" i="24"/>
  <c r="G94" i="24"/>
  <c r="M93" i="24"/>
  <c r="L93" i="24"/>
  <c r="K93" i="24"/>
  <c r="I93" i="24"/>
  <c r="H93" i="24"/>
  <c r="G93" i="24"/>
  <c r="M92" i="24"/>
  <c r="L92" i="24"/>
  <c r="K92" i="24"/>
  <c r="I92" i="24"/>
  <c r="H92" i="24"/>
  <c r="G92" i="24"/>
  <c r="M91" i="24"/>
  <c r="L91" i="24"/>
  <c r="K91" i="24"/>
  <c r="I91" i="24"/>
  <c r="H91" i="24"/>
  <c r="G91" i="24"/>
  <c r="M90" i="24"/>
  <c r="L90" i="24"/>
  <c r="K90" i="24"/>
  <c r="I90" i="24"/>
  <c r="H90" i="24"/>
  <c r="G90" i="24"/>
  <c r="M89" i="24"/>
  <c r="L89" i="24"/>
  <c r="K89" i="24"/>
  <c r="I89" i="24"/>
  <c r="H89" i="24"/>
  <c r="G89" i="24"/>
  <c r="M88" i="24"/>
  <c r="K88" i="24"/>
  <c r="L86" i="24"/>
  <c r="P106" i="66"/>
  <c r="O106" i="66"/>
  <c r="N106" i="66"/>
  <c r="P105" i="66"/>
  <c r="O105" i="66"/>
  <c r="N105" i="66"/>
  <c r="I105" i="66"/>
  <c r="H105" i="66"/>
  <c r="G105" i="66"/>
  <c r="P104" i="66"/>
  <c r="O104" i="66"/>
  <c r="N104" i="66"/>
  <c r="I104" i="66"/>
  <c r="H104" i="66"/>
  <c r="G104" i="66"/>
  <c r="P103" i="66"/>
  <c r="O103" i="66"/>
  <c r="N103" i="66"/>
  <c r="I103" i="66"/>
  <c r="H103" i="66"/>
  <c r="G103" i="66"/>
  <c r="P102" i="66"/>
  <c r="O102" i="66"/>
  <c r="N102" i="66"/>
  <c r="I102" i="66"/>
  <c r="H102" i="66"/>
  <c r="G102" i="66"/>
  <c r="P101" i="66"/>
  <c r="O101" i="66"/>
  <c r="N101" i="66"/>
  <c r="I101" i="66"/>
  <c r="H101" i="66"/>
  <c r="G101" i="66"/>
  <c r="P100" i="66"/>
  <c r="O100" i="66"/>
  <c r="N100" i="66"/>
  <c r="I100" i="66"/>
  <c r="H100" i="66"/>
  <c r="G100" i="66"/>
  <c r="P99" i="66"/>
  <c r="O99" i="66"/>
  <c r="N99" i="66"/>
  <c r="I99" i="66"/>
  <c r="H99" i="66"/>
  <c r="G99" i="66"/>
  <c r="P98" i="66"/>
  <c r="O98" i="66"/>
  <c r="N98" i="66"/>
  <c r="I98" i="66"/>
  <c r="H98" i="66"/>
  <c r="G98" i="66"/>
  <c r="P97" i="66"/>
  <c r="O97" i="66"/>
  <c r="N97" i="66"/>
  <c r="I97" i="66"/>
  <c r="H97" i="66"/>
  <c r="G97" i="66"/>
  <c r="P96" i="66"/>
  <c r="N96" i="66"/>
  <c r="O94" i="66"/>
  <c r="M199" i="31"/>
  <c r="L199" i="31"/>
  <c r="K199" i="31"/>
  <c r="M198" i="31"/>
  <c r="L198" i="31"/>
  <c r="K198" i="31"/>
  <c r="I198" i="31"/>
  <c r="H198" i="31"/>
  <c r="G198" i="31"/>
  <c r="M197" i="31"/>
  <c r="L197" i="31"/>
  <c r="K197" i="31"/>
  <c r="I197" i="31"/>
  <c r="H197" i="31"/>
  <c r="G197" i="31"/>
  <c r="M196" i="31"/>
  <c r="L196" i="31"/>
  <c r="K196" i="31"/>
  <c r="I196" i="31"/>
  <c r="H196" i="31"/>
  <c r="G196" i="31"/>
  <c r="M195" i="31"/>
  <c r="L195" i="31"/>
  <c r="K195" i="31"/>
  <c r="I195" i="31"/>
  <c r="H195" i="31"/>
  <c r="G195" i="31"/>
  <c r="M194" i="31"/>
  <c r="L194" i="31"/>
  <c r="K194" i="31"/>
  <c r="I194" i="31"/>
  <c r="H194" i="31"/>
  <c r="G194" i="31"/>
  <c r="M193" i="31"/>
  <c r="L193" i="31"/>
  <c r="K193" i="31"/>
  <c r="I193" i="31"/>
  <c r="H193" i="31"/>
  <c r="G193" i="31"/>
  <c r="M192" i="31"/>
  <c r="L192" i="31"/>
  <c r="K192" i="31"/>
  <c r="I192" i="31"/>
  <c r="H192" i="31"/>
  <c r="G192" i="31"/>
  <c r="M191" i="31"/>
  <c r="L191" i="31"/>
  <c r="K191" i="31"/>
  <c r="I191" i="31"/>
  <c r="H191" i="31"/>
  <c r="G191" i="31"/>
  <c r="M190" i="31"/>
  <c r="L190" i="31"/>
  <c r="K190" i="31"/>
  <c r="I190" i="31"/>
  <c r="H190" i="31"/>
  <c r="G190" i="31"/>
  <c r="M189" i="31"/>
  <c r="K189" i="31"/>
  <c r="L187" i="31"/>
  <c r="M174" i="20"/>
  <c r="L174" i="20"/>
  <c r="K174" i="20"/>
  <c r="M173" i="20"/>
  <c r="L173" i="20"/>
  <c r="K173" i="20"/>
  <c r="J173" i="20"/>
  <c r="I173" i="20"/>
  <c r="G173" i="20"/>
  <c r="M172" i="20"/>
  <c r="L172" i="20"/>
  <c r="K172" i="20"/>
  <c r="J172" i="20"/>
  <c r="I172" i="20"/>
  <c r="G172" i="20"/>
  <c r="M171" i="20"/>
  <c r="L171" i="20"/>
  <c r="K171" i="20"/>
  <c r="J171" i="20"/>
  <c r="I171" i="20"/>
  <c r="G171" i="20"/>
  <c r="M170" i="20"/>
  <c r="L170" i="20"/>
  <c r="K170" i="20"/>
  <c r="J170" i="20"/>
  <c r="I170" i="20"/>
  <c r="G170" i="20"/>
  <c r="M169" i="20"/>
  <c r="L169" i="20"/>
  <c r="K169" i="20"/>
  <c r="J169" i="20"/>
  <c r="I169" i="20"/>
  <c r="G169" i="20"/>
  <c r="M168" i="20"/>
  <c r="L168" i="20"/>
  <c r="K168" i="20"/>
  <c r="J168" i="20"/>
  <c r="I168" i="20"/>
  <c r="G168" i="20"/>
  <c r="M167" i="20"/>
  <c r="L167" i="20"/>
  <c r="K167" i="20"/>
  <c r="J167" i="20"/>
  <c r="I167" i="20"/>
  <c r="G167" i="20"/>
  <c r="M166" i="20"/>
  <c r="L166" i="20"/>
  <c r="K166" i="20"/>
  <c r="J166" i="20"/>
  <c r="I166" i="20"/>
  <c r="G166" i="20"/>
  <c r="M165" i="20"/>
  <c r="L165" i="20"/>
  <c r="K165" i="20"/>
  <c r="J165" i="20"/>
  <c r="I165" i="20"/>
  <c r="G165" i="20"/>
  <c r="M164" i="20"/>
  <c r="K164" i="20"/>
  <c r="L162" i="20"/>
  <c r="M145" i="27"/>
  <c r="L145" i="27"/>
  <c r="K145" i="27"/>
  <c r="M144" i="27"/>
  <c r="L144" i="27"/>
  <c r="K144" i="27"/>
  <c r="M143" i="27"/>
  <c r="L143" i="27"/>
  <c r="K143" i="27"/>
  <c r="M142" i="27"/>
  <c r="L142" i="27"/>
  <c r="K142" i="27"/>
  <c r="M141" i="27"/>
  <c r="L141" i="27"/>
  <c r="K141" i="27"/>
  <c r="M140" i="27"/>
  <c r="L140" i="27"/>
  <c r="K140" i="27"/>
  <c r="M139" i="27"/>
  <c r="L139" i="27"/>
  <c r="K139" i="27"/>
  <c r="M138" i="27"/>
  <c r="L138" i="27"/>
  <c r="K138" i="27"/>
  <c r="M137" i="27"/>
  <c r="L137" i="27"/>
  <c r="K137" i="27"/>
  <c r="M136" i="27"/>
  <c r="L136" i="27"/>
  <c r="K136" i="27"/>
  <c r="M135" i="27"/>
  <c r="K135" i="27"/>
  <c r="L133" i="27"/>
  <c r="K257" i="64"/>
  <c r="K256" i="64"/>
  <c r="I256" i="64"/>
  <c r="H256" i="64"/>
  <c r="G256" i="64"/>
  <c r="K255" i="64"/>
  <c r="I255" i="64"/>
  <c r="H255" i="64"/>
  <c r="G255" i="64"/>
  <c r="K254" i="64"/>
  <c r="I254" i="64"/>
  <c r="H254" i="64"/>
  <c r="G254" i="64"/>
  <c r="K253" i="64"/>
  <c r="I253" i="64"/>
  <c r="H253" i="64"/>
  <c r="G253" i="64"/>
  <c r="K252" i="64"/>
  <c r="I252" i="64"/>
  <c r="H252" i="64"/>
  <c r="G252" i="64"/>
  <c r="K251" i="64"/>
  <c r="I251" i="64"/>
  <c r="H251" i="64"/>
  <c r="G251" i="64"/>
  <c r="K250" i="64"/>
  <c r="I250" i="64"/>
  <c r="H250" i="64"/>
  <c r="G250" i="64"/>
  <c r="K249" i="64"/>
  <c r="I249" i="64"/>
  <c r="H249" i="64"/>
  <c r="G249" i="64"/>
  <c r="K248" i="64"/>
  <c r="I248" i="64"/>
  <c r="H248" i="64"/>
  <c r="G248" i="64"/>
  <c r="K247" i="64"/>
  <c r="M116" i="73"/>
  <c r="L116" i="73"/>
  <c r="K116" i="73"/>
  <c r="M115" i="73"/>
  <c r="L115" i="73"/>
  <c r="K115" i="73"/>
  <c r="I115" i="73"/>
  <c r="H115" i="73"/>
  <c r="G115" i="73"/>
  <c r="M114" i="73"/>
  <c r="L114" i="73"/>
  <c r="K114" i="73"/>
  <c r="I114" i="73"/>
  <c r="H114" i="73"/>
  <c r="G114" i="73"/>
  <c r="M113" i="73"/>
  <c r="L113" i="73"/>
  <c r="K113" i="73"/>
  <c r="I113" i="73"/>
  <c r="H113" i="73"/>
  <c r="G113" i="73"/>
  <c r="M112" i="73"/>
  <c r="L112" i="73"/>
  <c r="K112" i="73"/>
  <c r="I112" i="73"/>
  <c r="H112" i="73"/>
  <c r="G112" i="73"/>
  <c r="M111" i="73"/>
  <c r="L111" i="73"/>
  <c r="K111" i="73"/>
  <c r="I111" i="73"/>
  <c r="H111" i="73"/>
  <c r="G111" i="73"/>
  <c r="M110" i="73"/>
  <c r="L110" i="73"/>
  <c r="K110" i="73"/>
  <c r="I110" i="73"/>
  <c r="H110" i="73"/>
  <c r="G110" i="73"/>
  <c r="M109" i="73"/>
  <c r="L109" i="73"/>
  <c r="K109" i="73"/>
  <c r="I109" i="73"/>
  <c r="H109" i="73"/>
  <c r="G109" i="73"/>
  <c r="M108" i="73"/>
  <c r="L108" i="73"/>
  <c r="K108" i="73"/>
  <c r="I108" i="73"/>
  <c r="H108" i="73"/>
  <c r="G108" i="73"/>
  <c r="M107" i="73"/>
  <c r="L107" i="73"/>
  <c r="K107" i="73"/>
  <c r="I107" i="73"/>
  <c r="H107" i="73"/>
  <c r="G107" i="73"/>
  <c r="M106" i="73"/>
  <c r="K106" i="73"/>
  <c r="L104" i="73"/>
  <c r="M114" i="52"/>
  <c r="L114" i="52"/>
  <c r="K114" i="52"/>
  <c r="M113" i="52"/>
  <c r="L113" i="52"/>
  <c r="K113" i="52"/>
  <c r="I113" i="52"/>
  <c r="H113" i="52"/>
  <c r="G113" i="52"/>
  <c r="M112" i="52"/>
  <c r="L112" i="52"/>
  <c r="K112" i="52"/>
  <c r="I112" i="52"/>
  <c r="H112" i="52"/>
  <c r="G112" i="52"/>
  <c r="M111" i="52"/>
  <c r="L111" i="52"/>
  <c r="K111" i="52"/>
  <c r="I111" i="52"/>
  <c r="H111" i="52"/>
  <c r="G111" i="52"/>
  <c r="M110" i="52"/>
  <c r="L110" i="52"/>
  <c r="K110" i="52"/>
  <c r="I110" i="52"/>
  <c r="H110" i="52"/>
  <c r="G110" i="52"/>
  <c r="M109" i="52"/>
  <c r="L109" i="52"/>
  <c r="K109" i="52"/>
  <c r="I109" i="52"/>
  <c r="H109" i="52"/>
  <c r="G109" i="52"/>
  <c r="M108" i="52"/>
  <c r="L108" i="52"/>
  <c r="K108" i="52"/>
  <c r="I108" i="52"/>
  <c r="H108" i="52"/>
  <c r="G108" i="52"/>
  <c r="M107" i="52"/>
  <c r="L107" i="52"/>
  <c r="K107" i="52"/>
  <c r="I107" i="52"/>
  <c r="H107" i="52"/>
  <c r="G107" i="52"/>
  <c r="M106" i="52"/>
  <c r="L106" i="52"/>
  <c r="K106" i="52"/>
  <c r="I106" i="52"/>
  <c r="H106" i="52"/>
  <c r="G106" i="52"/>
  <c r="M105" i="52"/>
  <c r="L105" i="52"/>
  <c r="K105" i="52"/>
  <c r="I105" i="52"/>
  <c r="H105" i="52"/>
  <c r="G105" i="52"/>
  <c r="M104" i="52"/>
  <c r="K104" i="52"/>
  <c r="L102"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58" i="23"/>
  <c r="L158" i="23"/>
  <c r="K158" i="23"/>
  <c r="M157" i="23"/>
  <c r="L157" i="23"/>
  <c r="K157" i="23"/>
  <c r="I157" i="23"/>
  <c r="H157" i="23"/>
  <c r="G157" i="23"/>
  <c r="M156" i="23"/>
  <c r="L156" i="23"/>
  <c r="K156" i="23"/>
  <c r="I156" i="23"/>
  <c r="H156" i="23"/>
  <c r="G156" i="23"/>
  <c r="M155" i="23"/>
  <c r="L155" i="23"/>
  <c r="K155" i="23"/>
  <c r="I155" i="23"/>
  <c r="H155" i="23"/>
  <c r="G155" i="23"/>
  <c r="M154" i="23"/>
  <c r="L154" i="23"/>
  <c r="K154" i="23"/>
  <c r="I154" i="23"/>
  <c r="H154" i="23"/>
  <c r="G154" i="23"/>
  <c r="M153" i="23"/>
  <c r="L153" i="23"/>
  <c r="K153" i="23"/>
  <c r="I153" i="23"/>
  <c r="H153" i="23"/>
  <c r="G153" i="23"/>
  <c r="M152" i="23"/>
  <c r="L152" i="23"/>
  <c r="K152" i="23"/>
  <c r="I152" i="23"/>
  <c r="H152" i="23"/>
  <c r="G152" i="23"/>
  <c r="M151" i="23"/>
  <c r="L151" i="23"/>
  <c r="K151" i="23"/>
  <c r="I151" i="23"/>
  <c r="H151" i="23"/>
  <c r="G151" i="23"/>
  <c r="M150" i="23"/>
  <c r="L150" i="23"/>
  <c r="K150" i="23"/>
  <c r="I150" i="23"/>
  <c r="H150" i="23"/>
  <c r="G150" i="23"/>
  <c r="M149" i="23"/>
  <c r="L149" i="23"/>
  <c r="K149" i="23"/>
  <c r="I149" i="23"/>
  <c r="H149" i="23"/>
  <c r="G149" i="23"/>
  <c r="M148" i="23"/>
  <c r="K148" i="23"/>
  <c r="L146" i="23"/>
  <c r="M280" i="22"/>
  <c r="L280" i="22"/>
  <c r="K280" i="22"/>
  <c r="M279" i="22"/>
  <c r="L279" i="22"/>
  <c r="K279" i="22"/>
  <c r="I279" i="22"/>
  <c r="H279" i="22"/>
  <c r="G279" i="22"/>
  <c r="M278" i="22"/>
  <c r="L278" i="22"/>
  <c r="K278" i="22"/>
  <c r="I278" i="22"/>
  <c r="H278" i="22"/>
  <c r="G278" i="22"/>
  <c r="M277" i="22"/>
  <c r="L277" i="22"/>
  <c r="K277" i="22"/>
  <c r="I277" i="22"/>
  <c r="H277" i="22"/>
  <c r="G277" i="22"/>
  <c r="M276" i="22"/>
  <c r="L276" i="22"/>
  <c r="K276" i="22"/>
  <c r="I276" i="22"/>
  <c r="H276" i="22"/>
  <c r="G276" i="22"/>
  <c r="M275" i="22"/>
  <c r="L275" i="22"/>
  <c r="K275" i="22"/>
  <c r="I275" i="22"/>
  <c r="H275" i="22"/>
  <c r="G275" i="22"/>
  <c r="M274" i="22"/>
  <c r="L274" i="22"/>
  <c r="K274" i="22"/>
  <c r="I274" i="22"/>
  <c r="H274" i="22"/>
  <c r="G274" i="22"/>
  <c r="M273" i="22"/>
  <c r="L273" i="22"/>
  <c r="K273" i="22"/>
  <c r="I273" i="22"/>
  <c r="H273" i="22"/>
  <c r="G273" i="22"/>
  <c r="M272" i="22"/>
  <c r="L272" i="22"/>
  <c r="K272" i="22"/>
  <c r="I272" i="22"/>
  <c r="H272" i="22"/>
  <c r="G272" i="22"/>
  <c r="M271" i="22"/>
  <c r="L271" i="22"/>
  <c r="K271" i="22"/>
  <c r="I271" i="22"/>
  <c r="H271" i="22"/>
  <c r="G271" i="22"/>
  <c r="M270" i="22"/>
  <c r="K270" i="22"/>
  <c r="L268" i="22"/>
  <c r="M122" i="21"/>
  <c r="L122" i="21"/>
  <c r="K122" i="21"/>
  <c r="M121" i="21"/>
  <c r="L121" i="21"/>
  <c r="K121" i="21"/>
  <c r="I121" i="21"/>
  <c r="H121" i="21"/>
  <c r="G121" i="21"/>
  <c r="M120" i="21"/>
  <c r="L120" i="21"/>
  <c r="K120" i="21"/>
  <c r="I120" i="21"/>
  <c r="H120" i="21"/>
  <c r="G120" i="21"/>
  <c r="M119" i="21"/>
  <c r="L119" i="21"/>
  <c r="K119" i="21"/>
  <c r="I119" i="21"/>
  <c r="H119" i="21"/>
  <c r="G119" i="21"/>
  <c r="M118" i="21"/>
  <c r="L118" i="21"/>
  <c r="K118" i="21"/>
  <c r="I118" i="21"/>
  <c r="H118" i="21"/>
  <c r="G118" i="21"/>
  <c r="M117" i="21"/>
  <c r="L117" i="21"/>
  <c r="K117" i="21"/>
  <c r="I117" i="21"/>
  <c r="H117" i="21"/>
  <c r="G117" i="21"/>
  <c r="M116" i="21"/>
  <c r="L116" i="21"/>
  <c r="K116" i="21"/>
  <c r="I116" i="21"/>
  <c r="H116" i="21"/>
  <c r="G116" i="21"/>
  <c r="M115" i="21"/>
  <c r="L115" i="21"/>
  <c r="K115" i="21"/>
  <c r="I115" i="21"/>
  <c r="H115" i="21"/>
  <c r="G115" i="21"/>
  <c r="M114" i="21"/>
  <c r="L114" i="21"/>
  <c r="K114" i="21"/>
  <c r="I114" i="21"/>
  <c r="H114" i="21"/>
  <c r="G114" i="21"/>
  <c r="M113" i="21"/>
  <c r="L113" i="21"/>
  <c r="K113" i="21"/>
  <c r="I113" i="21"/>
  <c r="H113" i="21"/>
  <c r="G113" i="21"/>
  <c r="M112" i="21"/>
  <c r="K112" i="21"/>
  <c r="L110" i="21"/>
  <c r="D79" i="36"/>
  <c r="C79" i="36"/>
  <c r="B79" i="36"/>
  <c r="D78" i="36"/>
  <c r="C78" i="36"/>
  <c r="B78" i="36"/>
  <c r="D77" i="36"/>
  <c r="C77" i="36"/>
  <c r="B77" i="36"/>
  <c r="D76" i="36"/>
  <c r="C76" i="36"/>
  <c r="B76" i="36"/>
  <c r="L75" i="36"/>
  <c r="K75" i="36"/>
  <c r="J75" i="36"/>
  <c r="D75" i="36"/>
  <c r="C75" i="36"/>
  <c r="B75" i="36"/>
  <c r="L74" i="36"/>
  <c r="K74" i="36"/>
  <c r="J74" i="36"/>
  <c r="H74" i="36"/>
  <c r="G74" i="36"/>
  <c r="F74" i="36"/>
  <c r="D74" i="36"/>
  <c r="C74" i="36"/>
  <c r="B74" i="36"/>
  <c r="L73" i="36"/>
  <c r="K73" i="36"/>
  <c r="J73" i="36"/>
  <c r="H73" i="36"/>
  <c r="G73" i="36"/>
  <c r="F73" i="36"/>
  <c r="D73" i="36"/>
  <c r="C73" i="36"/>
  <c r="B73" i="36"/>
  <c r="L72" i="36"/>
  <c r="K72" i="36"/>
  <c r="J72" i="36"/>
  <c r="H72" i="36"/>
  <c r="G72" i="36"/>
  <c r="F72" i="36"/>
  <c r="D72" i="36"/>
  <c r="C72" i="36"/>
  <c r="B72" i="36"/>
  <c r="L71" i="36"/>
  <c r="K71" i="36"/>
  <c r="J71" i="36"/>
  <c r="H71" i="36"/>
  <c r="G71" i="36"/>
  <c r="F71" i="36"/>
  <c r="D71" i="36"/>
  <c r="C71" i="36"/>
  <c r="B71" i="36"/>
  <c r="L70" i="36"/>
  <c r="K70" i="36"/>
  <c r="J70" i="36"/>
  <c r="H70" i="36"/>
  <c r="G70" i="36"/>
  <c r="F70" i="36"/>
  <c r="D70" i="36"/>
  <c r="C70" i="36"/>
  <c r="B70" i="36"/>
  <c r="L69" i="36"/>
  <c r="K69" i="36"/>
  <c r="J69" i="36"/>
  <c r="H69" i="36"/>
  <c r="G69" i="36"/>
  <c r="F69" i="36"/>
  <c r="D69" i="36"/>
  <c r="C69" i="36"/>
  <c r="B69" i="36"/>
  <c r="L68" i="36"/>
  <c r="K68" i="36"/>
  <c r="J68" i="36"/>
  <c r="H68" i="36"/>
  <c r="G68" i="36"/>
  <c r="F68" i="36"/>
  <c r="D68" i="36"/>
  <c r="C68" i="36"/>
  <c r="B68" i="36"/>
  <c r="L67" i="36"/>
  <c r="K67" i="36"/>
  <c r="J67" i="36"/>
  <c r="H67" i="36"/>
  <c r="G67" i="36"/>
  <c r="F67" i="36"/>
  <c r="D67" i="36"/>
  <c r="C67" i="36"/>
  <c r="B67" i="36"/>
  <c r="L66" i="36"/>
  <c r="K66" i="36"/>
  <c r="J66" i="36"/>
  <c r="H66" i="36"/>
  <c r="G66" i="36"/>
  <c r="F66" i="36"/>
  <c r="D66" i="36"/>
  <c r="C66" i="36"/>
  <c r="B66" i="36"/>
  <c r="L65" i="36"/>
  <c r="J65" i="36"/>
  <c r="K63" i="36"/>
  <c r="E96" i="37"/>
  <c r="D96" i="37"/>
  <c r="C96" i="37"/>
  <c r="E95" i="37"/>
  <c r="D95" i="37"/>
  <c r="C95" i="37"/>
  <c r="E94" i="37"/>
  <c r="D94" i="37"/>
  <c r="C94" i="37"/>
  <c r="E93" i="37"/>
  <c r="D93" i="37"/>
  <c r="C93" i="37"/>
  <c r="M92" i="37"/>
  <c r="L92" i="37"/>
  <c r="K92" i="37"/>
  <c r="E92" i="37"/>
  <c r="D92" i="37"/>
  <c r="C92" i="37"/>
  <c r="M91" i="37"/>
  <c r="L91" i="37"/>
  <c r="K91" i="37"/>
  <c r="I91" i="37"/>
  <c r="H91" i="37"/>
  <c r="G91" i="37"/>
  <c r="E91" i="37"/>
  <c r="D91" i="37"/>
  <c r="C91" i="37"/>
  <c r="M90" i="37"/>
  <c r="L90" i="37"/>
  <c r="K90" i="37"/>
  <c r="I90" i="37"/>
  <c r="H90" i="37"/>
  <c r="G90" i="37"/>
  <c r="E90" i="37"/>
  <c r="D90" i="37"/>
  <c r="C90" i="37"/>
  <c r="M89" i="37"/>
  <c r="L89" i="37"/>
  <c r="K89" i="37"/>
  <c r="I89" i="37"/>
  <c r="H89" i="37"/>
  <c r="G89" i="37"/>
  <c r="E89" i="37"/>
  <c r="D89" i="37"/>
  <c r="C89" i="37"/>
  <c r="M88" i="37"/>
  <c r="L88" i="37"/>
  <c r="K88" i="37"/>
  <c r="I88" i="37"/>
  <c r="H88" i="37"/>
  <c r="G88" i="37"/>
  <c r="E88" i="37"/>
  <c r="D88" i="37"/>
  <c r="C88" i="37"/>
  <c r="M87" i="37"/>
  <c r="L87" i="37"/>
  <c r="K87" i="37"/>
  <c r="I87" i="37"/>
  <c r="H87" i="37"/>
  <c r="G87" i="37"/>
  <c r="E87" i="37"/>
  <c r="D87" i="37"/>
  <c r="C87" i="37"/>
  <c r="M86" i="37"/>
  <c r="L86" i="37"/>
  <c r="K86" i="37"/>
  <c r="I86" i="37"/>
  <c r="H86" i="37"/>
  <c r="G86" i="37"/>
  <c r="E86" i="37"/>
  <c r="D86" i="37"/>
  <c r="C86" i="37"/>
  <c r="G85" i="37"/>
  <c r="E85" i="37"/>
  <c r="D85" i="37"/>
  <c r="C85" i="37"/>
  <c r="G84" i="37"/>
  <c r="E84" i="37"/>
  <c r="D84" i="37"/>
  <c r="C84" i="37"/>
  <c r="M83" i="37"/>
  <c r="L83" i="37"/>
  <c r="K83" i="37"/>
  <c r="I83" i="37"/>
  <c r="H83" i="37"/>
  <c r="G83" i="37"/>
  <c r="E83" i="37"/>
  <c r="D83" i="37"/>
  <c r="C83" i="37"/>
  <c r="M82" i="37"/>
  <c r="K82"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04" i="49"/>
  <c r="D104" i="49"/>
  <c r="C104" i="49"/>
  <c r="E103" i="49"/>
  <c r="D103" i="49"/>
  <c r="C103" i="49"/>
  <c r="E102" i="49"/>
  <c r="D102" i="49"/>
  <c r="C102" i="49"/>
  <c r="E101" i="49"/>
  <c r="D101" i="49"/>
  <c r="C101" i="49"/>
  <c r="M100" i="49"/>
  <c r="L100" i="49"/>
  <c r="K100" i="49"/>
  <c r="E100" i="49"/>
  <c r="D100" i="49"/>
  <c r="C100" i="49"/>
  <c r="M99" i="49"/>
  <c r="L99" i="49"/>
  <c r="K99" i="49"/>
  <c r="I99" i="49"/>
  <c r="H99" i="49"/>
  <c r="G99" i="49"/>
  <c r="E99" i="49"/>
  <c r="D99" i="49"/>
  <c r="C99" i="49"/>
  <c r="M98" i="49"/>
  <c r="L98" i="49"/>
  <c r="K98" i="49"/>
  <c r="I98" i="49"/>
  <c r="H98" i="49"/>
  <c r="G98" i="49"/>
  <c r="E98" i="49"/>
  <c r="D98" i="49"/>
  <c r="C98" i="49"/>
  <c r="M97" i="49"/>
  <c r="L97" i="49"/>
  <c r="K97" i="49"/>
  <c r="I97" i="49"/>
  <c r="H97" i="49"/>
  <c r="G97" i="49"/>
  <c r="E97" i="49"/>
  <c r="D97" i="49"/>
  <c r="C97" i="49"/>
  <c r="M96" i="49"/>
  <c r="L96" i="49"/>
  <c r="K96" i="49"/>
  <c r="I96" i="49"/>
  <c r="H96" i="49"/>
  <c r="G96" i="49"/>
  <c r="E96" i="49"/>
  <c r="D96" i="49"/>
  <c r="C96" i="49"/>
  <c r="M95" i="49"/>
  <c r="L95" i="49"/>
  <c r="K95" i="49"/>
  <c r="I95" i="49"/>
  <c r="H95" i="49"/>
  <c r="G95" i="49"/>
  <c r="E95" i="49"/>
  <c r="D95" i="49"/>
  <c r="C95" i="49"/>
  <c r="M94" i="49"/>
  <c r="L94" i="49"/>
  <c r="K94" i="49"/>
  <c r="I94" i="49"/>
  <c r="H94" i="49"/>
  <c r="G94" i="49"/>
  <c r="E94" i="49"/>
  <c r="D94" i="49"/>
  <c r="C94" i="49"/>
  <c r="M93" i="49"/>
  <c r="L93" i="49"/>
  <c r="K93" i="49"/>
  <c r="I93" i="49"/>
  <c r="H93" i="49"/>
  <c r="G93" i="49"/>
  <c r="E93" i="49"/>
  <c r="D93" i="49"/>
  <c r="C93" i="49"/>
  <c r="M92" i="49"/>
  <c r="L92" i="49"/>
  <c r="K92" i="49"/>
  <c r="I92" i="49"/>
  <c r="H92" i="49"/>
  <c r="G92" i="49"/>
  <c r="E92" i="49"/>
  <c r="D92" i="49"/>
  <c r="C92" i="49"/>
  <c r="M91" i="49"/>
  <c r="L91" i="49"/>
  <c r="K91" i="49"/>
  <c r="I91" i="49"/>
  <c r="H91" i="49"/>
  <c r="G91" i="49"/>
  <c r="E91" i="49"/>
  <c r="D91" i="49"/>
  <c r="C91" i="49"/>
  <c r="M90" i="49"/>
  <c r="K90" i="49"/>
  <c r="L88" i="49"/>
  <c r="E79" i="43"/>
  <c r="D79" i="43"/>
  <c r="C79" i="43"/>
  <c r="E78" i="43"/>
  <c r="D78" i="43"/>
  <c r="C78" i="43"/>
  <c r="E77" i="43"/>
  <c r="D77" i="43"/>
  <c r="C77" i="43"/>
  <c r="E76" i="43"/>
  <c r="D76" i="43"/>
  <c r="C76" i="43"/>
  <c r="M75" i="43"/>
  <c r="L75" i="43"/>
  <c r="K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L67" i="43"/>
  <c r="K67" i="43"/>
  <c r="I67" i="43"/>
  <c r="H67" i="43"/>
  <c r="G67" i="43"/>
  <c r="E67" i="43"/>
  <c r="D67" i="43"/>
  <c r="C67" i="43"/>
  <c r="M66" i="43"/>
  <c r="L66" i="43"/>
  <c r="K66" i="43"/>
  <c r="I66" i="43"/>
  <c r="H66" i="43"/>
  <c r="G66" i="43"/>
  <c r="E66" i="43"/>
  <c r="D66" i="43"/>
  <c r="C66" i="43"/>
  <c r="M65" i="43"/>
  <c r="K65" i="43"/>
  <c r="L63"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M124" i="67"/>
  <c r="L124" i="67"/>
  <c r="K124" i="67"/>
  <c r="M123" i="67"/>
  <c r="L123" i="67"/>
  <c r="K123" i="67"/>
  <c r="I123" i="67"/>
  <c r="H123" i="67"/>
  <c r="G123" i="67"/>
  <c r="M122" i="67"/>
  <c r="L122" i="67"/>
  <c r="K122" i="67"/>
  <c r="I122" i="67"/>
  <c r="H122" i="67"/>
  <c r="G122" i="67"/>
  <c r="M121" i="67"/>
  <c r="L121" i="67"/>
  <c r="K121" i="67"/>
  <c r="I121" i="67"/>
  <c r="H121" i="67"/>
  <c r="G121" i="67"/>
  <c r="M120" i="67"/>
  <c r="L120" i="67"/>
  <c r="K120" i="67"/>
  <c r="I120" i="67"/>
  <c r="H120" i="67"/>
  <c r="G120" i="67"/>
  <c r="M119" i="67"/>
  <c r="L119" i="67"/>
  <c r="K119" i="67"/>
  <c r="I119" i="67"/>
  <c r="H119" i="67"/>
  <c r="G119" i="67"/>
  <c r="M118" i="67"/>
  <c r="L118" i="67"/>
  <c r="K118" i="67"/>
  <c r="I118" i="67"/>
  <c r="H118" i="67"/>
  <c r="G118" i="67"/>
  <c r="M117" i="67"/>
  <c r="L117" i="67"/>
  <c r="K117" i="67"/>
  <c r="I117" i="67"/>
  <c r="H117" i="67"/>
  <c r="G117" i="67"/>
  <c r="M116" i="67"/>
  <c r="L116" i="67"/>
  <c r="K116" i="67"/>
  <c r="I116" i="67"/>
  <c r="H116" i="67"/>
  <c r="G116" i="67"/>
  <c r="M115" i="67"/>
  <c r="L115" i="67"/>
  <c r="K115" i="67"/>
  <c r="I115" i="67"/>
  <c r="H115" i="67"/>
  <c r="G115" i="67"/>
  <c r="M114" i="67"/>
  <c r="K114" i="67"/>
  <c r="L112" i="67"/>
  <c r="M252" i="10"/>
  <c r="L252" i="10"/>
  <c r="K252" i="10"/>
  <c r="M251" i="10"/>
  <c r="L251" i="10"/>
  <c r="K251" i="10"/>
  <c r="I251" i="10"/>
  <c r="H251" i="10"/>
  <c r="G251" i="10"/>
  <c r="M250" i="10"/>
  <c r="L250" i="10"/>
  <c r="K250" i="10"/>
  <c r="I250" i="10"/>
  <c r="H250" i="10"/>
  <c r="G250" i="10"/>
  <c r="M249" i="10"/>
  <c r="L249" i="10"/>
  <c r="K249" i="10"/>
  <c r="I249" i="10"/>
  <c r="H249" i="10"/>
  <c r="G249" i="10"/>
  <c r="M248" i="10"/>
  <c r="L248" i="10"/>
  <c r="K248" i="10"/>
  <c r="I248" i="10"/>
  <c r="H248" i="10"/>
  <c r="G248" i="10"/>
  <c r="M247" i="10"/>
  <c r="L247" i="10"/>
  <c r="K247" i="10"/>
  <c r="I247" i="10"/>
  <c r="H247" i="10"/>
  <c r="G247" i="10"/>
  <c r="M246" i="10"/>
  <c r="L246" i="10"/>
  <c r="K246" i="10"/>
  <c r="I246" i="10"/>
  <c r="H246" i="10"/>
  <c r="G246" i="10"/>
  <c r="M245" i="10"/>
  <c r="L245" i="10"/>
  <c r="K245" i="10"/>
  <c r="I245" i="10"/>
  <c r="H245" i="10"/>
  <c r="G245" i="10"/>
  <c r="M244" i="10"/>
  <c r="L244" i="10"/>
  <c r="K244" i="10"/>
  <c r="I244" i="10"/>
  <c r="H244" i="10"/>
  <c r="G244" i="10"/>
  <c r="M243" i="10"/>
  <c r="L243" i="10"/>
  <c r="K243" i="10"/>
  <c r="I243" i="10"/>
  <c r="H243" i="10"/>
  <c r="G243" i="10"/>
  <c r="M242" i="10"/>
  <c r="K242" i="10"/>
  <c r="L240" i="10"/>
  <c r="M260" i="9"/>
  <c r="L260" i="9"/>
  <c r="K260" i="9"/>
  <c r="M259" i="9"/>
  <c r="L259" i="9"/>
  <c r="K259" i="9"/>
  <c r="I259" i="9"/>
  <c r="H259" i="9"/>
  <c r="G259" i="9"/>
  <c r="M258" i="9"/>
  <c r="L258" i="9"/>
  <c r="K258" i="9"/>
  <c r="I258" i="9"/>
  <c r="H258" i="9"/>
  <c r="G258" i="9"/>
  <c r="M257" i="9"/>
  <c r="L257" i="9"/>
  <c r="K257" i="9"/>
  <c r="I257" i="9"/>
  <c r="H257" i="9"/>
  <c r="G257" i="9"/>
  <c r="M256" i="9"/>
  <c r="L256" i="9"/>
  <c r="K256" i="9"/>
  <c r="I256" i="9"/>
  <c r="H256" i="9"/>
  <c r="G256" i="9"/>
  <c r="M255" i="9"/>
  <c r="L255" i="9"/>
  <c r="K255" i="9"/>
  <c r="I255" i="9"/>
  <c r="H255" i="9"/>
  <c r="G255" i="9"/>
  <c r="M254" i="9"/>
  <c r="L254" i="9"/>
  <c r="K254" i="9"/>
  <c r="I254" i="9"/>
  <c r="H254" i="9"/>
  <c r="G254" i="9"/>
  <c r="M253" i="9"/>
  <c r="L253" i="9"/>
  <c r="K253" i="9"/>
  <c r="I253" i="9"/>
  <c r="H253" i="9"/>
  <c r="G253" i="9"/>
  <c r="M252" i="9"/>
  <c r="L252" i="9"/>
  <c r="K252" i="9"/>
  <c r="I252" i="9"/>
  <c r="H252" i="9"/>
  <c r="G252" i="9"/>
  <c r="M251" i="9"/>
  <c r="L251" i="9"/>
  <c r="K251" i="9"/>
  <c r="I251" i="9"/>
  <c r="H251" i="9"/>
  <c r="G251" i="9"/>
  <c r="M250" i="9"/>
  <c r="K250" i="9"/>
  <c r="L248" i="9"/>
  <c r="M210" i="7"/>
  <c r="L210" i="7"/>
  <c r="K210" i="7"/>
  <c r="M209" i="7"/>
  <c r="L209" i="7"/>
  <c r="K209" i="7"/>
  <c r="I209" i="7"/>
  <c r="H209" i="7"/>
  <c r="G209" i="7"/>
  <c r="M208" i="7"/>
  <c r="L208" i="7"/>
  <c r="K208" i="7"/>
  <c r="I208" i="7"/>
  <c r="H208" i="7"/>
  <c r="G208" i="7"/>
  <c r="M207" i="7"/>
  <c r="L207" i="7"/>
  <c r="K207" i="7"/>
  <c r="I207" i="7"/>
  <c r="H207" i="7"/>
  <c r="G207" i="7"/>
  <c r="M206" i="7"/>
  <c r="L206" i="7"/>
  <c r="K206" i="7"/>
  <c r="I206" i="7"/>
  <c r="H206" i="7"/>
  <c r="G206" i="7"/>
  <c r="M205" i="7"/>
  <c r="L205" i="7"/>
  <c r="K205" i="7"/>
  <c r="I205" i="7"/>
  <c r="H205" i="7"/>
  <c r="G205" i="7"/>
  <c r="M204" i="7"/>
  <c r="L204" i="7"/>
  <c r="K204" i="7"/>
  <c r="I204" i="7"/>
  <c r="H204" i="7"/>
  <c r="G204" i="7"/>
  <c r="M203" i="7"/>
  <c r="L203" i="7"/>
  <c r="K203" i="7"/>
  <c r="I203" i="7"/>
  <c r="H203" i="7"/>
  <c r="G203" i="7"/>
  <c r="M202" i="7"/>
  <c r="L202" i="7"/>
  <c r="K202" i="7"/>
  <c r="I202" i="7"/>
  <c r="H202" i="7"/>
  <c r="G202" i="7"/>
  <c r="M201" i="7"/>
  <c r="L201" i="7"/>
  <c r="K201" i="7"/>
  <c r="I201" i="7"/>
  <c r="H201" i="7"/>
  <c r="G201" i="7"/>
  <c r="M200" i="7"/>
  <c r="K200" i="7"/>
  <c r="L198" i="7"/>
  <c r="M266" i="6"/>
  <c r="L266" i="6"/>
  <c r="K266" i="6"/>
  <c r="M265" i="6"/>
  <c r="L265" i="6"/>
  <c r="K265" i="6"/>
  <c r="I265" i="6"/>
  <c r="H265" i="6"/>
  <c r="G265" i="6"/>
  <c r="M264" i="6"/>
  <c r="L264" i="6"/>
  <c r="K264" i="6"/>
  <c r="I264" i="6"/>
  <c r="H264" i="6"/>
  <c r="G264" i="6"/>
  <c r="M263" i="6"/>
  <c r="L263" i="6"/>
  <c r="K263" i="6"/>
  <c r="I263" i="6"/>
  <c r="H263" i="6"/>
  <c r="G263" i="6"/>
  <c r="M262" i="6"/>
  <c r="L262" i="6"/>
  <c r="K262" i="6"/>
  <c r="I262" i="6"/>
  <c r="H262" i="6"/>
  <c r="G262" i="6"/>
  <c r="M261" i="6"/>
  <c r="L261" i="6"/>
  <c r="K261" i="6"/>
  <c r="I261" i="6"/>
  <c r="H261" i="6"/>
  <c r="G261" i="6"/>
  <c r="M260" i="6"/>
  <c r="L260" i="6"/>
  <c r="K260" i="6"/>
  <c r="I260" i="6"/>
  <c r="H260" i="6"/>
  <c r="G260" i="6"/>
  <c r="M259" i="6"/>
  <c r="L259" i="6"/>
  <c r="K259" i="6"/>
  <c r="I259" i="6"/>
  <c r="H259" i="6"/>
  <c r="G259" i="6"/>
  <c r="M258" i="6"/>
  <c r="L258" i="6"/>
  <c r="K258" i="6"/>
  <c r="I258" i="6"/>
  <c r="H258" i="6"/>
  <c r="G258" i="6"/>
  <c r="M257" i="6"/>
  <c r="L257" i="6"/>
  <c r="K257" i="6"/>
  <c r="I257" i="6"/>
  <c r="H257" i="6"/>
  <c r="G257" i="6"/>
  <c r="M256" i="6"/>
  <c r="K256" i="6"/>
  <c r="L254" i="6"/>
  <c r="M362" i="5"/>
  <c r="L362" i="5"/>
  <c r="K362" i="5"/>
  <c r="M361" i="5"/>
  <c r="L361" i="5"/>
  <c r="K361" i="5"/>
  <c r="I361" i="5"/>
  <c r="H361" i="5"/>
  <c r="G361" i="5"/>
  <c r="M360" i="5"/>
  <c r="L360" i="5"/>
  <c r="K360" i="5"/>
  <c r="I360" i="5"/>
  <c r="H360" i="5"/>
  <c r="G360" i="5"/>
  <c r="M359" i="5"/>
  <c r="L359" i="5"/>
  <c r="K359" i="5"/>
  <c r="I359" i="5"/>
  <c r="H359" i="5"/>
  <c r="G359" i="5"/>
  <c r="M358" i="5"/>
  <c r="L358" i="5"/>
  <c r="K358" i="5"/>
  <c r="I358" i="5"/>
  <c r="H358" i="5"/>
  <c r="G358" i="5"/>
  <c r="M357" i="5"/>
  <c r="L357" i="5"/>
  <c r="K357" i="5"/>
  <c r="I357" i="5"/>
  <c r="H357" i="5"/>
  <c r="G357" i="5"/>
  <c r="M356" i="5"/>
  <c r="L356" i="5"/>
  <c r="K356" i="5"/>
  <c r="I356" i="5"/>
  <c r="H356" i="5"/>
  <c r="G356" i="5"/>
  <c r="M355" i="5"/>
  <c r="L355" i="5"/>
  <c r="K355" i="5"/>
  <c r="I355" i="5"/>
  <c r="H355" i="5"/>
  <c r="G355" i="5"/>
  <c r="M354" i="5"/>
  <c r="L354" i="5"/>
  <c r="K354" i="5"/>
  <c r="I354" i="5"/>
  <c r="H354" i="5"/>
  <c r="G354" i="5"/>
  <c r="M353" i="5"/>
  <c r="L353" i="5"/>
  <c r="K353" i="5"/>
  <c r="I353" i="5"/>
  <c r="H353" i="5"/>
  <c r="G353" i="5"/>
  <c r="M352" i="5"/>
  <c r="K352" i="5"/>
  <c r="L350" i="5"/>
  <c r="E261" i="4"/>
  <c r="E260" i="4"/>
  <c r="M255" i="4"/>
  <c r="I255" i="4"/>
  <c r="M254" i="4"/>
  <c r="I254" i="4"/>
  <c r="M253" i="4"/>
  <c r="I253" i="4"/>
  <c r="M252" i="4"/>
  <c r="I252" i="4"/>
  <c r="M251" i="4"/>
  <c r="I251" i="4"/>
  <c r="M250" i="4"/>
  <c r="I250" i="4"/>
  <c r="M249" i="4"/>
  <c r="I249" i="4"/>
  <c r="M248" i="4"/>
  <c r="I248" i="4"/>
  <c r="M247" i="4"/>
  <c r="I247" i="4"/>
  <c r="E247" i="4"/>
  <c r="M246" i="4"/>
  <c r="D261" i="4"/>
  <c r="D260" i="4"/>
  <c r="L255" i="4"/>
  <c r="H255" i="4"/>
  <c r="L254" i="4"/>
  <c r="H254" i="4"/>
  <c r="D254" i="4"/>
  <c r="L253" i="4"/>
  <c r="H253" i="4"/>
  <c r="L252" i="4"/>
  <c r="H252" i="4"/>
  <c r="L251" i="4"/>
  <c r="H251" i="4"/>
  <c r="D251" i="4"/>
  <c r="L250" i="4"/>
  <c r="H250" i="4"/>
  <c r="L249" i="4"/>
  <c r="H249" i="4"/>
  <c r="L248" i="4"/>
  <c r="H248" i="4"/>
  <c r="L247" i="4"/>
  <c r="H247" i="4"/>
  <c r="D247" i="4"/>
  <c r="L244" i="4"/>
  <c r="C261" i="4"/>
  <c r="C260" i="4"/>
  <c r="K255" i="4"/>
  <c r="G255" i="4"/>
  <c r="K254" i="4"/>
  <c r="G254" i="4"/>
  <c r="K253" i="4"/>
  <c r="G253" i="4"/>
  <c r="K252" i="4"/>
  <c r="G252" i="4"/>
  <c r="K251" i="4"/>
  <c r="G251" i="4"/>
  <c r="K250" i="4"/>
  <c r="G250" i="4"/>
  <c r="K249" i="4"/>
  <c r="G249" i="4"/>
  <c r="K248" i="4"/>
  <c r="G248" i="4"/>
  <c r="K247" i="4"/>
  <c r="G247" i="4"/>
  <c r="K246" i="4"/>
  <c r="C247"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26" i="18" l="1"/>
  <c r="F24" i="18"/>
  <c r="J47" i="52" l="1"/>
  <c r="H47" i="52"/>
  <c r="G47" i="52"/>
  <c r="F47" i="52"/>
  <c r="M47"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L269" i="12" l="1"/>
  <c r="K270" i="12"/>
  <c r="M95" i="23"/>
  <c r="H31" i="73"/>
  <c r="K271" i="12" l="1"/>
  <c r="L270" i="12"/>
  <c r="M96" i="23"/>
  <c r="H32" i="73"/>
  <c r="L271" i="12" l="1"/>
  <c r="M97" i="23"/>
  <c r="M98" i="23"/>
  <c r="H38" i="73"/>
  <c r="H37" i="73"/>
  <c r="L272" i="12" l="1"/>
  <c r="K273" i="12"/>
  <c r="I72" i="27"/>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89" i="75"/>
  <c r="H88" i="75"/>
  <c r="F27" i="66" l="1"/>
  <c r="M45" i="52" l="1"/>
  <c r="F16" i="18"/>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39" i="52"/>
  <c r="K142" i="22" l="1"/>
  <c r="L144" i="22"/>
  <c r="K144" i="22" l="1"/>
  <c r="J144" i="22"/>
  <c r="I146" i="22"/>
  <c r="K146" i="22" s="1"/>
  <c r="L146" i="22"/>
  <c r="H27" i="73"/>
  <c r="H28" i="73"/>
  <c r="M40" i="52"/>
  <c r="J146" i="22" l="1"/>
  <c r="I148" i="22"/>
  <c r="M42" i="52"/>
  <c r="M41"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8" i="52" l="1"/>
  <c r="H38" i="52"/>
  <c r="J38" i="52"/>
  <c r="M38" i="52"/>
  <c r="F22" i="18"/>
  <c r="L23" i="18" s="1"/>
  <c r="F22" i="73"/>
  <c r="H22" i="73"/>
  <c r="F38" i="52" l="1"/>
  <c r="J39" i="52"/>
  <c r="G39" i="52"/>
  <c r="H39" i="52"/>
  <c r="F39"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0" i="52" l="1"/>
  <c r="J40" i="52"/>
  <c r="F40" i="52"/>
  <c r="G40"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L25" i="18" l="1"/>
  <c r="G41" i="52"/>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27" i="18" l="1"/>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2" i="27"/>
  <c r="I63" i="27"/>
  <c r="I64" i="27"/>
  <c r="I65" i="27"/>
  <c r="I66"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E120" i="22"/>
  <c r="F124" i="22"/>
  <c r="F122" i="22"/>
  <c r="F34" i="21" l="1"/>
  <c r="E35" i="21"/>
  <c r="I34" i="21"/>
  <c r="H34" i="21"/>
  <c r="G34" i="21"/>
  <c r="J34" i="21"/>
  <c r="F130" i="22"/>
  <c r="F132" i="22" l="1"/>
  <c r="F35" i="21"/>
  <c r="E36" i="21"/>
  <c r="G35" i="21"/>
  <c r="H35" i="21"/>
  <c r="I35" i="21"/>
  <c r="J35" i="21"/>
  <c r="I81" i="30"/>
  <c r="H81" i="30"/>
  <c r="G81" i="30"/>
  <c r="F134" i="22" l="1"/>
  <c r="G36" i="21"/>
  <c r="J36" i="21"/>
  <c r="H36" i="21"/>
  <c r="E37" i="21"/>
  <c r="F36" i="21"/>
  <c r="I36" i="21"/>
  <c r="G123" i="31"/>
  <c r="F136" i="22" l="1"/>
  <c r="G37" i="2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F140" i="22" l="1"/>
  <c r="F138" i="22"/>
  <c r="J35" i="52"/>
  <c r="F35" i="52"/>
  <c r="H35"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19" i="21" l="1"/>
  <c r="F20" i="21"/>
  <c r="L74" i="30" l="1"/>
  <c r="H238" i="11" l="1"/>
  <c r="G238" i="11"/>
  <c r="F238" i="11"/>
  <c r="L110" i="22"/>
  <c r="F110" i="22" l="1"/>
  <c r="F111" i="22"/>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E21" i="32"/>
  <c r="R139" i="4"/>
  <c r="R142" i="4"/>
  <c r="L61" i="27" l="1"/>
  <c r="L62" i="27" s="1"/>
  <c r="M60" i="27"/>
  <c r="N60" i="27" s="1"/>
  <c r="O60" i="27" s="1"/>
  <c r="M124" i="31"/>
  <c r="N123" i="31"/>
  <c r="E32"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4" i="27"/>
  <c r="N64" i="27" s="1"/>
  <c r="O64" i="27" s="1"/>
  <c r="L65" i="27"/>
  <c r="N127" i="31"/>
  <c r="N126" i="31"/>
  <c r="H8" i="73"/>
  <c r="N131" i="31" l="1"/>
  <c r="M132" i="31"/>
  <c r="M133" i="31" s="1"/>
  <c r="L66" i="27"/>
  <c r="L67" i="27" s="1"/>
  <c r="M65" i="27"/>
  <c r="N65" i="27" s="1"/>
  <c r="O65"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M24" i="48"/>
  <c r="B20" i="48"/>
  <c r="N134" i="31" l="1"/>
  <c r="M135" i="31"/>
  <c r="L69" i="27"/>
  <c r="L70" i="27" s="1"/>
  <c r="M68" i="27"/>
  <c r="N68" i="27" s="1"/>
  <c r="O68" i="27" s="1"/>
  <c r="M21" i="48"/>
  <c r="B21" i="48"/>
  <c r="L71" i="27" l="1"/>
  <c r="M70" i="27"/>
  <c r="N70" i="27" s="1"/>
  <c r="O70" i="27" s="1"/>
  <c r="N135" i="31"/>
  <c r="M136" i="31"/>
  <c r="M137" i="31" s="1"/>
  <c r="M69" i="27"/>
  <c r="N69" i="27" s="1"/>
  <c r="O69" i="27" s="1"/>
  <c r="B22" i="48"/>
  <c r="M22" i="48"/>
  <c r="M138" i="31" l="1"/>
  <c r="M139" i="31" s="1"/>
  <c r="M140" i="31" s="1"/>
  <c r="M141" i="31" s="1"/>
  <c r="N137" i="31"/>
  <c r="M71" i="27"/>
  <c r="N71" i="27" s="1"/>
  <c r="O71" i="27" s="1"/>
  <c r="L72" i="27"/>
  <c r="L73" i="27" s="1"/>
  <c r="L74" i="27" s="1"/>
  <c r="N136" i="31"/>
  <c r="M23" i="48"/>
  <c r="B23" i="48"/>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8" i="27"/>
  <c r="M87" i="27"/>
  <c r="N149" i="31"/>
  <c r="D24" i="32"/>
  <c r="E24" i="32" s="1"/>
  <c r="M153" i="31" l="1"/>
  <c r="N152" i="31"/>
  <c r="M88" i="27"/>
  <c r="L89"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J114" i="22"/>
  <c r="K114" i="22"/>
  <c r="L116" i="22"/>
  <c r="K116" i="22"/>
  <c r="M92" i="27" l="1"/>
  <c r="M156" i="31"/>
  <c r="N155" i="31"/>
  <c r="N154" i="31"/>
  <c r="M91" i="27"/>
  <c r="J116" i="22"/>
  <c r="L60" i="23"/>
  <c r="M60" i="23" s="1"/>
  <c r="B18" i="48"/>
  <c r="M18" i="48"/>
  <c r="B19" i="48"/>
  <c r="M93" i="27" l="1"/>
  <c r="M157" i="31"/>
  <c r="N156" i="31"/>
  <c r="L118" i="22"/>
  <c r="K118" i="22"/>
  <c r="J118" i="22"/>
  <c r="I120" i="22"/>
  <c r="I122" i="22" s="1"/>
  <c r="L62" i="23"/>
  <c r="M62" i="23" s="1"/>
  <c r="L61" i="23"/>
  <c r="M61" i="23" s="1"/>
  <c r="M19" i="48"/>
  <c r="M94" i="27" l="1"/>
  <c r="N157" i="31"/>
  <c r="M158" i="31"/>
  <c r="I124" i="22"/>
  <c r="L122" i="22"/>
  <c r="K122" i="22"/>
  <c r="J122" i="22"/>
  <c r="L120" i="22"/>
  <c r="K120" i="22"/>
  <c r="J120" i="22"/>
  <c r="F72" i="13"/>
  <c r="F73" i="13"/>
  <c r="F74" i="13"/>
  <c r="F75" i="13"/>
  <c r="F76" i="13"/>
  <c r="F78" i="13"/>
  <c r="F79" i="13"/>
  <c r="F80" i="13"/>
  <c r="F71" i="13"/>
  <c r="F26" i="52"/>
  <c r="G26" i="52"/>
  <c r="H26" i="52"/>
  <c r="F27" i="52"/>
  <c r="G27" i="52"/>
  <c r="H27" i="52"/>
  <c r="F28" i="52"/>
  <c r="G28" i="52"/>
  <c r="H28" i="52"/>
  <c r="B9" i="48"/>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J124" i="22"/>
  <c r="I126" i="22"/>
  <c r="I128" i="22" s="1"/>
  <c r="L124" i="22"/>
  <c r="K124" i="22"/>
  <c r="S44" i="33"/>
  <c r="T44" i="33" s="1"/>
  <c r="S42" i="33"/>
  <c r="T42" i="33" s="1"/>
  <c r="S40" i="33"/>
  <c r="T40" i="33" s="1"/>
  <c r="M96" i="27" l="1"/>
  <c r="M160" i="31"/>
  <c r="N159" i="31"/>
  <c r="K128" i="22"/>
  <c r="I130" i="22"/>
  <c r="L128" i="22"/>
  <c r="J128" i="22"/>
  <c r="K126" i="22"/>
  <c r="J126" i="22"/>
  <c r="L126" i="22"/>
  <c r="N160" i="31" l="1"/>
  <c r="M161" i="31"/>
  <c r="M97" i="27"/>
  <c r="L130" i="22"/>
  <c r="J130" i="22"/>
  <c r="K130" i="22"/>
  <c r="N161" i="31" l="1"/>
  <c r="M162" i="31"/>
  <c r="M102" i="27"/>
  <c r="L132" i="22"/>
  <c r="J132" i="22"/>
  <c r="K132" i="22"/>
  <c r="N162" i="31" l="1"/>
  <c r="M163" i="31"/>
  <c r="M103" i="27"/>
  <c r="E24" i="68"/>
  <c r="D26" i="68"/>
  <c r="E26" i="68"/>
  <c r="E28" i="68"/>
  <c r="E30" i="68"/>
  <c r="M164" i="31" l="1"/>
  <c r="N163" i="31"/>
  <c r="M104" i="27"/>
  <c r="F24" i="52"/>
  <c r="G24" i="52"/>
  <c r="H24" i="52"/>
  <c r="G25" i="52"/>
  <c r="H25" i="52"/>
  <c r="N164" i="31" l="1"/>
  <c r="M165" i="31"/>
  <c r="M105" i="27"/>
  <c r="M106"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3" i="52"/>
  <c r="G23" i="52"/>
  <c r="H23" i="52"/>
  <c r="F93" i="22"/>
  <c r="F88" i="22"/>
  <c r="F90" i="22"/>
  <c r="F106" i="22"/>
  <c r="F104" i="22"/>
  <c r="F102" i="22"/>
  <c r="F100" i="22"/>
  <c r="F96" i="22"/>
  <c r="E9" i="68"/>
  <c r="I31" i="68"/>
  <c r="J31" i="68"/>
  <c r="I29" i="68"/>
  <c r="J29" i="68"/>
  <c r="I27" i="68"/>
  <c r="J27" i="68"/>
  <c r="I25" i="68"/>
  <c r="J25" i="68"/>
  <c r="I23" i="68"/>
  <c r="J23"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F114" i="22"/>
  <c r="N173" i="31" l="1"/>
  <c r="M174" i="31"/>
  <c r="F118" i="22"/>
  <c r="M175" i="31" l="1"/>
  <c r="N174" i="31"/>
  <c r="F17" i="21"/>
  <c r="G17" i="21"/>
  <c r="H17" i="21"/>
  <c r="I17" i="21"/>
  <c r="J17" i="21"/>
  <c r="N175" i="31" l="1"/>
  <c r="M176" i="31"/>
  <c r="E16" i="32"/>
  <c r="E15" i="32"/>
  <c r="M177" i="31" l="1"/>
  <c r="N176" i="31"/>
  <c r="E18" i="32"/>
  <c r="N177" i="31" l="1"/>
  <c r="M178" i="31"/>
  <c r="E20" i="32"/>
  <c r="E19" i="32"/>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M180" i="31" l="1"/>
  <c r="N179" i="3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M181" i="31" l="1"/>
  <c r="N180" i="31"/>
  <c r="D16" i="70"/>
  <c r="H15" i="70"/>
  <c r="J104" i="70"/>
  <c r="K104" i="70" s="1"/>
  <c r="L104" i="70" s="1"/>
  <c r="I105" i="70"/>
  <c r="J142" i="70"/>
  <c r="K142" i="70" s="1"/>
  <c r="I142" i="70"/>
  <c r="I122" i="70"/>
  <c r="J121" i="70"/>
  <c r="K121" i="70" s="1"/>
  <c r="L121" i="70" s="1"/>
  <c r="I71" i="70"/>
  <c r="J70" i="70"/>
  <c r="K70" i="70" s="1"/>
  <c r="L70" i="70" s="1"/>
  <c r="H130" i="70"/>
  <c r="H104" i="70"/>
  <c r="D105" i="70"/>
  <c r="M182" i="31" l="1"/>
  <c r="N182" i="31" s="1"/>
  <c r="N181" i="3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41" i="33"/>
  <c r="K41" i="33"/>
  <c r="L41" i="33"/>
  <c r="Q41" i="33"/>
  <c r="L14" i="52"/>
  <c r="K253" i="12" l="1"/>
  <c r="L252" i="12"/>
  <c r="I13" i="68"/>
  <c r="J13" i="68"/>
  <c r="L15" i="52"/>
  <c r="J61" i="7"/>
  <c r="K61" i="7"/>
  <c r="L61" i="7"/>
  <c r="M61" i="7"/>
  <c r="N61" i="7"/>
  <c r="O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03" i="66"/>
  <c r="R102" i="66"/>
  <c r="R101" i="66"/>
  <c r="R100" i="66"/>
  <c r="R99" i="66"/>
  <c r="R98" i="66"/>
  <c r="R97" i="66"/>
  <c r="R96"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F20" i="25"/>
  <c r="G20" i="25"/>
  <c r="H20" i="25"/>
  <c r="F21" i="25"/>
  <c r="G21" i="25"/>
  <c r="H21" i="25"/>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2" i="27"/>
  <c r="N32" i="27" s="1"/>
  <c r="O32" i="27" s="1"/>
  <c r="J32" i="27"/>
  <c r="I32" i="27"/>
  <c r="H32" i="27"/>
  <c r="G32"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S82" i="66" l="1"/>
  <c r="R83" i="66"/>
  <c r="M130" i="20"/>
  <c r="N128" i="20"/>
  <c r="F37" i="23"/>
  <c r="J37" i="23"/>
  <c r="L36" i="23"/>
  <c r="F36" i="23"/>
  <c r="K40" i="23"/>
  <c r="L40" i="23" s="1"/>
  <c r="J40" i="23"/>
  <c r="J39" i="23"/>
  <c r="I39" i="23"/>
  <c r="H39" i="23"/>
  <c r="J38" i="23"/>
  <c r="I38" i="23"/>
  <c r="G37" i="23"/>
  <c r="H37" i="23"/>
  <c r="I37" i="23"/>
  <c r="F35" i="23"/>
  <c r="G35" i="23"/>
  <c r="H35" i="23"/>
  <c r="I35" i="23"/>
  <c r="J35" i="23"/>
  <c r="L35" i="23"/>
  <c r="S83" i="66" l="1"/>
  <c r="R84" i="66"/>
  <c r="M131" i="20"/>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S84" i="66" l="1"/>
  <c r="R85" i="66"/>
  <c r="M132" i="20"/>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R86" i="66" l="1"/>
  <c r="S85" i="66"/>
  <c r="N132" i="20"/>
  <c r="M133" i="20"/>
  <c r="K77" i="64"/>
  <c r="J78" i="64"/>
  <c r="K78" i="64" s="1"/>
  <c r="K71" i="64"/>
  <c r="J72" i="64"/>
  <c r="K72" i="64" s="1"/>
  <c r="K103" i="64"/>
  <c r="J104" i="64"/>
  <c r="I16" i="64"/>
  <c r="H16" i="64"/>
  <c r="G16" i="64"/>
  <c r="E17" i="64"/>
  <c r="J122" i="64"/>
  <c r="K121" i="64"/>
  <c r="E105" i="64"/>
  <c r="I104" i="64"/>
  <c r="H104" i="64"/>
  <c r="G104" i="64"/>
  <c r="G129" i="64"/>
  <c r="E130" i="64"/>
  <c r="H129" i="64"/>
  <c r="I129" i="64"/>
  <c r="S86" i="66" l="1"/>
  <c r="R87" i="66"/>
  <c r="M134" i="20"/>
  <c r="N133" i="20"/>
  <c r="K104" i="64"/>
  <c r="J105" i="64"/>
  <c r="E106" i="64"/>
  <c r="I105" i="64"/>
  <c r="G105" i="64"/>
  <c r="H105" i="64"/>
  <c r="J123" i="64"/>
  <c r="K122" i="64"/>
  <c r="G130" i="64"/>
  <c r="I130" i="64"/>
  <c r="H130" i="64"/>
  <c r="I17" i="64"/>
  <c r="H17" i="64"/>
  <c r="G17" i="64"/>
  <c r="R88" i="66" l="1"/>
  <c r="S88" i="66" s="1"/>
  <c r="S87" i="66"/>
  <c r="N134" i="20"/>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F52" i="22"/>
  <c r="M147" i="20" l="1"/>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N147" i="20" l="1"/>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E54" i="22"/>
  <c r="E56" i="22" s="1"/>
  <c r="M152" i="20" l="1"/>
  <c r="N151" i="20"/>
  <c r="F56" i="22"/>
  <c r="F54" i="22"/>
  <c r="L11" i="18"/>
  <c r="N152" i="20" l="1"/>
  <c r="M153" i="20"/>
  <c r="J78" i="4"/>
  <c r="K78" i="4"/>
  <c r="L78" i="4"/>
  <c r="M78" i="4"/>
  <c r="N78" i="4"/>
  <c r="O78" i="4"/>
  <c r="L31" i="23"/>
  <c r="L30" i="23"/>
  <c r="L28" i="23"/>
  <c r="F29" i="23"/>
  <c r="G29" i="23"/>
  <c r="H29" i="23"/>
  <c r="L29" i="23"/>
  <c r="N153" i="20" l="1"/>
  <c r="M154" i="20"/>
  <c r="F60" i="22"/>
  <c r="N154" i="20" l="1"/>
  <c r="M155" i="20"/>
  <c r="F70" i="22"/>
  <c r="F62" i="22"/>
  <c r="M156" i="20" l="1"/>
  <c r="N155" i="20"/>
  <c r="F72" i="22"/>
  <c r="F64" i="22"/>
  <c r="M157" i="20" l="1"/>
  <c r="N156" i="20"/>
  <c r="F74" i="22"/>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N157" i="20" l="1"/>
  <c r="M158" i="20"/>
  <c r="N158" i="20" s="1"/>
  <c r="F76" i="22"/>
  <c r="F78" i="22" l="1"/>
  <c r="M16" i="27"/>
  <c r="M17" i="27"/>
  <c r="M18" i="27"/>
  <c r="M19" i="27"/>
  <c r="M20" i="27"/>
  <c r="G17" i="27"/>
  <c r="H17" i="27"/>
  <c r="I17" i="27"/>
  <c r="J17" i="27"/>
  <c r="G18" i="27"/>
  <c r="H18" i="27"/>
  <c r="I18" i="27"/>
  <c r="J18" i="27"/>
  <c r="G19" i="27"/>
  <c r="H19" i="27"/>
  <c r="I19" i="27"/>
  <c r="J19" i="27"/>
  <c r="G20" i="27"/>
  <c r="H20" i="27"/>
  <c r="I20" i="27"/>
  <c r="J20" i="27"/>
  <c r="G205" i="12"/>
  <c r="G203" i="12"/>
  <c r="J46" i="22" l="1"/>
  <c r="K46" i="22"/>
  <c r="L46" i="22"/>
  <c r="I50" i="22"/>
  <c r="J50" i="22" l="1"/>
  <c r="L50" i="22"/>
  <c r="K50" i="22"/>
  <c r="N85" i="31" l="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E110" i="14" l="1"/>
  <c r="E108" i="14"/>
  <c r="J33" i="9"/>
  <c r="L33" i="9"/>
  <c r="M33" i="9"/>
  <c r="N33" i="9"/>
  <c r="O33" i="9"/>
  <c r="I18" i="59" l="1"/>
  <c r="I20" i="59" s="1"/>
  <c r="J23" i="30"/>
  <c r="I23" i="30"/>
  <c r="H23" i="30"/>
  <c r="G23" i="30"/>
  <c r="J22" i="30"/>
  <c r="I22" i="30"/>
  <c r="H22" i="30"/>
  <c r="G22" i="30"/>
  <c r="J21" i="30"/>
  <c r="I21" i="30"/>
  <c r="H21" i="30"/>
  <c r="G21" i="30"/>
  <c r="O62" i="49" l="1"/>
  <c r="K20" i="59"/>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P62" i="49" l="1"/>
  <c r="T62" i="49"/>
  <c r="Q62" i="49"/>
  <c r="R62" i="49" s="1"/>
  <c r="S62" i="49"/>
  <c r="O64" i="49"/>
  <c r="J22" i="59"/>
  <c r="L22" i="59"/>
  <c r="I24" i="59"/>
  <c r="K22" i="59"/>
  <c r="E114" i="14"/>
  <c r="E116" i="14" s="1"/>
  <c r="E118" i="14" s="1"/>
  <c r="E120" i="14" s="1"/>
  <c r="T64" i="49" l="1"/>
  <c r="S64" i="49"/>
  <c r="Q64" i="49"/>
  <c r="R64" i="49" s="1"/>
  <c r="P64" i="49"/>
  <c r="O66" i="49"/>
  <c r="J24" i="59"/>
  <c r="L24" i="59"/>
  <c r="K24" i="59"/>
  <c r="I26" i="59"/>
  <c r="H8" i="20"/>
  <c r="H9" i="20"/>
  <c r="H10" i="20"/>
  <c r="H11" i="20"/>
  <c r="H12" i="20"/>
  <c r="H14" i="20"/>
  <c r="H15" i="20"/>
  <c r="H16" i="20"/>
  <c r="Q66" i="49" l="1"/>
  <c r="R66" i="49" s="1"/>
  <c r="T66" i="49"/>
  <c r="S66" i="49"/>
  <c r="O68" i="49"/>
  <c r="P66"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T68" i="49" l="1"/>
  <c r="S68" i="49"/>
  <c r="Q68" i="49"/>
  <c r="R68" i="49" s="1"/>
  <c r="P68" i="49"/>
  <c r="O70" i="49"/>
  <c r="L28" i="59"/>
  <c r="I30" i="59"/>
  <c r="J28" i="59"/>
  <c r="K28" i="59"/>
  <c r="J27" i="10"/>
  <c r="K27" i="10"/>
  <c r="J29" i="10"/>
  <c r="K29" i="10"/>
  <c r="J31" i="10"/>
  <c r="K31" i="10"/>
  <c r="T70" i="49" l="1"/>
  <c r="S70" i="49"/>
  <c r="Q70" i="49"/>
  <c r="R70" i="49" s="1"/>
  <c r="P70" i="49"/>
  <c r="O72" i="49"/>
  <c r="K30" i="59"/>
  <c r="J30" i="59"/>
  <c r="L30" i="59"/>
  <c r="J20" i="30"/>
  <c r="I20" i="30"/>
  <c r="H20" i="30"/>
  <c r="G20" i="30"/>
  <c r="J19" i="30"/>
  <c r="I19" i="30"/>
  <c r="H19" i="30"/>
  <c r="G19" i="30"/>
  <c r="J18" i="30"/>
  <c r="I18" i="30"/>
  <c r="H18" i="30"/>
  <c r="G18" i="30"/>
  <c r="J17" i="30"/>
  <c r="I17" i="30"/>
  <c r="H17" i="30"/>
  <c r="G17" i="30"/>
  <c r="J16" i="30"/>
  <c r="I16" i="30"/>
  <c r="H16" i="30"/>
  <c r="G16" i="30"/>
  <c r="S72" i="49" l="1"/>
  <c r="Q72" i="49"/>
  <c r="R72" i="49" s="1"/>
  <c r="T72" i="49"/>
  <c r="O74" i="49"/>
  <c r="P72" i="49"/>
  <c r="H104" i="14"/>
  <c r="H106" i="14" s="1"/>
  <c r="I104" i="14"/>
  <c r="I102" i="14"/>
  <c r="I100" i="14"/>
  <c r="I98" i="14"/>
  <c r="I96" i="14"/>
  <c r="I94" i="14"/>
  <c r="T74" i="49" l="1"/>
  <c r="S74" i="49"/>
  <c r="Q74" i="49"/>
  <c r="R74" i="49" s="1"/>
  <c r="P74" i="49"/>
  <c r="O76" i="49"/>
  <c r="O78" i="49" s="1"/>
  <c r="H108" i="14"/>
  <c r="I106" i="14"/>
  <c r="T78" i="49" l="1"/>
  <c r="P78" i="49"/>
  <c r="Q78" i="49"/>
  <c r="R78" i="49" s="1"/>
  <c r="S78" i="49"/>
  <c r="O80" i="49"/>
  <c r="Q76" i="49"/>
  <c r="R76" i="49" s="1"/>
  <c r="S76" i="49"/>
  <c r="T76" i="49"/>
  <c r="P76" i="49"/>
  <c r="H110" i="14"/>
  <c r="I108" i="14"/>
  <c r="T80" i="49" l="1"/>
  <c r="O82" i="49"/>
  <c r="Q80" i="49"/>
  <c r="R80" i="49" s="1"/>
  <c r="S80" i="49"/>
  <c r="P80" i="49"/>
  <c r="I110" i="14"/>
  <c r="H112" i="14"/>
  <c r="T82" i="49" l="1"/>
  <c r="Q82" i="49"/>
  <c r="R82" i="49" s="1"/>
  <c r="S82" i="49"/>
  <c r="O84" i="49"/>
  <c r="P82" i="49"/>
  <c r="I112" i="14"/>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T84" i="49" l="1"/>
  <c r="S84" i="49"/>
  <c r="P84" i="49"/>
  <c r="Q84" i="49"/>
  <c r="R84" i="49" s="1"/>
  <c r="H116" i="14"/>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8" i="22" l="1"/>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L10" i="18" l="1"/>
  <c r="H49" i="43" l="1"/>
  <c r="M49" i="43" l="1"/>
  <c r="L49" i="43"/>
  <c r="J49" i="43"/>
  <c r="K49" i="43" s="1"/>
  <c r="I49" i="43"/>
  <c r="H50" i="43"/>
  <c r="M50" i="43" l="1"/>
  <c r="L50" i="43"/>
  <c r="I50" i="43"/>
  <c r="J50" i="43"/>
  <c r="K50" i="43" s="1"/>
  <c r="H51" i="43"/>
  <c r="M51" i="43" l="1"/>
  <c r="L51" i="43"/>
  <c r="J51" i="43"/>
  <c r="K51" i="43" s="1"/>
  <c r="H52" i="43"/>
  <c r="I51" i="43"/>
  <c r="L52" i="43" l="1"/>
  <c r="M52" i="43"/>
  <c r="H53" i="43"/>
  <c r="I52" i="43"/>
  <c r="J52" i="43"/>
  <c r="K52" i="43" s="1"/>
  <c r="H54" i="43" l="1"/>
  <c r="L53" i="43"/>
  <c r="M53" i="43"/>
  <c r="J54" i="43"/>
  <c r="K54" i="43" s="1"/>
  <c r="H55" i="43"/>
  <c r="I54" i="43"/>
  <c r="I53" i="43"/>
  <c r="J53" i="43"/>
  <c r="K53" i="43" s="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L55" i="43" l="1"/>
  <c r="M55" i="43"/>
  <c r="L54" i="43"/>
  <c r="M54" i="43"/>
  <c r="H56" i="43"/>
  <c r="I55" i="43"/>
  <c r="J55" i="43"/>
  <c r="K55" i="43" s="1"/>
  <c r="J42" i="35"/>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M56" i="43" l="1"/>
  <c r="L56" i="43"/>
  <c r="H57" i="43"/>
  <c r="J56" i="43"/>
  <c r="K56" i="43" s="1"/>
  <c r="I56" i="43"/>
  <c r="E166" i="12"/>
  <c r="F166" i="12"/>
  <c r="G166" i="12"/>
  <c r="H166" i="12"/>
  <c r="I166" i="12"/>
  <c r="M57" i="43" l="1"/>
  <c r="L57" i="43"/>
  <c r="J57" i="43"/>
  <c r="K57" i="43" s="1"/>
  <c r="I57" i="43"/>
  <c r="H58" i="43"/>
  <c r="J191" i="51"/>
  <c r="K191" i="51"/>
  <c r="L191" i="51"/>
  <c r="M191" i="51"/>
  <c r="M58" i="43" l="1"/>
  <c r="L58" i="43"/>
  <c r="H59" i="43"/>
  <c r="J58" i="43"/>
  <c r="K58" i="43" s="1"/>
  <c r="I58" i="43"/>
  <c r="I199" i="51"/>
  <c r="I201" i="51" s="1"/>
  <c r="L59" i="43" l="1"/>
  <c r="M59" i="43"/>
  <c r="I59" i="43"/>
  <c r="H60" i="43"/>
  <c r="J59" i="43"/>
  <c r="K59" i="43" s="1"/>
  <c r="F203" i="51"/>
  <c r="E205" i="51"/>
  <c r="I203" i="51"/>
  <c r="K201" i="51"/>
  <c r="L201" i="51"/>
  <c r="M201" i="51"/>
  <c r="J201" i="51"/>
  <c r="M60" i="43" l="1"/>
  <c r="L60" i="43"/>
  <c r="J60" i="43"/>
  <c r="K60" i="43" s="1"/>
  <c r="I60"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K100" i="67" l="1"/>
  <c r="K100" i="67"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90" authorId="0" shapeId="0" xr:uid="{E4583204-9929-4853-95A9-AAE5E31DC9A8}">
      <text>
        <r>
          <rPr>
            <b/>
            <sz val="9"/>
            <color indexed="81"/>
            <rFont val="Tahoma"/>
            <family val="2"/>
          </rPr>
          <t xml:space="preserve">From 1st June 2014 B/L Date
</t>
        </r>
      </text>
    </comment>
    <comment ref="B53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<sst xmlns="http://schemas.openxmlformats.org/spreadsheetml/2006/main" count="26729" uniqueCount="9362">
  <si>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</si>
  <si>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</si>
  <si>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</si>
  <si>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</si>
  <si>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</si>
  <si>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</si>
  <si>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</si>
  <si>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</si>
  <si>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</si>
  <si>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</si>
  <si>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</si>
  <si>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</si>
  <si>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</si>
  <si>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</si>
  <si>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</si>
  <si>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</si>
  <si>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</si>
  <si>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</si>
  <si>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</si>
  <si>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</si>
  <si>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</si>
  <si>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</si>
  <si>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</si>
  <si>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</si>
  <si>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</si>
  <si>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</si>
  <si>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</si>
  <si>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</si>
  <si>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</si>
  <si>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</si>
  <si>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</si>
  <si>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</si>
  <si>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</si>
  <si>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</si>
  <si>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</si>
  <si>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</si>
  <si>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</si>
  <si>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</si>
  <si>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</si>
  <si>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</si>
  <si>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</si>
  <si>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</si>
  <si>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</si>
  <si>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</si>
  <si>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</si>
  <si>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</si>
  <si>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</si>
  <si>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</si>
  <si>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</si>
  <si>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</si>
  <si>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</si>
  <si>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</si>
  <si>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</si>
  <si>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</si>
  <si>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</si>
  <si>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</si>
  <si>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</si>
  <si>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</si>
  <si>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</si>
  <si>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</si>
  <si>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</si>
  <si>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</si>
  <si>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</si>
  <si>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</si>
  <si>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</si>
  <si>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</si>
  <si>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</si>
  <si>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</si>
  <si>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</si>
  <si>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</si>
  <si>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</si>
  <si>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</si>
  <si>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</si>
  <si>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</si>
  <si>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</si>
  <si>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</si>
  <si>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</si>
  <si>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</si>
  <si>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</si>
  <si>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</si>
  <si>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</si>
  <si>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</si>
  <si>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</si>
  <si>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</si>
  <si>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</si>
  <si>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</si>
  <si>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</si>
  <si>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</si>
  <si>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</si>
  <si>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</si>
  <si>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</si>
  <si>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</si>
  <si>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</si>
  <si>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</si>
  <si>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</si>
  <si>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</si>
  <si>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</si>
  <si>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</si>
  <si>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</si>
  <si>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</si>
  <si>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</si>
  <si>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</si>
  <si>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</si>
  <si>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</si>
  <si>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</si>
  <si>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</si>
  <si>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</si>
  <si>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</si>
  <si>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</si>
  <si>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</si>
  <si>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</si>
  <si>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</si>
  <si>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</si>
  <si>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</si>
  <si>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</si>
  <si>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</si>
  <si>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</si>
  <si>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</si>
  <si>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</si>
  <si>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</si>
  <si>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</si>
  <si>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</si>
  <si>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</si>
  <si>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</si>
  <si>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</si>
  <si>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</si>
  <si>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</si>
  <si>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</si>
  <si>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</si>
  <si>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</si>
  <si>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</si>
  <si>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</si>
  <si>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</si>
  <si>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</si>
  <si>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</si>
  <si>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</si>
  <si>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</si>
  <si>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</si>
  <si>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</si>
  <si>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</si>
  <si>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</si>
  <si>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</si>
  <si>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</si>
  <si>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</si>
  <si>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</si>
  <si>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</si>
  <si>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</si>
  <si>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</si>
  <si>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</si>
  <si>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</si>
  <si>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</si>
  <si>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</si>
  <si>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</si>
  <si>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</si>
  <si>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</si>
  <si>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</si>
  <si>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</si>
  <si>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</si>
  <si>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</si>
  <si>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</si>
  <si>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</si>
  <si>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</si>
  <si>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</si>
  <si>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</si>
  <si>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</si>
  <si>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</si>
  <si>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</si>
  <si>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</si>
  <si>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</si>
  <si>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</si>
  <si>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</si>
  <si>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</si>
  <si>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</si>
  <si>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</si>
  <si>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</si>
  <si>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</si>
  <si>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</si>
  <si>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</si>
  <si>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</si>
  <si>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</si>
  <si>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</si>
  <si>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</si>
  <si>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</si>
  <si>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</si>
  <si>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</si>
  <si>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</si>
  <si>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</si>
  <si>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</si>
  <si>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</si>
  <si>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</si>
  <si>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</si>
  <si>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</si>
  <si>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</si>
  <si>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</si>
  <si>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</si>
  <si>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</si>
  <si>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</si>
  <si>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</si>
  <si>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</si>
  <si>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</si>
  <si>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</si>
  <si>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</si>
  <si>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</si>
  <si>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</si>
  <si>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</si>
  <si>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</si>
  <si>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</si>
  <si>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</si>
  <si>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</si>
  <si>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</si>
  <si>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</si>
  <si>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</si>
  <si>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</si>
  <si>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</si>
  <si>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</si>
  <si>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</si>
  <si>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</si>
  <si>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</si>
  <si>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</si>
  <si>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</si>
  <si>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</si>
  <si>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</si>
  <si>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</si>
  <si>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</si>
  <si>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</si>
  <si>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</si>
  <si>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</si>
  <si>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</si>
  <si>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</si>
  <si>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</si>
  <si>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</si>
  <si>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</si>
  <si>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</si>
  <si>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</si>
  <si>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</si>
  <si>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</si>
  <si>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</si>
  <si>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</si>
  <si>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</si>
  <si>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</si>
  <si>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</si>
  <si>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</si>
  <si>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</si>
  <si>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</si>
  <si>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</si>
  <si>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</si>
  <si>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</si>
  <si>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</si>
  <si>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</si>
  <si>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</si>
  <si>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</si>
  <si>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</si>
  <si>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</si>
  <si>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</si>
  <si>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</si>
  <si>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</si>
  <si>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</si>
  <si>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</si>
  <si>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</si>
  <si>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</si>
  <si>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</si>
  <si>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</si>
  <si>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</si>
  <si>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</si>
  <si>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</si>
  <si>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</si>
  <si>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</si>
  <si>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</si>
  <si>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</si>
  <si>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</si>
  <si>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</si>
  <si>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</si>
  <si>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</si>
  <si>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</si>
  <si>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</si>
  <si>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</si>
  <si>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</si>
  <si>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</si>
  <si>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</si>
  <si>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</si>
  <si>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</si>
  <si>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</si>
  <si>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</si>
  <si>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</si>
  <si>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</si>
  <si>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</si>
  <si>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</si>
  <si>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</si>
  <si>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</si>
  <si>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</si>
  <si>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</si>
  <si>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</si>
  <si>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</si>
  <si>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</si>
  <si>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</si>
  <si>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</si>
  <si>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</si>
  <si>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</si>
  <si>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</si>
  <si>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</si>
  <si>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</si>
  <si>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</si>
  <si>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</si>
  <si>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</si>
  <si>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</si>
  <si>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</si>
  <si>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</si>
  <si>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</si>
  <si>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</si>
  <si>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</si>
  <si>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</si>
  <si>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</si>
  <si>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</si>
  <si>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</si>
  <si>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</si>
  <si>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</si>
  <si>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</si>
  <si>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</si>
  <si>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</si>
  <si>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</si>
  <si>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</si>
  <si>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</si>
  <si>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</si>
  <si>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</si>
  <si>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</si>
  <si>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</si>
  <si>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</si>
  <si>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</si>
  <si>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</si>
  <si>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</si>
  <si>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</si>
  <si>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</si>
  <si>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</si>
  <si>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</si>
  <si>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</si>
  <si>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</si>
  <si>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</si>
  <si>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</si>
  <si>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</si>
  <si>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</si>
  <si>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</si>
  <si>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</si>
  <si>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</si>
  <si>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</si>
  <si>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</si>
  <si>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</si>
  <si>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</si>
  <si>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</si>
  <si>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</si>
  <si>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</si>
  <si>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</si>
  <si>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</si>
  <si>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</si>
  <si>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</si>
  <si>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</si>
  <si>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</si>
  <si>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</si>
  <si>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</si>
  <si>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</si>
  <si>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</si>
  <si>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</si>
  <si>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</si>
  <si>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</si>
  <si>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</si>
  <si>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</si>
  <si>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</si>
  <si>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</si>
  <si>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</si>
  <si>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</si>
  <si>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</si>
  <si>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</si>
  <si>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</si>
  <si>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</si>
  <si>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</si>
  <si>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</si>
  <si>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</si>
  <si>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</si>
  <si>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</si>
  <si>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</si>
  <si>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</si>
  <si>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</si>
  <si>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</si>
  <si>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</si>
  <si>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</si>
  <si>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</si>
  <si>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</si>
  <si>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</si>
  <si>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</si>
  <si>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</si>
  <si>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</si>
  <si>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</si>
  <si>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</si>
  <si>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</si>
  <si>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</si>
  <si>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</si>
  <si>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</si>
  <si>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</si>
  <si>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</si>
  <si>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</si>
  <si>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</si>
  <si>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</si>
  <si>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</si>
  <si>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</si>
  <si>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</si>
  <si>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</si>
  <si>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</si>
  <si>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</si>
  <si>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</si>
  <si>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</si>
  <si>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</si>
  <si>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</si>
  <si>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</si>
  <si>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</si>
  <si>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</si>
  <si>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</si>
  <si>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</si>
  <si>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</si>
  <si>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</si>
  <si>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</si>
  <si>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</si>
  <si>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</si>
  <si>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</si>
  <si>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</si>
  <si>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</si>
  <si>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</si>
  <si>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</si>
  <si>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</si>
  <si>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</si>
  <si>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</si>
  <si>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</si>
  <si>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</si>
  <si>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</si>
  <si>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</si>
  <si>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</si>
  <si>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</si>
  <si>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</si>
  <si>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</si>
  <si>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</si>
  <si>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</si>
  <si>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</si>
  <si>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</si>
  <si>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</si>
  <si>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</si>
  <si>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</si>
  <si>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</si>
  <si>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</si>
  <si>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</si>
  <si>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</si>
  <si>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</si>
  <si>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</si>
  <si>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</si>
  <si>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</si>
  <si>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</si>
  <si>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</si>
  <si>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</si>
  <si>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</si>
  <si>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</si>
  <si>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</si>
  <si>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</si>
  <si>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</si>
  <si>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</si>
  <si>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</si>
  <si>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</si>
  <si>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</si>
  <si>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</si>
  <si>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</si>
  <si>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</si>
  <si>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</si>
  <si>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</si>
  <si>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</si>
  <si>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</si>
  <si>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</si>
  <si>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</si>
  <si>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</si>
  <si>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</si>
  <si>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</si>
  <si>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</si>
  <si>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</si>
  <si>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</si>
  <si>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</si>
  <si>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</si>
  <si>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</si>
  <si>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</si>
  <si>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</si>
  <si>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</si>
  <si>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</si>
  <si>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</si>
  <si>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</si>
  <si>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</si>
  <si>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</si>
  <si>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</si>
  <si>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</si>
  <si>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</si>
  <si>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</si>
  <si>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</si>
  <si>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</si>
  <si>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</si>
  <si>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</si>
  <si>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</si>
  <si>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</si>
  <si>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</si>
  <si>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</si>
  <si>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</si>
  <si>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</si>
  <si>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</si>
  <si>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</si>
  <si>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</si>
  <si>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</si>
  <si>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</si>
  <si>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</si>
  <si>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</si>
  <si>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</si>
  <si>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</si>
  <si>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</si>
  <si>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</si>
  <si>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</si>
  <si>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</si>
  <si>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</si>
  <si>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</si>
  <si>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</si>
  <si>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</si>
  <si>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</si>
  <si>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</si>
  <si>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</si>
  <si>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</si>
  <si>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</si>
  <si>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</si>
  <si>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</si>
  <si>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</si>
  <si>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</si>
  <si>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</si>
  <si>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</si>
  <si>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</si>
  <si>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</si>
  <si>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</si>
  <si>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</si>
  <si>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</si>
  <si>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</si>
  <si>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</si>
  <si>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</si>
  <si>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</si>
  <si>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</si>
  <si>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</si>
  <si>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</si>
  <si>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</si>
  <si>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</si>
  <si>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</si>
  <si>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</si>
  <si>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</si>
  <si>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</si>
  <si>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</si>
  <si>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</si>
  <si>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</si>
  <si>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</si>
  <si>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</si>
  <si>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</si>
  <si>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</si>
  <si>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</si>
  <si>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</si>
  <si>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</si>
  <si>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</si>
  <si>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</si>
  <si>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</si>
  <si>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</si>
  <si>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</si>
  <si>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</si>
  <si>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</si>
  <si>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</si>
  <si>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</si>
  <si>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</si>
  <si>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</si>
  <si>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</si>
  <si>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</si>
  <si>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</si>
  <si>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</si>
  <si>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</si>
  <si>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</si>
  <si>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</si>
  <si>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</si>
  <si>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</si>
  <si>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</si>
  <si>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</si>
  <si>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</si>
  <si>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</si>
  <si>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</si>
  <si>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</si>
  <si>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</si>
  <si>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</si>
  <si>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</si>
  <si>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</si>
  <si>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</si>
  <si>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</si>
  <si>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</si>
  <si>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</si>
  <si>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</si>
  <si>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</si>
  <si>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</si>
  <si>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</si>
  <si>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</si>
  <si>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</si>
  <si>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</si>
  <si>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</si>
  <si>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</si>
  <si>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</si>
  <si>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</si>
  <si>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</si>
  <si>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</si>
  <si>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</si>
  <si>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</si>
  <si>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</si>
  <si>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</si>
  <si>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</si>
  <si>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</si>
  <si>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</si>
  <si>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</si>
  <si>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</si>
  <si>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</si>
  <si>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</si>
  <si>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</si>
  <si>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</si>
  <si>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</si>
  <si>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</si>
  <si>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</si>
  <si>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</si>
  <si>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</si>
  <si>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</si>
  <si>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</si>
  <si>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</si>
  <si>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</si>
  <si>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</si>
  <si>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</si>
  <si>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</si>
  <si>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</si>
  <si>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</si>
  <si>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</si>
  <si>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</si>
  <si>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</si>
  <si>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</si>
  <si>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</si>
  <si>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</si>
  <si>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</si>
  <si>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</si>
  <si>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</si>
  <si>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</si>
  <si>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</si>
  <si>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</si>
  <si>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</si>
  <si>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</si>
  <si>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</si>
  <si>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</si>
  <si>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</si>
  <si>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</si>
  <si>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</si>
  <si>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</si>
  <si>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</si>
  <si>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</si>
  <si>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</si>
  <si>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</si>
  <si>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</si>
  <si>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</si>
  <si>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</si>
  <si>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</si>
  <si>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</si>
  <si>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</si>
  <si>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</si>
  <si>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</si>
  <si>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</si>
  <si>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</si>
  <si>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</si>
  <si>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</si>
  <si>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</si>
  <si>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</si>
  <si>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</si>
  <si>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</si>
  <si>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</si>
  <si>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</si>
  <si>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</si>
  <si>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</si>
  <si>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</si>
  <si>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</si>
  <si>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</si>
  <si>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</si>
  <si>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</si>
  <si>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</si>
  <si>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</si>
  <si>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</si>
  <si>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</si>
  <si>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</si>
  <si>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</si>
  <si>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</si>
  <si>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</si>
  <si>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</si>
  <si>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</si>
  <si>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</si>
  <si>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</si>
  <si>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</si>
  <si>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</si>
  <si>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</si>
  <si>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</si>
  <si>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</si>
  <si>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</si>
  <si>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</si>
  <si>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</si>
  <si>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</si>
  <si>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</si>
  <si>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</si>
  <si>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</si>
  <si>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</si>
  <si>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</si>
  <si>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</si>
  <si>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r>
      <t xml:space="preserve">AL 'AQABAH </t>
    </r>
    <r>
      <rPr>
        <b/>
        <sz val="11"/>
        <color rgb="FFC00000"/>
        <rFont val="Calibri"/>
        <family val="2"/>
        <scheme val="minor"/>
      </rPr>
      <t>(STOW CODE: MTMLA)</t>
    </r>
  </si>
  <si>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</si>
  <si>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</si>
  <si>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</si>
  <si>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</si>
  <si>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</si>
  <si>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</si>
  <si>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</si>
  <si>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</si>
  <si>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</si>
  <si>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</si>
  <si>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</si>
  <si>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</si>
  <si>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</si>
  <si>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</si>
  <si>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</si>
  <si>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</si>
  <si>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</si>
  <si>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</si>
  <si>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</si>
  <si>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</si>
  <si>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</si>
  <si>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</si>
  <si>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</si>
  <si>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</si>
  <si>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</si>
  <si>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</si>
  <si>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</si>
  <si>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</si>
  <si>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</si>
  <si>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</si>
  <si>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</si>
  <si>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</si>
  <si>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</si>
  <si>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</si>
  <si>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</si>
  <si>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</si>
  <si>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</si>
  <si>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</si>
  <si>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</si>
  <si>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</si>
  <si>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</si>
  <si>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</si>
  <si>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</si>
  <si>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</si>
  <si>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</si>
  <si>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</si>
  <si>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</si>
  <si>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</si>
  <si>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</si>
  <si>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</si>
  <si>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</si>
  <si>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</si>
  <si>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</si>
  <si>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</si>
  <si>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</si>
  <si>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</si>
  <si>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</si>
  <si>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</si>
  <si>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</si>
  <si>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</si>
  <si>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</si>
  <si>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</si>
  <si>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</si>
  <si>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</si>
  <si>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</si>
  <si>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</si>
  <si>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</si>
  <si>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</si>
  <si>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</si>
  <si>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</si>
  <si>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</si>
  <si>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</si>
  <si>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</si>
  <si>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</si>
  <si>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</si>
  <si>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</si>
  <si>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</si>
  <si>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</si>
  <si>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</si>
  <si>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</si>
  <si>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</si>
  <si>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</si>
  <si>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</si>
  <si>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</si>
  <si>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</si>
  <si>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</si>
  <si>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</si>
  <si>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</si>
  <si>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</si>
  <si>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t>
  </si>
  <si>
    <t>BARI</t>
  </si>
  <si>
    <t>ITBRI</t>
  </si>
  <si>
    <t>NO IMO CARGO IS ALLOWED FOR DISCHARGING</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</si>
  <si>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</si>
  <si>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</si>
  <si>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</si>
  <si>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</si>
  <si>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</si>
  <si>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</si>
  <si>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</si>
  <si>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</si>
  <si>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</si>
  <si>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</si>
  <si>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</si>
  <si>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ORYX / 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</si>
  <si>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</si>
  <si>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</si>
  <si>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</si>
  <si>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</si>
  <si>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</si>
  <si>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BEJAIA (BLOCK STOW ESELG)</t>
  </si>
  <si>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</si>
  <si>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</si>
  <si>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</si>
  <si>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</si>
  <si>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</si>
  <si>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</si>
  <si>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</si>
  <si>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</si>
  <si>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</si>
  <si>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</si>
  <si>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</si>
  <si>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</si>
  <si>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</si>
  <si>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</si>
  <si>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</si>
  <si>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</si>
  <si>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</si>
  <si>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</si>
  <si>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</si>
  <si>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</si>
  <si>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</si>
  <si>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</si>
  <si>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</si>
  <si>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</si>
  <si>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</si>
  <si>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</si>
  <si>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</si>
  <si>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</si>
  <si>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</si>
  <si>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</si>
  <si>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</si>
  <si>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</si>
  <si>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</si>
  <si>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</si>
  <si>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</si>
  <si>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</si>
  <si>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</si>
  <si>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</si>
  <si>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</si>
  <si>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</si>
  <si>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</si>
  <si>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</si>
  <si>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</si>
  <si>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</si>
  <si>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</si>
  <si>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</si>
  <si>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BRIDGETOWN</t>
  </si>
  <si>
    <t>BBBGI</t>
  </si>
  <si>
    <t>CAUCEDO</t>
  </si>
  <si>
    <t>CARIBBEAN</t>
  </si>
  <si>
    <t>BARBADOS</t>
  </si>
  <si>
    <t>NO FRT CLT // NO IMO 2 AND REEFER DG VIA BUSAN</t>
  </si>
  <si>
    <t>PANDA</t>
  </si>
  <si>
    <t>BRISBANE</t>
  </si>
  <si>
    <t>AUBNE</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</si>
  <si>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</si>
  <si>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</si>
  <si>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</si>
  <si>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</si>
  <si>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</si>
  <si>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</si>
  <si>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</si>
  <si>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</si>
  <si>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</si>
  <si>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</si>
  <si>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</si>
  <si>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</si>
  <si>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</si>
  <si>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</si>
  <si>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</si>
  <si>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</si>
  <si>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</si>
  <si>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</si>
  <si>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</si>
  <si>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</si>
  <si>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</si>
  <si>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</si>
  <si>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</si>
  <si>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</si>
  <si>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</si>
  <si>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</si>
  <si>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CARTAGENA</t>
  </si>
  <si>
    <t>COCTG</t>
  </si>
  <si>
    <t>WEF wk19 Zim Spinel 4E</t>
  </si>
  <si>
    <t>4.6</t>
  </si>
  <si>
    <t>CARTAGENA, SPAIN</t>
  </si>
  <si>
    <t>ESCAR</t>
  </si>
  <si>
    <t>CASABLANCA 
(STOW CODE: MACAS)</t>
  </si>
  <si>
    <t>MACAS</t>
  </si>
  <si>
    <t>WEF : ONE FANTASTIC 005W 03/04/2025</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</si>
  <si>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</si>
  <si>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</si>
  <si>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</si>
  <si>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</si>
  <si>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</si>
  <si>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</si>
  <si>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</si>
  <si>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</si>
  <si>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</si>
  <si>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</si>
  <si>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</si>
  <si>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</si>
  <si>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</si>
  <si>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</si>
  <si>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</si>
  <si>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</si>
  <si>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</si>
  <si>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</si>
  <si>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</si>
  <si>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</si>
  <si>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</si>
  <si>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</si>
  <si>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</si>
  <si>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</si>
  <si>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</si>
  <si>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</si>
  <si>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</si>
  <si>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</si>
  <si>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</si>
  <si>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</si>
  <si>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</si>
  <si>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</si>
  <si>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</si>
  <si>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</si>
  <si>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</si>
  <si>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</si>
  <si>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</si>
  <si>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</si>
  <si>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</si>
  <si>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</si>
  <si>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</si>
  <si>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</si>
  <si>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</si>
  <si>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</si>
  <si>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</si>
  <si>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</si>
  <si>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</si>
  <si>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</si>
  <si>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</si>
  <si>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</si>
  <si>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</si>
  <si>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</si>
  <si>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</si>
  <si>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</si>
  <si>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</si>
  <si>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</si>
  <si>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</si>
  <si>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</si>
  <si>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</si>
  <si>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</si>
  <si>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</si>
  <si>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</si>
  <si>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</si>
  <si>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</si>
  <si>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</si>
  <si>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</si>
  <si>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</si>
  <si>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</si>
  <si>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</si>
  <si>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</si>
  <si>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</si>
  <si>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</si>
  <si>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</si>
  <si>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</si>
  <si>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</si>
  <si>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</si>
  <si>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</si>
  <si>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</si>
  <si>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</si>
  <si>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</si>
  <si>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</si>
  <si>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</si>
  <si>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</si>
  <si>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</si>
  <si>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</si>
  <si>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</si>
  <si>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</si>
  <si>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</si>
  <si>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</si>
  <si>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</si>
  <si>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</si>
  <si>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</si>
  <si>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</si>
  <si>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</si>
  <si>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</si>
  <si>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</si>
  <si>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</si>
  <si>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</si>
  <si>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</si>
  <si>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</si>
  <si>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</si>
  <si>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</si>
  <si>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</si>
  <si>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</si>
  <si>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</si>
  <si>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</si>
  <si>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</si>
  <si>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</si>
  <si>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</si>
  <si>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</si>
  <si>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</si>
  <si>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</si>
  <si>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</si>
  <si>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</si>
  <si>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</si>
  <si>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</si>
  <si>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</si>
  <si>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</si>
  <si>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</si>
  <si>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</si>
  <si>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</si>
  <si>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</si>
  <si>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</si>
  <si>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</si>
  <si>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</si>
  <si>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</si>
  <si>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</si>
  <si>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</si>
  <si>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</si>
  <si>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</si>
  <si>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</si>
  <si>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</si>
  <si>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</si>
  <si>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</si>
  <si>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</si>
  <si>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</si>
  <si>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</si>
  <si>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</si>
  <si>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</si>
  <si>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</si>
  <si>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</si>
  <si>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</si>
  <si>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</si>
  <si>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</si>
  <si>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</si>
  <si>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</si>
  <si>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</si>
  <si>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</si>
  <si>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</si>
  <si>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</si>
  <si>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</si>
  <si>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</si>
  <si>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</si>
  <si>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</si>
  <si>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</si>
  <si>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</si>
  <si>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</si>
  <si>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</si>
  <si>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</si>
  <si>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</si>
  <si>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</si>
  <si>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</si>
  <si>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</si>
  <si>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</si>
  <si>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</si>
  <si>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</si>
  <si>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</si>
  <si>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</si>
  <si>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</si>
  <si>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</si>
  <si>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</si>
  <si>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</si>
  <si>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</si>
  <si>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</si>
  <si>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</si>
  <si>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</si>
  <si>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</si>
  <si>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</si>
  <si>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</si>
  <si>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</si>
  <si>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</si>
  <si>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</si>
  <si>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</si>
  <si>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</si>
  <si>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</si>
  <si>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</si>
  <si>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</si>
  <si>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</si>
  <si>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</si>
  <si>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</si>
  <si>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</si>
  <si>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</si>
  <si>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</si>
  <si>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</si>
  <si>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</si>
  <si>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</si>
  <si>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</si>
  <si>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</si>
  <si>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</si>
  <si>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</si>
  <si>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</si>
  <si>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</si>
  <si>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</si>
  <si>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</si>
  <si>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</si>
  <si>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</si>
  <si>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</si>
  <si>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</si>
  <si>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</si>
  <si>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</si>
  <si>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</si>
  <si>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</si>
  <si>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</si>
  <si>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</si>
  <si>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</si>
  <si>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</si>
  <si>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</si>
  <si>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</si>
  <si>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</si>
  <si>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</si>
  <si>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</si>
  <si>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</si>
  <si>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</si>
  <si>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</si>
  <si>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</si>
  <si>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</si>
  <si>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</si>
  <si>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</si>
  <si>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</si>
  <si>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</si>
  <si>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</si>
  <si>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</si>
  <si>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</si>
  <si>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</si>
  <si>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</si>
  <si>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</si>
  <si>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</si>
  <si>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</si>
  <si>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</si>
  <si>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</si>
  <si>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</si>
  <si>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</si>
  <si>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</si>
  <si>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</si>
  <si>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</si>
  <si>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</si>
  <si>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</si>
  <si>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</si>
  <si>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</si>
  <si>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</si>
  <si>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</si>
  <si>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</si>
  <si>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</si>
  <si>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</si>
  <si>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</si>
  <si>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</si>
  <si>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</si>
  <si>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</si>
  <si>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</si>
  <si>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</si>
  <si>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</si>
  <si>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</si>
  <si>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</si>
  <si>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</si>
  <si>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</si>
  <si>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</si>
  <si>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</si>
  <si>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</si>
  <si>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</si>
  <si>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</si>
  <si>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</si>
  <si>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</si>
  <si>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</si>
  <si>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</si>
  <si>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</si>
  <si>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</si>
  <si>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</si>
  <si>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r>
      <t xml:space="preserve">KING ABDULLAH PORT </t>
    </r>
    <r>
      <rPr>
        <b/>
        <sz val="11"/>
        <color rgb="FFC00000"/>
        <rFont val="Calibri"/>
        <family val="2"/>
        <scheme val="minor"/>
      </rPr>
      <t>(STOW CODE: MTMLA)</t>
    </r>
  </si>
  <si>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</si>
  <si>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</si>
  <si>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</si>
  <si>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</si>
  <si>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</si>
  <si>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</si>
  <si>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</si>
  <si>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</si>
  <si>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</si>
  <si>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</si>
  <si>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</si>
  <si>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</si>
  <si>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</si>
  <si>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</si>
  <si>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</si>
  <si>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</si>
  <si>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</si>
  <si>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</si>
  <si>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</si>
  <si>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</si>
  <si>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</si>
  <si>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</si>
  <si>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</si>
  <si>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</si>
  <si>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</si>
  <si>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</si>
  <si>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</si>
  <si>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</si>
  <si>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</si>
  <si>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</si>
  <si>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</si>
  <si>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</si>
  <si>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t>LAUTOKA</t>
  </si>
  <si>
    <t>FJLTK</t>
  </si>
  <si>
    <t>FIJI</t>
  </si>
  <si>
    <t>FORTNIGHTLY CALLS/ NO DG DUE TO RESSTRICTIONS VIA CHINA PORT</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</si>
  <si>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</si>
  <si>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</si>
  <si>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</si>
  <si>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</si>
  <si>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</si>
  <si>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</si>
  <si>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</si>
  <si>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</si>
  <si>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</si>
  <si>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</si>
  <si>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</si>
  <si>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</si>
  <si>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</si>
  <si>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</si>
  <si>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</si>
  <si>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</si>
  <si>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</si>
  <si>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</si>
  <si>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</si>
  <si>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</si>
  <si>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</si>
  <si>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</si>
  <si>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</si>
  <si>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</si>
  <si>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</si>
  <si>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</si>
  <si>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</si>
  <si>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</si>
  <si>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</si>
  <si>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</si>
  <si>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</si>
  <si>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</si>
  <si>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</si>
  <si>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</si>
  <si>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</si>
  <si>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</si>
  <si>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</si>
  <si>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</si>
  <si>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</si>
  <si>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</si>
  <si>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</si>
  <si>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</si>
  <si>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</si>
  <si>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</si>
  <si>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</si>
  <si>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</si>
  <si>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</si>
  <si>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</si>
  <si>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</si>
  <si>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</si>
  <si>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</si>
  <si>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</si>
  <si>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</si>
  <si>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</si>
  <si>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</si>
  <si>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</si>
  <si>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</si>
  <si>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</si>
  <si>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</si>
  <si>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</si>
  <si>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</si>
  <si>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</si>
  <si>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</si>
  <si>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</si>
  <si>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</si>
  <si>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</si>
  <si>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</si>
  <si>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</si>
  <si>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</si>
  <si>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</si>
  <si>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</si>
  <si>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</si>
  <si>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</si>
  <si>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</si>
  <si>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</si>
  <si>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</si>
  <si>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</si>
  <si>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</si>
  <si>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</si>
  <si>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</si>
  <si>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</si>
  <si>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</si>
  <si>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</si>
  <si>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</si>
  <si>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</si>
  <si>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</si>
  <si>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</si>
  <si>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</si>
  <si>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</si>
  <si>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</si>
  <si>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</si>
  <si>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</si>
  <si>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</si>
  <si>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</si>
  <si>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</si>
  <si>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</si>
  <si>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</si>
  <si>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</si>
  <si>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</si>
  <si>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</si>
  <si>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</si>
  <si>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</si>
  <si>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</si>
  <si>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</si>
  <si>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</si>
  <si>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</si>
  <si>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</si>
  <si>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</si>
  <si>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</si>
  <si>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</si>
  <si>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</si>
  <si>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</si>
  <si>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</si>
  <si>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</si>
  <si>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</si>
  <si>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</si>
  <si>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</si>
  <si>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</si>
  <si>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</si>
  <si>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</si>
  <si>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</si>
  <si>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</si>
  <si>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</si>
  <si>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</si>
  <si>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</si>
  <si>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</si>
  <si>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</si>
  <si>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</si>
  <si>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</si>
  <si>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</si>
  <si>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</si>
  <si>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</si>
  <si>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</si>
  <si>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</si>
  <si>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</si>
  <si>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</si>
  <si>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</si>
  <si>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</si>
  <si>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</si>
  <si>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</si>
  <si>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</si>
  <si>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</si>
  <si>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</si>
  <si>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</si>
  <si>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</si>
  <si>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</si>
  <si>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</si>
  <si>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</si>
  <si>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</si>
  <si>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</si>
  <si>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</si>
  <si>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</si>
  <si>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</si>
  <si>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</si>
  <si>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</si>
  <si>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</si>
  <si>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</si>
  <si>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</si>
  <si>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</si>
  <si>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</si>
  <si>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</si>
  <si>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</si>
  <si>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</si>
  <si>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</si>
  <si>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</si>
  <si>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</si>
  <si>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</si>
  <si>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</si>
  <si>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</si>
  <si>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</si>
  <si>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</si>
  <si>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</si>
  <si>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</si>
  <si>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</si>
  <si>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</si>
  <si>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</si>
  <si>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</si>
  <si>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</si>
  <si>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</si>
  <si>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</si>
  <si>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</si>
  <si>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</si>
  <si>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</si>
  <si>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</si>
  <si>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</si>
  <si>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</si>
  <si>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</si>
  <si>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</si>
  <si>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</si>
  <si>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</si>
  <si>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</si>
  <si>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</si>
  <si>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</si>
  <si>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</si>
  <si>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</si>
  <si>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</si>
  <si>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</si>
  <si>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(BLOCK STOW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</si>
  <si>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</si>
  <si>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</si>
  <si>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</si>
  <si>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</si>
  <si>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</si>
  <si>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</si>
  <si>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</si>
  <si>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</si>
  <si>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</si>
  <si>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</si>
  <si>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</si>
  <si>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</si>
  <si>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</si>
  <si>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</si>
  <si>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</si>
  <si>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</si>
  <si>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</si>
  <si>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</si>
  <si>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</si>
  <si>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</si>
  <si>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</si>
  <si>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</si>
  <si>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</si>
  <si>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</si>
  <si>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</si>
  <si>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</si>
  <si>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</si>
  <si>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</si>
  <si>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</si>
  <si>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</si>
  <si>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</si>
  <si>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</si>
  <si>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</si>
  <si>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</si>
  <si>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</si>
  <si>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</si>
  <si>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</si>
  <si>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</si>
  <si>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</si>
  <si>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</si>
  <si>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</si>
  <si>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</si>
  <si>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</si>
  <si>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</si>
  <si>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</si>
  <si>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</si>
  <si>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</si>
  <si>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</si>
  <si>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</si>
  <si>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</si>
  <si>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</si>
  <si>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</si>
  <si>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</si>
  <si>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</si>
  <si>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</si>
  <si>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</si>
  <si>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</si>
  <si>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</si>
  <si>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</si>
  <si>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</si>
  <si>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</si>
  <si>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</si>
  <si>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</si>
  <si>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</si>
  <si>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</si>
  <si>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</si>
  <si>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</si>
  <si>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</si>
  <si>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</si>
  <si>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</si>
  <si>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</si>
  <si>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</si>
  <si>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</si>
  <si>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</si>
  <si>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</si>
  <si>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</si>
  <si>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</si>
  <si>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</si>
  <si>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</si>
  <si>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</si>
  <si>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</si>
  <si>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</si>
  <si>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</si>
  <si>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</si>
  <si>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</si>
  <si>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</si>
  <si>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</si>
  <si>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</si>
  <si>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</si>
  <si>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</si>
  <si>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</si>
  <si>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</si>
  <si>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</si>
  <si>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</si>
  <si>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</si>
  <si>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</si>
  <si>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</si>
  <si>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</si>
  <si>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</si>
  <si>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</si>
  <si>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</si>
  <si>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</si>
  <si>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</si>
  <si>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</si>
  <si>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</si>
  <si>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</si>
  <si>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</si>
  <si>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</si>
  <si>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</si>
  <si>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</si>
  <si>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</si>
  <si>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</si>
  <si>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</si>
  <si>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</si>
  <si>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</si>
  <si>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</si>
  <si>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</si>
  <si>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</si>
  <si>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</si>
  <si>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</si>
  <si>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</si>
  <si>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</si>
  <si>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</si>
  <si>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</si>
  <si>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t>wef QB549W</t>
  </si>
  <si>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</si>
  <si>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</si>
  <si>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</si>
  <si>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</si>
  <si>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</si>
  <si>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</si>
  <si>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</si>
  <si>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</si>
  <si>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</si>
  <si>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</si>
  <si>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</si>
  <si>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</si>
  <si>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</si>
  <si>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</si>
  <si>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</si>
  <si>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</si>
  <si>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</si>
  <si>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</si>
  <si>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</si>
  <si>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</si>
  <si>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</si>
  <si>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</si>
  <si>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</si>
  <si>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</si>
  <si>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</si>
  <si>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</si>
  <si>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</si>
  <si>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</si>
  <si>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</si>
  <si>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</si>
  <si>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</si>
  <si>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</si>
  <si>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</si>
  <si>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</si>
  <si>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</si>
  <si>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</si>
  <si>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</si>
  <si>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</si>
  <si>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</si>
  <si>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</si>
  <si>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</si>
  <si>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</si>
  <si>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</si>
  <si>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</si>
  <si>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</si>
  <si>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</si>
  <si>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</si>
  <si>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</si>
  <si>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</si>
  <si>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</si>
  <si>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</si>
  <si>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</si>
  <si>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</si>
  <si>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</si>
  <si>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</si>
  <si>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</si>
  <si>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</si>
  <si>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</si>
  <si>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</si>
  <si>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</si>
  <si>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</si>
  <si>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</si>
  <si>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</si>
  <si>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</si>
  <si>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</si>
  <si>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</si>
  <si>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</si>
  <si>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</si>
  <si>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</si>
  <si>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</si>
  <si>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</si>
  <si>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</si>
  <si>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</si>
  <si>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</si>
  <si>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</si>
  <si>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</si>
  <si>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</si>
  <si>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</si>
  <si>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</si>
  <si>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</si>
  <si>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</si>
  <si>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</si>
  <si>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</si>
  <si>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</si>
  <si>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</si>
  <si>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</si>
  <si>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</si>
  <si>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</si>
  <si>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</si>
  <si>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</si>
  <si>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</si>
  <si>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</si>
  <si>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</si>
  <si>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</si>
  <si>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</si>
  <si>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r>
      <t>MARSAXLOKK</t>
    </r>
    <r>
      <rPr>
        <sz val="11"/>
        <color rgb="FFC00000"/>
        <rFont val="Calibri"/>
        <family val="2"/>
        <scheme val="minor"/>
      </rPr>
      <t xml:space="preserve"> (STOW CODE MTMOA)</t>
    </r>
  </si>
  <si>
    <t>SOUTH SHIELDS</t>
  </si>
  <si>
    <t>GBSSH</t>
  </si>
  <si>
    <t>SOUTHAMPTON</t>
  </si>
  <si>
    <t>GBSOU</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</si>
  <si>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</si>
  <si>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</si>
  <si>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</si>
  <si>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</si>
  <si>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</si>
  <si>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</si>
  <si>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</si>
  <si>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</si>
  <si>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</si>
  <si>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</si>
  <si>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</si>
  <si>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</si>
  <si>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</si>
  <si>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</si>
  <si>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</si>
  <si>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</si>
  <si>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</si>
  <si>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</si>
  <si>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</si>
  <si>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</si>
  <si>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</si>
  <si>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</si>
  <si>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</si>
  <si>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</si>
  <si>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</si>
  <si>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</si>
  <si>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</si>
  <si>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</si>
  <si>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</si>
  <si>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</si>
  <si>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</si>
  <si>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</si>
  <si>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</si>
  <si>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</si>
  <si>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</si>
  <si>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</si>
  <si>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</si>
  <si>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</si>
  <si>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</si>
  <si>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</si>
  <si>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</si>
  <si>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</si>
  <si>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</si>
  <si>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</si>
  <si>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</si>
  <si>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</si>
  <si>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</si>
  <si>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</si>
  <si>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</si>
  <si>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</si>
  <si>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</si>
  <si>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</si>
  <si>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</si>
  <si>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</si>
  <si>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</si>
  <si>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</si>
  <si>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</si>
  <si>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</si>
  <si>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</si>
  <si>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</si>
  <si>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</si>
  <si>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</si>
  <si>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</si>
  <si>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</si>
  <si>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</si>
  <si>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</si>
  <si>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</si>
  <si>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</si>
  <si>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</si>
  <si>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</si>
  <si>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</si>
  <si>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</si>
  <si>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</si>
  <si>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</si>
  <si>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</si>
  <si>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</si>
  <si>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</si>
  <si>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</si>
  <si>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</si>
  <si>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</si>
  <si>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</si>
  <si>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</si>
  <si>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</si>
  <si>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</si>
  <si>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</si>
  <si>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</si>
  <si>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</si>
  <si>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</si>
  <si>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</si>
  <si>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</si>
  <si>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</si>
  <si>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</si>
  <si>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</si>
  <si>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</si>
  <si>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</si>
  <si>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</si>
  <si>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</si>
  <si>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</si>
  <si>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</si>
  <si>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</si>
  <si>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</si>
  <si>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</si>
  <si>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</si>
  <si>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</si>
  <si>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</si>
  <si>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</si>
  <si>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</si>
  <si>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</si>
  <si>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</si>
  <si>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</si>
  <si>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</si>
  <si>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</si>
  <si>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</si>
  <si>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</si>
  <si>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</si>
  <si>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</si>
  <si>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</si>
  <si>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</si>
  <si>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</si>
  <si>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</si>
  <si>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</si>
  <si>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</si>
  <si>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</si>
  <si>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</si>
  <si>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</si>
  <si>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</si>
  <si>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</si>
  <si>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</si>
  <si>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</si>
  <si>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</si>
  <si>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</si>
  <si>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</si>
  <si>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</si>
  <si>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</si>
  <si>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</si>
  <si>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</si>
  <si>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</si>
  <si>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</si>
  <si>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</si>
  <si>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</si>
  <si>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</si>
  <si>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</si>
  <si>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</si>
  <si>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</si>
  <si>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</si>
  <si>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</si>
  <si>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</si>
  <si>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</si>
  <si>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</si>
  <si>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</si>
  <si>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</si>
  <si>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</si>
  <si>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</si>
  <si>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</si>
  <si>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</si>
  <si>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</si>
  <si>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</si>
  <si>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</si>
  <si>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</si>
  <si>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</si>
  <si>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</si>
  <si>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</si>
  <si>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</si>
  <si>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</si>
  <si>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</si>
  <si>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</si>
  <si>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</si>
  <si>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</si>
  <si>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</si>
  <si>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</si>
  <si>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</si>
  <si>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</si>
  <si>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</si>
  <si>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</si>
  <si>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</si>
  <si>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</si>
  <si>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</si>
  <si>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</si>
  <si>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</si>
  <si>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</si>
  <si>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</si>
  <si>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</si>
  <si>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</si>
  <si>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</si>
  <si>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</si>
  <si>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</si>
  <si>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</si>
  <si>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</si>
  <si>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</si>
  <si>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</si>
  <si>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</si>
  <si>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</si>
  <si>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</si>
  <si>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</si>
  <si>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</si>
  <si>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</si>
  <si>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</si>
  <si>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</si>
  <si>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</si>
  <si>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</si>
  <si>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</si>
  <si>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</si>
  <si>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</si>
  <si>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</si>
  <si>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</si>
  <si>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</si>
  <si>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</si>
  <si>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</si>
  <si>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</si>
  <si>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</si>
  <si>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</si>
  <si>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</si>
  <si>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</si>
  <si>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</si>
  <si>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</si>
  <si>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</si>
  <si>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</si>
  <si>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</si>
  <si>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</si>
  <si>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</si>
  <si>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</si>
  <si>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</si>
  <si>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</si>
  <si>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</si>
  <si>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</si>
  <si>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</si>
  <si>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</si>
  <si>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</si>
  <si>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</si>
  <si>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</si>
  <si>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</si>
  <si>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</si>
  <si>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</si>
  <si>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</si>
  <si>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</si>
  <si>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</si>
  <si>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</si>
  <si>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</si>
  <si>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</si>
  <si>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</si>
  <si>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</si>
  <si>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</si>
  <si>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</si>
  <si>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</si>
  <si>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</si>
  <si>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</si>
  <si>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</si>
  <si>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</si>
  <si>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</si>
  <si>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</si>
  <si>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</si>
  <si>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</si>
  <si>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</si>
  <si>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</si>
  <si>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</si>
  <si>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</si>
  <si>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</si>
  <si>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</si>
  <si>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</si>
  <si>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</si>
  <si>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</si>
  <si>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</si>
  <si>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</si>
  <si>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</si>
  <si>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</si>
  <si>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</si>
  <si>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</si>
  <si>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</si>
  <si>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</si>
  <si>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</si>
  <si>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</si>
  <si>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</si>
  <si>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</si>
  <si>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</si>
  <si>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</si>
  <si>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</si>
  <si>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</si>
  <si>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</si>
  <si>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</si>
  <si>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</si>
  <si>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</si>
  <si>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</si>
  <si>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</si>
  <si>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</si>
  <si>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</si>
  <si>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</si>
  <si>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</si>
  <si>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</si>
  <si>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</si>
  <si>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</si>
  <si>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</si>
  <si>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</si>
  <si>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</si>
  <si>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</si>
  <si>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</si>
  <si>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</si>
  <si>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</si>
  <si>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</si>
  <si>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</si>
  <si>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</si>
  <si>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</si>
  <si>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</si>
  <si>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</si>
  <si>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</si>
  <si>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</si>
  <si>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</si>
  <si>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</si>
  <si>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</si>
  <si>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</si>
  <si>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</si>
  <si>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</si>
  <si>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</si>
  <si>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</si>
  <si>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</si>
  <si>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</si>
  <si>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</si>
  <si>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</si>
  <si>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</si>
  <si>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</si>
  <si>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</si>
  <si>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</si>
  <si>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</si>
  <si>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</si>
  <si>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</si>
  <si>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</si>
  <si>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</si>
  <si>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</si>
  <si>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</si>
  <si>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</si>
  <si>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</si>
  <si>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</si>
  <si>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</si>
  <si>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</si>
  <si>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</si>
  <si>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</si>
  <si>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</si>
  <si>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</si>
  <si>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</si>
  <si>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</si>
  <si>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</si>
  <si>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</si>
  <si>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</si>
  <si>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</si>
  <si>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</si>
  <si>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</si>
  <si>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</si>
  <si>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</si>
  <si>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</si>
  <si>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</si>
  <si>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</si>
  <si>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</si>
  <si>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</si>
  <si>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</si>
  <si>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</si>
  <si>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</si>
  <si>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</si>
  <si>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</si>
  <si>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</si>
  <si>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</si>
  <si>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</si>
  <si>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</si>
  <si>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</si>
  <si>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</si>
  <si>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</si>
  <si>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</si>
  <si>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</si>
  <si>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</si>
  <si>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</si>
  <si>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</si>
  <si>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</si>
  <si>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</si>
  <si>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</si>
  <si>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</si>
  <si>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</si>
  <si>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</si>
  <si>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</si>
  <si>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</si>
  <si>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</si>
  <si>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</si>
  <si>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</si>
  <si>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</si>
  <si>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</si>
  <si>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</si>
  <si>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</si>
  <si>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</si>
  <si>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</si>
  <si>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</si>
  <si>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</si>
  <si>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</si>
  <si>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</si>
  <si>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</si>
  <si>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</si>
  <si>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</si>
  <si>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</si>
  <si>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</si>
  <si>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</si>
  <si>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</si>
  <si>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</si>
  <si>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</si>
  <si>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</si>
  <si>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</si>
  <si>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</si>
  <si>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</si>
  <si>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</si>
  <si>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</si>
  <si>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</si>
  <si>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</si>
  <si>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</si>
  <si>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</si>
  <si>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</si>
  <si>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</si>
  <si>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</si>
  <si>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</si>
  <si>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</si>
  <si>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</si>
  <si>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</si>
  <si>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</si>
  <si>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</si>
  <si>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</si>
  <si>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</si>
  <si>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</si>
  <si>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</si>
  <si>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</si>
  <si>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</si>
  <si>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</si>
  <si>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</si>
  <si>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</si>
  <si>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</si>
  <si>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</si>
  <si>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</si>
  <si>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</si>
  <si>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</si>
  <si>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</si>
  <si>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</si>
  <si>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</si>
  <si>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</si>
  <si>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</si>
  <si>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</si>
  <si>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</si>
  <si>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</si>
  <si>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</si>
  <si>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</si>
  <si>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</si>
  <si>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</si>
  <si>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</si>
  <si>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</si>
  <si>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</si>
  <si>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</si>
  <si>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</si>
  <si>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</si>
  <si>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</si>
  <si>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</si>
  <si>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</si>
  <si>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</si>
  <si>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</si>
  <si>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</si>
  <si>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</si>
  <si>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</si>
  <si>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</si>
  <si>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</si>
  <si>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</si>
  <si>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</si>
  <si>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</si>
  <si>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</si>
  <si>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</si>
  <si>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</si>
  <si>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</si>
  <si>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</si>
  <si>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</si>
  <si>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</si>
  <si>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</si>
  <si>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</si>
  <si>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</si>
  <si>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</si>
  <si>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</si>
  <si>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</si>
  <si>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</si>
  <si>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</si>
  <si>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</si>
  <si>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</si>
  <si>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</si>
  <si>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</si>
  <si>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</si>
  <si>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</si>
  <si>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</si>
  <si>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</si>
  <si>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</si>
  <si>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</si>
  <si>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</si>
  <si>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</si>
  <si>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</si>
  <si>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</si>
  <si>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</si>
  <si>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</si>
  <si>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</si>
  <si>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</si>
  <si>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</si>
  <si>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</si>
  <si>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</si>
  <si>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</si>
  <si>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</si>
  <si>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</si>
  <si>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</si>
  <si>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</si>
  <si>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</si>
  <si>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</si>
  <si>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</si>
  <si>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</si>
  <si>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</si>
  <si>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</si>
  <si>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</si>
  <si>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</si>
  <si>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</si>
  <si>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</si>
  <si>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</si>
  <si>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</si>
  <si>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</si>
  <si>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</si>
  <si>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</si>
  <si>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</si>
  <si>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</si>
  <si>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</si>
  <si>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</si>
  <si>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</si>
  <si>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</si>
  <si>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</si>
  <si>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</si>
  <si>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</si>
  <si>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</si>
  <si>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</si>
  <si>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</si>
  <si>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</si>
  <si>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</si>
  <si>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</si>
  <si>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</si>
  <si>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</si>
  <si>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</si>
  <si>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</si>
  <si>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</si>
  <si>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</si>
  <si>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</si>
  <si>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</si>
  <si>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</si>
  <si>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 xml:space="preserve">MSC OLIVIA </t>
  </si>
  <si>
    <t>GA544W</t>
  </si>
  <si>
    <t>divert to SILK: YM WREATH 033W</t>
  </si>
  <si>
    <t xml:space="preserve"> ex MSC MELATILDE</t>
  </si>
  <si>
    <t xml:space="preserve">MSC FLAVIA </t>
  </si>
  <si>
    <t>GA545W</t>
  </si>
  <si>
    <t>divert to SILK: ONE TRUTH 028W</t>
  </si>
  <si>
    <t>divert to BRITANNIA MSC CALYPSO   QB547W</t>
  </si>
  <si>
    <t>MSC TOPAZ</t>
  </si>
  <si>
    <t>GA546W</t>
  </si>
  <si>
    <t>GA547W</t>
  </si>
  <si>
    <t>MSC PERLE</t>
  </si>
  <si>
    <t>GA548W</t>
  </si>
  <si>
    <t>MSC ELEONORE</t>
  </si>
  <si>
    <t>GA549W</t>
  </si>
  <si>
    <t>MSC DARLENE</t>
  </si>
  <si>
    <t>GA550W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</si>
  <si>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</si>
  <si>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</si>
  <si>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</si>
  <si>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</si>
  <si>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</si>
  <si>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</si>
  <si>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</si>
  <si>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</si>
  <si>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</si>
  <si>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</si>
  <si>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</si>
  <si>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</si>
  <si>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</si>
  <si>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</si>
  <si>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</si>
  <si>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</si>
  <si>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</si>
  <si>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</si>
  <si>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</si>
  <si>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</si>
  <si>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</si>
  <si>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</si>
  <si>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</si>
  <si>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</si>
  <si>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</si>
  <si>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</si>
  <si>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</si>
  <si>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</si>
  <si>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</si>
  <si>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</si>
  <si>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</si>
  <si>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</si>
  <si>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</si>
  <si>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</si>
  <si>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</si>
  <si>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</si>
  <si>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</si>
  <si>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</si>
  <si>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</si>
  <si>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</si>
  <si>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</si>
  <si>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</si>
  <si>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</si>
  <si>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</si>
  <si>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</si>
  <si>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</si>
  <si>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</si>
  <si>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</si>
  <si>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</si>
  <si>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</si>
  <si>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</si>
  <si>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</si>
  <si>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</si>
  <si>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</si>
  <si>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</si>
  <si>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</si>
  <si>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</si>
  <si>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</si>
  <si>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</si>
  <si>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</si>
  <si>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</si>
  <si>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</si>
  <si>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</si>
  <si>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</si>
  <si>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</si>
  <si>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</si>
  <si>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</si>
  <si>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</si>
  <si>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</si>
  <si>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</si>
  <si>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</si>
  <si>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</si>
  <si>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</si>
  <si>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</si>
  <si>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</si>
  <si>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</si>
  <si>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</si>
  <si>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</si>
  <si>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</si>
  <si>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</si>
  <si>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</si>
  <si>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</si>
  <si>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</si>
  <si>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</si>
  <si>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</si>
  <si>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</si>
  <si>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</si>
  <si>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</si>
  <si>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</si>
  <si>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</si>
  <si>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</si>
  <si>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</si>
  <si>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</si>
  <si>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</si>
  <si>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</si>
  <si>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</si>
  <si>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</si>
  <si>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</si>
  <si>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</si>
  <si>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</si>
  <si>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</si>
  <si>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</si>
  <si>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</si>
  <si>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</si>
  <si>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</si>
  <si>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</si>
  <si>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</si>
  <si>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</si>
  <si>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</si>
  <si>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</si>
  <si>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</si>
  <si>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</si>
  <si>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</si>
  <si>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</si>
  <si>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</si>
  <si>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</si>
  <si>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</si>
  <si>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</si>
  <si>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</si>
  <si>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</si>
  <si>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</si>
  <si>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</si>
  <si>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</si>
  <si>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</si>
  <si>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</si>
  <si>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</si>
  <si>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</si>
  <si>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</si>
  <si>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</si>
  <si>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</si>
  <si>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</si>
  <si>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</si>
  <si>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**47</t>
  </si>
  <si>
    <t>DIVERT PARALLEL LION</t>
  </si>
  <si>
    <t>DIVERT PARALLEL SWAN</t>
  </si>
  <si>
    <t>DIVERT TO SWAN MSC ADYA FW545W</t>
  </si>
  <si>
    <t>HMM STOCKHOLM</t>
  </si>
  <si>
    <t>009W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</si>
  <si>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</si>
  <si>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</si>
  <si>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</si>
  <si>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</si>
  <si>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</si>
  <si>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</si>
  <si>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</si>
  <si>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</si>
  <si>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</si>
  <si>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</si>
  <si>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</si>
  <si>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</si>
  <si>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</si>
  <si>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</si>
  <si>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</si>
  <si>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</si>
  <si>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</si>
  <si>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</si>
  <si>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</si>
  <si>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</si>
  <si>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</si>
  <si>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</si>
  <si>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</si>
  <si>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</si>
  <si>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</si>
  <si>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</si>
  <si>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</si>
  <si>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</si>
  <si>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</si>
  <si>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</si>
  <si>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</si>
  <si>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</si>
  <si>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</si>
  <si>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</si>
  <si>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</si>
  <si>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</si>
  <si>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</si>
  <si>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</si>
  <si>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</si>
  <si>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</si>
  <si>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</si>
  <si>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</si>
  <si>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</si>
  <si>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</si>
  <si>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</si>
  <si>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</si>
  <si>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</si>
  <si>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</si>
  <si>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</si>
  <si>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</si>
  <si>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</si>
  <si>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</si>
  <si>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</si>
  <si>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</si>
  <si>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</si>
  <si>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</si>
  <si>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</si>
  <si>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</si>
  <si>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</si>
  <si>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</si>
  <si>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</si>
  <si>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</si>
  <si>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</si>
  <si>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</si>
  <si>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</si>
  <si>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</si>
  <si>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</si>
  <si>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</si>
  <si>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</si>
  <si>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</si>
  <si>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</si>
  <si>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</si>
  <si>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</si>
  <si>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</si>
  <si>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</si>
  <si>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</si>
  <si>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</si>
  <si>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</si>
  <si>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</si>
  <si>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</si>
  <si>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</si>
  <si>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</si>
  <si>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</si>
  <si>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</si>
  <si>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</si>
  <si>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</si>
  <si>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</si>
  <si>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</si>
  <si>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</si>
  <si>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</si>
  <si>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</si>
  <si>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</si>
  <si>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</si>
  <si>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</si>
  <si>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</si>
  <si>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</si>
  <si>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</si>
  <si>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</si>
  <si>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</si>
  <si>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</si>
  <si>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</si>
  <si>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</si>
  <si>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</si>
  <si>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</si>
  <si>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</si>
  <si>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</si>
  <si>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</si>
  <si>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</si>
  <si>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</si>
  <si>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</si>
  <si>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</si>
  <si>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</si>
  <si>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</si>
  <si>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</si>
  <si>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</si>
  <si>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</si>
  <si>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</si>
  <si>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</si>
  <si>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</si>
  <si>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</si>
  <si>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</si>
  <si>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</si>
  <si>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</si>
  <si>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</si>
  <si>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</si>
  <si>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</si>
  <si>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</si>
  <si>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</si>
  <si>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</si>
  <si>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</si>
  <si>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</si>
  <si>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</si>
  <si>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</si>
  <si>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</si>
  <si>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</si>
  <si>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</si>
  <si>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</si>
  <si>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</si>
  <si>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</si>
  <si>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</si>
  <si>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</si>
  <si>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</si>
  <si>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</si>
  <si>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</si>
  <si>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</si>
  <si>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</si>
  <si>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</si>
  <si>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</si>
  <si>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</si>
  <si>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</si>
  <si>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</si>
  <si>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</si>
  <si>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</si>
  <si>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</si>
  <si>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</si>
  <si>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</si>
  <si>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</si>
  <si>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</si>
  <si>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</si>
  <si>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</si>
  <si>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</si>
  <si>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</si>
  <si>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</si>
  <si>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</si>
  <si>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</si>
  <si>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</si>
  <si>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</si>
  <si>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</si>
  <si>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</si>
  <si>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</si>
  <si>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</si>
  <si>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</si>
  <si>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</si>
  <si>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</si>
  <si>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</si>
  <si>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</si>
  <si>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</si>
  <si>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</si>
  <si>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</si>
  <si>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</si>
  <si>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</si>
  <si>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</si>
  <si>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</si>
  <si>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</si>
  <si>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</si>
  <si>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</si>
  <si>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</si>
  <si>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</si>
  <si>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</si>
  <si>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</si>
  <si>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</si>
  <si>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</si>
  <si>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</si>
  <si>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</si>
  <si>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</si>
  <si>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</si>
  <si>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</si>
  <si>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</si>
  <si>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</si>
  <si>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</si>
  <si>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</si>
  <si>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</si>
  <si>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</si>
  <si>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</si>
  <si>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</si>
  <si>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</si>
  <si>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</si>
  <si>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</si>
  <si>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</si>
  <si>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</si>
  <si>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</si>
  <si>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</si>
  <si>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</si>
  <si>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</si>
  <si>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</si>
  <si>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</si>
  <si>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</si>
  <si>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</si>
  <si>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</si>
  <si>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</si>
  <si>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</si>
  <si>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</si>
  <si>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</si>
  <si>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</si>
  <si>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</si>
  <si>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</si>
  <si>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</si>
  <si>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</si>
  <si>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</si>
  <si>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</si>
  <si>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</si>
  <si>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</si>
  <si>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</si>
  <si>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</si>
  <si>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</si>
  <si>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</si>
  <si>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</si>
  <si>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</si>
  <si>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</si>
  <si>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</si>
  <si>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</si>
  <si>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</si>
  <si>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</si>
  <si>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</si>
  <si>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</si>
  <si>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</si>
  <si>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</si>
  <si>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</si>
  <si>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</si>
  <si>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</si>
  <si>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</si>
  <si>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</si>
  <si>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</si>
  <si>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</si>
  <si>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</si>
  <si>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</si>
  <si>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</si>
  <si>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</si>
  <si>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</si>
  <si>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</si>
  <si>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</si>
  <si>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</si>
  <si>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</si>
  <si>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</si>
  <si>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</si>
  <si>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</si>
  <si>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</si>
  <si>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</si>
  <si>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</si>
  <si>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</si>
  <si>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</si>
  <si>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</si>
  <si>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</si>
  <si>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</si>
  <si>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</si>
  <si>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</si>
  <si>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</si>
  <si>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</si>
  <si>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</si>
  <si>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</si>
  <si>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</si>
  <si>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</si>
  <si>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</si>
  <si>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</si>
  <si>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</si>
  <si>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</si>
  <si>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</si>
  <si>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</si>
  <si>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</si>
  <si>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</si>
  <si>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</si>
  <si>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</si>
  <si>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</si>
  <si>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</si>
  <si>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</si>
  <si>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</si>
  <si>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</si>
  <si>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</si>
  <si>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</si>
  <si>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</si>
  <si>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</si>
  <si>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</si>
  <si>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</si>
  <si>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</si>
  <si>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</si>
  <si>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</si>
  <si>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</si>
  <si>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</si>
  <si>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</si>
  <si>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</si>
  <si>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</si>
  <si>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</si>
  <si>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</si>
  <si>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</si>
  <si>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</si>
  <si>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</si>
  <si>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</si>
  <si>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</si>
  <si>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</si>
  <si>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</si>
  <si>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</si>
  <si>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</si>
  <si>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</si>
  <si>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</si>
  <si>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</si>
  <si>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</si>
  <si>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</si>
  <si>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</si>
  <si>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</si>
  <si>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</si>
  <si>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</si>
  <si>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</si>
  <si>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</si>
  <si>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</si>
  <si>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</si>
  <si>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</si>
  <si>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</si>
  <si>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</si>
  <si>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</si>
  <si>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</si>
  <si>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</si>
  <si>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</si>
  <si>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</si>
  <si>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</si>
  <si>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</si>
  <si>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</si>
  <si>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</si>
  <si>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</si>
  <si>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</si>
  <si>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</si>
  <si>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</si>
  <si>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</si>
  <si>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</si>
  <si>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</si>
  <si>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</si>
  <si>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</si>
  <si>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</si>
  <si>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</si>
  <si>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</si>
  <si>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</si>
  <si>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</si>
  <si>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</si>
  <si>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</si>
  <si>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</si>
  <si>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</si>
  <si>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</si>
  <si>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</si>
  <si>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</si>
  <si>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</si>
  <si>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</si>
  <si>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</si>
  <si>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</si>
  <si>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</si>
  <si>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</si>
  <si>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</si>
  <si>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</si>
  <si>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</si>
  <si>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</si>
  <si>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</si>
  <si>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</si>
  <si>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</si>
  <si>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</si>
  <si>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</si>
  <si>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</si>
  <si>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</si>
  <si>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</si>
  <si>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</si>
  <si>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</si>
  <si>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</si>
  <si>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</si>
  <si>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</si>
  <si>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</si>
  <si>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</si>
  <si>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</si>
  <si>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</si>
  <si>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</si>
  <si>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</si>
  <si>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</si>
  <si>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</si>
  <si>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</si>
  <si>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</si>
  <si>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</si>
  <si>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</si>
  <si>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</si>
  <si>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</si>
  <si>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</si>
  <si>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</si>
  <si>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</si>
  <si>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</si>
  <si>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</si>
  <si>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</si>
  <si>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</si>
  <si>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</si>
  <si>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</si>
  <si>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</si>
  <si>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</si>
  <si>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</si>
  <si>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</si>
  <si>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</si>
  <si>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</si>
  <si>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</si>
  <si>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</si>
  <si>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</si>
  <si>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</si>
  <si>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</si>
  <si>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</si>
  <si>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</si>
  <si>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</si>
  <si>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</si>
  <si>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</si>
  <si>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</si>
  <si>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</si>
  <si>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MSC OLBIA</t>
  </si>
  <si>
    <t>FW546W</t>
  </si>
  <si>
    <t>47 DAY</t>
  </si>
  <si>
    <t>48 DAY</t>
  </si>
  <si>
    <t>FW547W</t>
  </si>
  <si>
    <t>FW548W</t>
  </si>
  <si>
    <t xml:space="preserve">MSC AMERICA  </t>
  </si>
  <si>
    <t>FW549W</t>
  </si>
  <si>
    <t xml:space="preserve">MSC AAYA </t>
  </si>
  <si>
    <t>FW550W</t>
  </si>
  <si>
    <t>MSC NERANO</t>
  </si>
  <si>
    <t>FW551W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</si>
  <si>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</si>
  <si>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</si>
  <si>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</si>
  <si>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</si>
  <si>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</si>
  <si>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</si>
  <si>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</si>
  <si>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</si>
  <si>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</si>
  <si>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</si>
  <si>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</si>
  <si>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</si>
  <si>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</si>
  <si>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</si>
  <si>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</si>
  <si>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</si>
  <si>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</si>
  <si>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</si>
  <si>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</si>
  <si>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</si>
  <si>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</si>
  <si>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</si>
  <si>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</si>
  <si>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</si>
  <si>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</si>
  <si>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</si>
  <si>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</si>
  <si>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</si>
  <si>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</si>
  <si>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</si>
  <si>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</si>
  <si>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</si>
  <si>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</si>
  <si>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</si>
  <si>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</si>
  <si>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</si>
  <si>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</si>
  <si>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</si>
  <si>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</si>
  <si>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</si>
  <si>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</si>
  <si>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</si>
  <si>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</si>
  <si>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</si>
  <si>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</si>
  <si>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</si>
  <si>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</si>
  <si>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</si>
  <si>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</si>
  <si>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</si>
  <si>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</si>
  <si>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</si>
  <si>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</si>
  <si>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</si>
  <si>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</si>
  <si>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DUBLIN</t>
  </si>
  <si>
    <t>ONE STORK</t>
  </si>
  <si>
    <t>HMM HAMBURG</t>
  </si>
  <si>
    <t xml:space="preserve">YM TRAVEL </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</si>
  <si>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</si>
  <si>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</si>
  <si>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</si>
  <si>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</si>
  <si>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</si>
  <si>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</si>
  <si>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</si>
  <si>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</si>
  <si>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</si>
  <si>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</si>
  <si>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 xml:space="preserve">HMM SOUTHAMPTON </t>
  </si>
  <si>
    <t>ONE FRONTIER</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</si>
  <si>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</si>
  <si>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</si>
  <si>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</si>
  <si>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</si>
  <si>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</si>
  <si>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</si>
  <si>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</si>
  <si>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</si>
  <si>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</si>
  <si>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</si>
  <si>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</si>
  <si>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</si>
  <si>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</si>
  <si>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</si>
  <si>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</si>
  <si>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</si>
  <si>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</si>
  <si>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</si>
  <si>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</si>
  <si>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</si>
  <si>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</si>
  <si>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</si>
  <si>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</si>
  <si>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</si>
  <si>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</si>
  <si>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</si>
  <si>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</si>
  <si>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</si>
  <si>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</si>
  <si>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</si>
  <si>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</si>
  <si>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</si>
  <si>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</si>
  <si>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</si>
  <si>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</si>
  <si>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</si>
  <si>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</si>
  <si>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</si>
  <si>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</si>
  <si>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</si>
  <si>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</si>
  <si>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</si>
  <si>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</si>
  <si>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</si>
  <si>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</si>
  <si>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</si>
  <si>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</si>
  <si>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</si>
  <si>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</si>
  <si>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</si>
  <si>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</si>
  <si>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</si>
  <si>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</si>
  <si>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</si>
  <si>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</si>
  <si>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</si>
  <si>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</si>
  <si>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</si>
  <si>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</si>
  <si>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</si>
  <si>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</si>
  <si>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</si>
  <si>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</si>
  <si>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</si>
  <si>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</si>
  <si>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</si>
  <si>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</si>
  <si>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</si>
  <si>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</si>
  <si>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</si>
  <si>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</si>
  <si>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</si>
  <si>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</si>
  <si>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</si>
  <si>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</si>
  <si>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</si>
  <si>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</si>
  <si>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</si>
  <si>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</si>
  <si>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</si>
  <si>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</si>
  <si>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</si>
  <si>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</si>
  <si>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</si>
  <si>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</si>
  <si>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</si>
  <si>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</si>
  <si>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</si>
  <si>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</si>
  <si>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</si>
  <si>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</si>
  <si>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</si>
  <si>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</si>
  <si>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</si>
  <si>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</si>
  <si>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</si>
  <si>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</si>
  <si>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</si>
  <si>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</si>
  <si>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</si>
  <si>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</si>
  <si>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</si>
  <si>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</si>
  <si>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</si>
  <si>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</si>
  <si>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</si>
  <si>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</si>
  <si>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</si>
  <si>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</si>
  <si>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</si>
  <si>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</si>
  <si>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</si>
  <si>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</si>
  <si>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</si>
  <si>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</si>
  <si>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</si>
  <si>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</si>
  <si>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</si>
  <si>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</si>
  <si>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</si>
  <si>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</si>
  <si>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</si>
  <si>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</si>
  <si>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</si>
  <si>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</si>
  <si>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</si>
  <si>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</si>
  <si>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</si>
  <si>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</si>
  <si>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</si>
  <si>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</si>
  <si>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</si>
  <si>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</si>
  <si>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</si>
  <si>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</si>
  <si>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</si>
  <si>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</si>
  <si>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</si>
  <si>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</si>
  <si>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</si>
  <si>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</si>
  <si>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</si>
  <si>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</si>
  <si>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</si>
  <si>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</si>
  <si>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</si>
  <si>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</si>
  <si>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</si>
  <si>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</si>
  <si>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</si>
  <si>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</si>
  <si>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</si>
  <si>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</si>
  <si>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</si>
  <si>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</si>
  <si>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</si>
  <si>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</si>
  <si>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</si>
  <si>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</si>
  <si>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</si>
  <si>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</si>
  <si>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</si>
  <si>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</si>
  <si>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</si>
  <si>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</si>
  <si>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</si>
  <si>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</si>
  <si>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</si>
  <si>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</si>
  <si>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HMM DRIVE</t>
  </si>
  <si>
    <t>0056W</t>
  </si>
  <si>
    <t xml:space="preserve">ONE MAGDALENA </t>
  </si>
  <si>
    <t xml:space="preserve">HMM DREAM </t>
  </si>
  <si>
    <t>0059W</t>
  </si>
  <si>
    <t>**48</t>
  </si>
  <si>
    <t>YM WELCOME</t>
  </si>
  <si>
    <t>YM WELLNESS</t>
  </si>
  <si>
    <t>ONE CRANE</t>
  </si>
  <si>
    <t>034W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</si>
  <si>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</si>
  <si>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</si>
  <si>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</si>
  <si>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</si>
  <si>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</si>
  <si>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</si>
  <si>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</si>
  <si>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</si>
  <si>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</si>
  <si>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</si>
  <si>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</si>
  <si>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</si>
  <si>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</si>
  <si>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</si>
  <si>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</si>
  <si>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</si>
  <si>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</si>
  <si>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</si>
  <si>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</si>
  <si>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</si>
  <si>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</si>
  <si>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</si>
  <si>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</si>
  <si>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</si>
  <si>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</si>
  <si>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</si>
  <si>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</si>
  <si>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</si>
  <si>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</si>
  <si>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</si>
  <si>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</si>
  <si>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</si>
  <si>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</si>
  <si>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</si>
  <si>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</si>
  <si>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</si>
  <si>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</si>
  <si>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</si>
  <si>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</si>
  <si>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</si>
  <si>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</si>
  <si>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</si>
  <si>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</si>
  <si>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</si>
  <si>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</si>
  <si>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</si>
  <si>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</si>
  <si>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</si>
  <si>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</si>
  <si>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</si>
  <si>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</si>
  <si>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</si>
  <si>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</si>
  <si>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</si>
  <si>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</si>
  <si>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</si>
  <si>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</si>
  <si>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</si>
  <si>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</si>
  <si>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</si>
  <si>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</si>
  <si>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</si>
  <si>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</si>
  <si>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</si>
  <si>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</si>
  <si>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</si>
  <si>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</si>
  <si>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</si>
  <si>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</si>
  <si>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</si>
  <si>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</si>
  <si>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</si>
  <si>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</si>
  <si>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</si>
  <si>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</si>
  <si>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</si>
  <si>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</si>
  <si>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</si>
  <si>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</si>
  <si>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</si>
  <si>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</si>
  <si>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MSC JOSEFINA</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</si>
  <si>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</si>
  <si>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</si>
  <si>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</si>
  <si>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</si>
  <si>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</si>
  <si>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</si>
  <si>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</si>
  <si>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</si>
  <si>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</si>
  <si>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</si>
  <si>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</si>
  <si>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</si>
  <si>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</si>
  <si>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</si>
  <si>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</si>
  <si>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</si>
  <si>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</si>
  <si>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</si>
  <si>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</si>
  <si>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</si>
  <si>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</si>
  <si>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</si>
  <si>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</si>
  <si>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</si>
  <si>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</si>
  <si>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</si>
  <si>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</si>
  <si>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</si>
  <si>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</si>
  <si>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</si>
  <si>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</si>
  <si>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</si>
  <si>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</si>
  <si>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</si>
  <si>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</si>
  <si>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</si>
  <si>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</si>
  <si>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</si>
  <si>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</si>
  <si>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</si>
  <si>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</si>
  <si>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</si>
  <si>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</si>
  <si>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</si>
  <si>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</si>
  <si>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</si>
  <si>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</si>
  <si>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</si>
  <si>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</si>
  <si>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</si>
  <si>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</si>
  <si>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</si>
  <si>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</si>
  <si>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</si>
  <si>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</si>
  <si>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</si>
  <si>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</si>
  <si>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</si>
  <si>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</si>
  <si>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</si>
  <si>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</si>
  <si>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</si>
  <si>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</si>
  <si>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</si>
  <si>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</si>
  <si>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</si>
  <si>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</si>
  <si>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</si>
  <si>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</si>
  <si>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</si>
  <si>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</si>
  <si>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</si>
  <si>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</si>
  <si>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</si>
  <si>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</si>
  <si>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</si>
  <si>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</si>
  <si>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</si>
  <si>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</si>
  <si>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</si>
  <si>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</si>
  <si>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</si>
  <si>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</si>
  <si>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</si>
  <si>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</si>
  <si>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</si>
  <si>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</si>
  <si>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SILK ONE TRIUMPH 029W</t>
  </si>
  <si>
    <t>divert to LION  MSC GRACE   GL545W</t>
  </si>
  <si>
    <t>ex MSC AUDREY</t>
  </si>
  <si>
    <t>QB548W</t>
  </si>
  <si>
    <t>ZEEBRUGE</t>
  </si>
  <si>
    <t>33 DAYS</t>
  </si>
  <si>
    <t xml:space="preserve">35 DAYS </t>
  </si>
  <si>
    <t>38 DAYS</t>
  </si>
  <si>
    <t>43 DAYS</t>
  </si>
  <si>
    <t>45 DAYS</t>
  </si>
  <si>
    <t>48 DAYS</t>
  </si>
  <si>
    <t>ex MSC CAMILLE</t>
  </si>
  <si>
    <r>
      <t xml:space="preserve">MSC AUDREY </t>
    </r>
    <r>
      <rPr>
        <sz val="10"/>
        <color rgb="FFFF3300"/>
        <rFont val="Arial"/>
        <family val="2"/>
      </rPr>
      <t xml:space="preserve"> </t>
    </r>
  </si>
  <si>
    <t>QB549W</t>
  </si>
  <si>
    <t>QB550W</t>
  </si>
  <si>
    <t>QB551W</t>
  </si>
  <si>
    <t>QB552W</t>
  </si>
  <si>
    <t>BRITANNIA C121+C64:K100</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</si>
  <si>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</si>
  <si>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</si>
  <si>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</si>
  <si>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</si>
  <si>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</si>
  <si>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</si>
  <si>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</si>
  <si>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</si>
  <si>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</si>
  <si>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</si>
  <si>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</si>
  <si>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</si>
  <si>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</si>
  <si>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</si>
  <si>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</si>
  <si>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</si>
  <si>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</si>
  <si>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</si>
  <si>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</si>
  <si>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</si>
  <si>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</si>
  <si>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</si>
  <si>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</si>
  <si>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</si>
  <si>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</si>
  <si>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</si>
  <si>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</si>
  <si>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</si>
  <si>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</si>
  <si>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</si>
  <si>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</si>
  <si>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</si>
  <si>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</si>
  <si>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</si>
  <si>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</si>
  <si>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</si>
  <si>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</si>
  <si>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</si>
  <si>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</si>
  <si>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</si>
  <si>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</si>
  <si>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</si>
  <si>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</si>
  <si>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</si>
  <si>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</si>
  <si>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</si>
  <si>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</si>
  <si>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</si>
  <si>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</si>
  <si>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</si>
  <si>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</si>
  <si>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</si>
  <si>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</si>
  <si>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</si>
  <si>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</si>
  <si>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</si>
  <si>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</si>
  <si>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</si>
  <si>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</si>
  <si>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</si>
  <si>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</si>
  <si>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</si>
  <si>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</si>
  <si>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</si>
  <si>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</si>
  <si>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</si>
  <si>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</si>
  <si>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</si>
  <si>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</si>
  <si>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</si>
  <si>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</si>
  <si>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</si>
  <si>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</si>
  <si>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</si>
  <si>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</si>
  <si>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</si>
  <si>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</si>
  <si>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</si>
  <si>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</si>
  <si>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</si>
  <si>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</si>
  <si>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</si>
  <si>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</si>
  <si>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</si>
  <si>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</si>
  <si>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</si>
  <si>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</si>
  <si>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</si>
  <si>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</si>
  <si>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</si>
  <si>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</si>
  <si>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</si>
  <si>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</si>
  <si>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</si>
  <si>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</si>
  <si>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</si>
  <si>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</si>
  <si>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</si>
  <si>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</si>
  <si>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</si>
  <si>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</si>
  <si>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</si>
  <si>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</si>
  <si>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</si>
  <si>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</si>
  <si>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</si>
  <si>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</si>
  <si>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</si>
  <si>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</si>
  <si>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</si>
  <si>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</si>
  <si>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</si>
  <si>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</si>
  <si>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</si>
  <si>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</si>
  <si>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</si>
  <si>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</si>
  <si>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</si>
  <si>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</si>
  <si>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</si>
  <si>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</si>
  <si>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</si>
  <si>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</si>
  <si>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</si>
  <si>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</si>
  <si>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</si>
  <si>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</si>
  <si>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</si>
  <si>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</si>
  <si>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</si>
  <si>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</si>
  <si>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</si>
  <si>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</si>
  <si>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</si>
  <si>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</si>
  <si>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</si>
  <si>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</si>
  <si>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</si>
  <si>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</si>
  <si>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</si>
  <si>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</si>
  <si>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</si>
  <si>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</si>
  <si>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</si>
  <si>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</si>
  <si>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</si>
  <si>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</si>
  <si>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</si>
  <si>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</si>
  <si>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</si>
  <si>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</si>
  <si>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</si>
  <si>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</si>
  <si>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</si>
  <si>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</si>
  <si>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</si>
  <si>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</si>
  <si>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</si>
  <si>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</si>
  <si>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</si>
  <si>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</si>
  <si>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</si>
  <si>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</si>
  <si>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</si>
  <si>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</si>
  <si>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</si>
  <si>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</si>
  <si>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</si>
  <si>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</si>
  <si>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</si>
  <si>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</si>
  <si>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</si>
  <si>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</si>
  <si>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</si>
  <si>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</si>
  <si>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</si>
  <si>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</si>
  <si>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</si>
  <si>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</si>
  <si>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</si>
  <si>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</si>
  <si>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</si>
  <si>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</si>
  <si>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</si>
  <si>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</si>
  <si>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</si>
  <si>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</si>
  <si>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</si>
  <si>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</si>
  <si>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</si>
  <si>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</si>
  <si>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</si>
  <si>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</si>
  <si>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</si>
  <si>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</si>
  <si>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 xml:space="preserve">   </t>
  </si>
  <si>
    <t>DRAGON SERVICE - WESTBOUND</t>
  </si>
  <si>
    <t>Profoma sailing - SUN</t>
  </si>
  <si>
    <t>FOS SUR MER</t>
  </si>
  <si>
    <t>(MON)</t>
  </si>
  <si>
    <t>5 DAYS</t>
  </si>
  <si>
    <t>42 DAYS</t>
  </si>
  <si>
    <t>50 DAYS</t>
  </si>
  <si>
    <t>MSC SINDY</t>
  </si>
  <si>
    <t>FD318W</t>
  </si>
  <si>
    <t>MSC CAPELLA</t>
  </si>
  <si>
    <t>FD319W</t>
  </si>
  <si>
    <t>MSC DEILA</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</si>
  <si>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</si>
  <si>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</si>
  <si>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</si>
  <si>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</si>
  <si>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</si>
  <si>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</si>
  <si>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</si>
  <si>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</si>
  <si>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</si>
  <si>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</si>
  <si>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</si>
  <si>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</si>
  <si>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</si>
  <si>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</si>
  <si>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</si>
  <si>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</si>
  <si>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</si>
  <si>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</si>
  <si>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</si>
  <si>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</si>
  <si>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</si>
  <si>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</si>
  <si>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</si>
  <si>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</si>
  <si>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</si>
  <si>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</si>
  <si>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</si>
  <si>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</si>
  <si>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</si>
  <si>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</si>
  <si>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</si>
  <si>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</si>
  <si>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</si>
  <si>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</si>
  <si>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</si>
  <si>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</si>
  <si>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</si>
  <si>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</si>
  <si>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</si>
  <si>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</si>
  <si>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</si>
  <si>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</si>
  <si>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</si>
  <si>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</si>
  <si>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</si>
  <si>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</si>
  <si>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</si>
  <si>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</si>
  <si>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</si>
  <si>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</si>
  <si>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</si>
  <si>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</si>
  <si>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</si>
  <si>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</si>
  <si>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</si>
  <si>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</si>
  <si>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</si>
  <si>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</si>
  <si>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</si>
  <si>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</si>
  <si>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</si>
  <si>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</si>
  <si>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</si>
  <si>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</si>
  <si>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</si>
  <si>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</si>
  <si>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</si>
  <si>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</si>
  <si>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</si>
  <si>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</si>
  <si>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</si>
  <si>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</si>
  <si>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</si>
  <si>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</si>
  <si>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</si>
  <si>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</si>
  <si>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</si>
  <si>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</si>
  <si>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</si>
  <si>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</si>
  <si>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</si>
  <si>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</si>
  <si>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</si>
  <si>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</si>
  <si>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</si>
  <si>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</si>
  <si>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</si>
  <si>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</si>
  <si>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</si>
  <si>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</si>
  <si>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</si>
  <si>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</si>
  <si>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</si>
  <si>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</si>
  <si>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</si>
  <si>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</si>
  <si>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</si>
  <si>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</si>
  <si>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</si>
  <si>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</si>
  <si>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</si>
  <si>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</si>
  <si>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</si>
  <si>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</si>
  <si>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</si>
  <si>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</si>
  <si>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</si>
  <si>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</si>
  <si>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</si>
  <si>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</si>
  <si>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</si>
  <si>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</si>
  <si>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</si>
  <si>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</si>
  <si>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</si>
  <si>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</si>
  <si>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</si>
  <si>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</si>
  <si>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</si>
  <si>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</si>
  <si>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</si>
  <si>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</si>
  <si>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</si>
  <si>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</si>
  <si>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</si>
  <si>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</si>
  <si>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</si>
  <si>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</si>
  <si>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</si>
  <si>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</si>
  <si>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</si>
  <si>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</si>
  <si>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</si>
  <si>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</si>
  <si>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</si>
  <si>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</si>
  <si>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</si>
  <si>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</si>
  <si>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</si>
  <si>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</si>
  <si>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</si>
  <si>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</si>
  <si>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</si>
  <si>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</si>
  <si>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</si>
  <si>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</si>
  <si>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</si>
  <si>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</si>
  <si>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</si>
  <si>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</si>
  <si>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</si>
  <si>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</si>
  <si>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</si>
  <si>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</si>
  <si>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</si>
  <si>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FD522W</t>
  </si>
  <si>
    <t>WK 25</t>
  </si>
  <si>
    <t>FD523W</t>
  </si>
  <si>
    <t>WK 26</t>
  </si>
  <si>
    <t>FD524W</t>
  </si>
  <si>
    <t>WK 27</t>
  </si>
  <si>
    <t>FD525W</t>
  </si>
  <si>
    <t>WK</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</si>
  <si>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</si>
  <si>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</si>
  <si>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</si>
  <si>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</si>
  <si>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</si>
  <si>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</si>
  <si>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</si>
  <si>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</si>
  <si>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</si>
  <si>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</si>
  <si>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</si>
  <si>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</si>
  <si>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</si>
  <si>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</si>
  <si>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</si>
  <si>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</si>
  <si>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</si>
  <si>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</si>
  <si>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</si>
  <si>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</si>
  <si>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</si>
  <si>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</si>
  <si>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</si>
  <si>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</si>
  <si>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</si>
  <si>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</si>
  <si>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</si>
  <si>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</si>
  <si>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</si>
  <si>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</si>
  <si>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</si>
  <si>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</si>
  <si>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</si>
  <si>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</si>
  <si>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</si>
  <si>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</si>
  <si>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</si>
  <si>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</si>
  <si>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</si>
  <si>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</si>
  <si>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</si>
  <si>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</si>
  <si>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</si>
  <si>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 / MSC ROME</t>
  </si>
  <si>
    <t>FD548W</t>
  </si>
  <si>
    <t>MSC ANNABELLA</t>
  </si>
  <si>
    <t>FD549W</t>
  </si>
  <si>
    <t>FD550W</t>
  </si>
  <si>
    <t>FD551W</t>
  </si>
  <si>
    <t>FD552W</t>
  </si>
  <si>
    <t>FD601W</t>
  </si>
  <si>
    <t>FD602W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</si>
  <si>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</si>
  <si>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</si>
  <si>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</si>
  <si>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</si>
  <si>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</si>
  <si>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</si>
  <si>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</si>
  <si>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</si>
  <si>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</si>
  <si>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</si>
  <si>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</si>
  <si>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</si>
  <si>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</si>
  <si>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</si>
  <si>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</si>
  <si>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</si>
  <si>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</si>
  <si>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</si>
  <si>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</si>
  <si>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</si>
  <si>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</si>
  <si>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</si>
  <si>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</si>
  <si>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</si>
  <si>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</si>
  <si>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</si>
  <si>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</si>
  <si>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</si>
  <si>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</si>
  <si>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</si>
  <si>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</si>
  <si>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</si>
  <si>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</si>
  <si>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</si>
  <si>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</si>
  <si>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</si>
  <si>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</si>
  <si>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</si>
  <si>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</si>
  <si>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</si>
  <si>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</si>
  <si>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</si>
  <si>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</si>
  <si>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</si>
  <si>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</si>
  <si>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</si>
  <si>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</si>
  <si>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</si>
  <si>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</si>
  <si>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</si>
  <si>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</si>
  <si>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</si>
  <si>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</si>
  <si>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</si>
  <si>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</si>
  <si>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</si>
  <si>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</si>
  <si>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</si>
  <si>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</si>
  <si>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</si>
  <si>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</si>
  <si>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</si>
  <si>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</si>
  <si>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</si>
  <si>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</si>
  <si>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</si>
  <si>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</si>
  <si>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</si>
  <si>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</si>
  <si>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</si>
  <si>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</si>
  <si>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</si>
  <si>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</si>
  <si>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</si>
  <si>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</si>
  <si>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</si>
  <si>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</si>
  <si>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</si>
  <si>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</si>
  <si>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</si>
  <si>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</si>
  <si>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</si>
  <si>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</si>
  <si>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</si>
  <si>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</si>
  <si>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</si>
  <si>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</si>
  <si>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</si>
  <si>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</si>
  <si>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</si>
  <si>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</si>
  <si>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</si>
  <si>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</si>
  <si>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</si>
  <si>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</si>
  <si>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</si>
  <si>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</si>
  <si>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</si>
  <si>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</si>
  <si>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</si>
  <si>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</si>
  <si>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</si>
  <si>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</si>
  <si>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</si>
  <si>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</si>
  <si>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</si>
  <si>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</si>
  <si>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</si>
  <si>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</si>
  <si>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</si>
  <si>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</si>
  <si>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</si>
  <si>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</si>
  <si>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</si>
  <si>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</si>
  <si>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</si>
  <si>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</si>
  <si>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</si>
  <si>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</si>
  <si>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</si>
  <si>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</si>
  <si>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</si>
  <si>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</si>
  <si>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</si>
  <si>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</si>
  <si>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</si>
  <si>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</si>
  <si>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</si>
  <si>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</si>
  <si>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</si>
  <si>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</si>
  <si>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</si>
  <si>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</si>
  <si>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</si>
  <si>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</si>
  <si>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</si>
  <si>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</si>
  <si>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</si>
  <si>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</si>
  <si>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</si>
  <si>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</si>
  <si>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</si>
  <si>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</si>
  <si>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</si>
  <si>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</si>
  <si>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</si>
  <si>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</si>
  <si>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</si>
  <si>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</si>
  <si>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</si>
  <si>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</si>
  <si>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</si>
  <si>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</si>
  <si>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</si>
  <si>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</si>
  <si>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</si>
  <si>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</si>
  <si>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</si>
  <si>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</si>
  <si>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</si>
  <si>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</si>
  <si>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</si>
  <si>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</si>
  <si>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</si>
  <si>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</si>
  <si>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</si>
  <si>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</si>
  <si>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</si>
  <si>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</si>
  <si>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</si>
  <si>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</si>
  <si>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</si>
  <si>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</si>
  <si>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</si>
  <si>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</si>
  <si>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</si>
  <si>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</si>
  <si>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</si>
  <si>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</si>
  <si>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</si>
  <si>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</si>
  <si>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</si>
  <si>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</si>
  <si>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</si>
  <si>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</si>
  <si>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</si>
  <si>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</si>
  <si>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</si>
  <si>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</si>
  <si>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</si>
  <si>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</si>
  <si>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</si>
  <si>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</si>
  <si>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</si>
  <si>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</si>
  <si>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</si>
  <si>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</si>
  <si>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</si>
  <si>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</si>
  <si>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</si>
  <si>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</si>
  <si>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</si>
  <si>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</si>
  <si>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</si>
  <si>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</si>
  <si>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</si>
  <si>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</si>
  <si>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</si>
  <si>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</si>
  <si>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</si>
  <si>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</si>
  <si>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</si>
  <si>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</si>
  <si>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</si>
  <si>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</si>
  <si>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</si>
  <si>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</si>
  <si>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</si>
  <si>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</si>
  <si>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</si>
  <si>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</si>
  <si>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</si>
  <si>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</si>
  <si>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</si>
  <si>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</si>
  <si>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</si>
  <si>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</si>
  <si>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</si>
  <si>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</si>
  <si>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</si>
  <si>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</si>
  <si>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</si>
  <si>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</si>
  <si>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</si>
  <si>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</si>
  <si>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</si>
  <si>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</si>
  <si>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</si>
  <si>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</si>
  <si>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</si>
  <si>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</si>
  <si>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</si>
  <si>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</si>
  <si>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</si>
  <si>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</si>
  <si>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</si>
  <si>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</si>
  <si>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</si>
  <si>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</si>
  <si>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</si>
  <si>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</si>
  <si>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</si>
  <si>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</si>
  <si>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</si>
  <si>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</si>
  <si>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</si>
  <si>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</si>
  <si>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</si>
  <si>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</si>
  <si>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</si>
  <si>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</si>
  <si>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</si>
  <si>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</si>
  <si>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</si>
  <si>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</si>
  <si>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</si>
  <si>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</si>
  <si>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</si>
  <si>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</si>
  <si>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</si>
  <si>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</si>
  <si>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</si>
  <si>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</si>
  <si>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</si>
  <si>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</si>
  <si>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</si>
  <si>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</si>
  <si>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</si>
  <si>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</si>
  <si>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</si>
  <si>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</si>
  <si>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</si>
  <si>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</si>
  <si>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</si>
  <si>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</si>
  <si>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</si>
  <si>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</si>
  <si>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</si>
  <si>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</si>
  <si>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</si>
  <si>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</si>
  <si>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</si>
  <si>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</si>
  <si>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</si>
  <si>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</si>
  <si>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</si>
  <si>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</si>
  <si>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</si>
  <si>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</si>
  <si>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</si>
  <si>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</si>
  <si>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</si>
  <si>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</si>
  <si>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</si>
  <si>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</si>
  <si>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</si>
  <si>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</si>
  <si>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</si>
  <si>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</si>
  <si>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</si>
  <si>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</si>
  <si>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</si>
  <si>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</si>
  <si>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</si>
  <si>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</si>
  <si>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</si>
  <si>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</si>
  <si>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</si>
  <si>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</si>
  <si>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</si>
  <si>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</si>
  <si>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</si>
  <si>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</si>
  <si>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</si>
  <si>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</si>
  <si>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</si>
  <si>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</si>
  <si>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</si>
  <si>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</si>
  <si>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</si>
  <si>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</si>
  <si>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</si>
  <si>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</si>
  <si>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</si>
  <si>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</si>
  <si>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</si>
  <si>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</si>
  <si>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</si>
  <si>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</si>
  <si>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</si>
  <si>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GJ551W</t>
  </si>
  <si>
    <t>GJ552W</t>
  </si>
  <si>
    <t>GJ601W</t>
  </si>
  <si>
    <t>GJ602W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</si>
  <si>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</si>
  <si>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</si>
  <si>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</si>
  <si>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</si>
  <si>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</si>
  <si>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</si>
  <si>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</si>
  <si>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</si>
  <si>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</si>
  <si>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</si>
  <si>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</si>
  <si>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</si>
  <si>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</si>
  <si>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</si>
  <si>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</si>
  <si>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</si>
  <si>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</si>
  <si>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</si>
  <si>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</si>
  <si>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</si>
  <si>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</si>
  <si>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</si>
  <si>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</si>
  <si>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</si>
  <si>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</si>
  <si>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010W</t>
  </si>
  <si>
    <t>HYUNDAI MARS</t>
  </si>
  <si>
    <t>051W</t>
  </si>
  <si>
    <t>YM TARGET</t>
  </si>
  <si>
    <t>YM TOTALITY</t>
  </si>
  <si>
    <t>011W</t>
  </si>
  <si>
    <t>ZANT CHONG</t>
  </si>
  <si>
    <t>zant.chong@msc.com</t>
  </si>
  <si>
    <t>ASHTON YAN</t>
  </si>
  <si>
    <t>ashton.yan@msc.com</t>
  </si>
  <si>
    <t>HAZEL TOH</t>
  </si>
  <si>
    <t>DARIUS  ONG</t>
  </si>
  <si>
    <t xml:space="preserve">                                      </t>
  </si>
  <si>
    <t>KAR HEE CHOK</t>
  </si>
  <si>
    <t>CHING WEI NG</t>
  </si>
  <si>
    <t>EUNICE CHAN</t>
  </si>
  <si>
    <t>AM3 PHOENIX SERVICE</t>
  </si>
  <si>
    <t>RIJEKA</t>
  </si>
  <si>
    <t>15 DAYS</t>
  </si>
  <si>
    <t>20 DAYS</t>
  </si>
  <si>
    <t>23 DAYS</t>
  </si>
  <si>
    <t>MAERSK HUACHO</t>
  </si>
  <si>
    <t>MAERSK HIDALGO</t>
  </si>
  <si>
    <t>MAERSK HONG KONG</t>
  </si>
  <si>
    <t>MAERSK HANOI</t>
  </si>
  <si>
    <t>MAERSK HANGZHOU</t>
  </si>
  <si>
    <t>MAERSK HAVANA</t>
  </si>
  <si>
    <t>MSC GENOVA</t>
  </si>
  <si>
    <t>QX030W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</si>
  <si>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</si>
  <si>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</si>
  <si>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</si>
  <si>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</si>
  <si>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</si>
  <si>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</si>
  <si>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</si>
  <si>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</si>
  <si>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</si>
  <si>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</si>
  <si>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</si>
  <si>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</si>
  <si>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</si>
  <si>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</si>
  <si>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</si>
  <si>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</si>
  <si>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</si>
  <si>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</si>
  <si>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</si>
  <si>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</si>
  <si>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</si>
  <si>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</si>
  <si>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</si>
  <si>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</si>
  <si>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</si>
  <si>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</si>
  <si>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</si>
  <si>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</si>
  <si>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</si>
  <si>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</si>
  <si>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</si>
  <si>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</si>
  <si>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</si>
  <si>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</si>
  <si>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</si>
  <si>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</si>
  <si>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</si>
  <si>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</si>
  <si>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</si>
  <si>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</si>
  <si>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</si>
  <si>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</si>
  <si>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</si>
  <si>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</si>
  <si>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</si>
  <si>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</si>
  <si>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</si>
  <si>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</si>
  <si>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</si>
  <si>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</si>
  <si>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</si>
  <si>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</si>
  <si>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</si>
  <si>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</si>
  <si>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</si>
  <si>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</si>
  <si>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</si>
  <si>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</si>
  <si>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</si>
  <si>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</si>
  <si>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</si>
  <si>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</si>
  <si>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</si>
  <si>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</si>
  <si>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</si>
  <si>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</si>
  <si>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</si>
  <si>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</si>
  <si>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</si>
  <si>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</si>
  <si>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</si>
  <si>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</si>
  <si>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</si>
  <si>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</si>
  <si>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</si>
  <si>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</si>
  <si>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</si>
  <si>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</si>
  <si>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</si>
  <si>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</si>
  <si>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</si>
  <si>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</si>
  <si>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</si>
  <si>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</si>
  <si>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</si>
  <si>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</si>
  <si>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</si>
  <si>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</si>
  <si>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</si>
  <si>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</si>
  <si>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</si>
  <si>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</si>
  <si>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</si>
  <si>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</si>
  <si>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</si>
  <si>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</si>
  <si>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</si>
  <si>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</si>
  <si>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</si>
  <si>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</si>
  <si>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</si>
  <si>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</si>
  <si>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</si>
  <si>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</si>
  <si>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</si>
  <si>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</si>
  <si>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</si>
  <si>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</si>
  <si>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</si>
  <si>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</si>
  <si>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</si>
  <si>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</si>
  <si>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</si>
  <si>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</si>
  <si>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</si>
  <si>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</si>
  <si>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</si>
  <si>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</si>
  <si>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</si>
  <si>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</si>
  <si>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</si>
  <si>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</si>
  <si>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</si>
  <si>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</si>
  <si>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</si>
  <si>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</si>
  <si>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</si>
  <si>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</si>
  <si>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</si>
  <si>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</si>
  <si>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</si>
  <si>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</si>
  <si>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</si>
  <si>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</si>
  <si>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</si>
  <si>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</si>
  <si>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</si>
  <si>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</si>
  <si>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</si>
  <si>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</si>
  <si>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</si>
  <si>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</si>
  <si>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</si>
  <si>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</si>
  <si>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</si>
  <si>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</si>
  <si>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</si>
  <si>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</si>
  <si>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</si>
  <si>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</si>
  <si>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</si>
  <si>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GX519W</t>
  </si>
  <si>
    <t>GX520W</t>
  </si>
  <si>
    <t>GX521W</t>
  </si>
  <si>
    <t>GX522W</t>
  </si>
  <si>
    <t>GX523W</t>
  </si>
  <si>
    <t>GX524W</t>
  </si>
  <si>
    <t>PANTHER SERVICE</t>
  </si>
  <si>
    <t xml:space="preserve">
PROFORMA - THURS</t>
  </si>
  <si>
    <t>DAMIETTA</t>
  </si>
  <si>
    <t>MERSIN</t>
  </si>
  <si>
    <t>ETA SGSIN:</t>
  </si>
  <si>
    <t>WK 8</t>
  </si>
  <si>
    <t>YM WINNER</t>
  </si>
  <si>
    <t>WK 9</t>
  </si>
  <si>
    <t>YM WINDOW</t>
  </si>
  <si>
    <t>WK 10</t>
  </si>
  <si>
    <t>WK 11</t>
  </si>
  <si>
    <t>WK 12</t>
  </si>
  <si>
    <t>YM WELLSPRING 024W</t>
  </si>
  <si>
    <t>WK 13</t>
  </si>
  <si>
    <t>YM WIDTH</t>
  </si>
  <si>
    <t>WK 14</t>
  </si>
  <si>
    <t>YM WARRANTY</t>
  </si>
  <si>
    <t>WK 15</t>
  </si>
  <si>
    <t>WK 16</t>
  </si>
  <si>
    <t>YM WARMTH</t>
  </si>
  <si>
    <t>EX. YM WORLD 045W</t>
  </si>
  <si>
    <t>WK 17</t>
  </si>
  <si>
    <t>YM WISH</t>
  </si>
  <si>
    <t>WK 18</t>
  </si>
  <si>
    <t>YM WORLD</t>
  </si>
  <si>
    <t>WK 19</t>
  </si>
  <si>
    <t>YM WONDROUS</t>
  </si>
  <si>
    <t>QT519W</t>
  </si>
  <si>
    <t>WK 20</t>
  </si>
  <si>
    <t>YM WIND  030W</t>
  </si>
  <si>
    <t>YM WHOLESOME</t>
  </si>
  <si>
    <t>YM WELCOME 045W</t>
  </si>
  <si>
    <t>YM WIND</t>
  </si>
  <si>
    <t>YM WINNER 046W</t>
  </si>
  <si>
    <t xml:space="preserve">YM WELCOME </t>
  </si>
  <si>
    <t>YM WITNESS 042W</t>
  </si>
  <si>
    <t>YM WITNESS</t>
  </si>
  <si>
    <t>YM WINDOW 044W</t>
  </si>
  <si>
    <t xml:space="preserve">YM WELLNESS </t>
  </si>
  <si>
    <t>YM WELLNESS 044W</t>
  </si>
  <si>
    <t xml:space="preserve">YM WINNER </t>
  </si>
  <si>
    <t>YM WIDTH 037W</t>
  </si>
  <si>
    <t>WK 28</t>
  </si>
  <si>
    <t>YM WELLSPRING</t>
  </si>
  <si>
    <t xml:space="preserve">YM WIDTH </t>
  </si>
  <si>
    <t>WK 42</t>
  </si>
  <si>
    <t>WK 43</t>
  </si>
  <si>
    <t>WK 44</t>
  </si>
  <si>
    <t>WK 45</t>
  </si>
  <si>
    <t>WK 46</t>
  </si>
  <si>
    <t>WK 47</t>
  </si>
  <si>
    <t>WK 48</t>
  </si>
  <si>
    <t>WK 49</t>
  </si>
  <si>
    <t xml:space="preserve">YM WARMTH </t>
  </si>
  <si>
    <t>WK 50</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</si>
  <si>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</si>
  <si>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</si>
  <si>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</si>
  <si>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</si>
  <si>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</si>
  <si>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</si>
  <si>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</si>
  <si>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</si>
  <si>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</si>
  <si>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</si>
  <si>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</si>
  <si>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</si>
  <si>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</si>
  <si>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</si>
  <si>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</si>
  <si>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</si>
  <si>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</si>
  <si>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</si>
  <si>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</si>
  <si>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</si>
  <si>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</si>
  <si>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</si>
  <si>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</si>
  <si>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</si>
  <si>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</si>
  <si>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</si>
  <si>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</si>
  <si>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</si>
  <si>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</si>
  <si>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</si>
  <si>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</si>
  <si>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</si>
  <si>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</si>
  <si>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</si>
  <si>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</si>
  <si>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</si>
  <si>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</si>
  <si>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</si>
  <si>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</si>
  <si>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</si>
  <si>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</si>
  <si>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</si>
  <si>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</si>
  <si>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</si>
  <si>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</si>
  <si>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</si>
  <si>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</si>
  <si>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</si>
  <si>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</si>
  <si>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</si>
  <si>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</si>
  <si>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</si>
  <si>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</si>
  <si>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</si>
  <si>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</si>
  <si>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</si>
  <si>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</si>
  <si>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</si>
  <si>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</si>
  <si>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</si>
  <si>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</si>
  <si>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</si>
  <si>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</si>
  <si>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</si>
  <si>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</si>
  <si>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</si>
  <si>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</si>
  <si>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</si>
  <si>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</si>
  <si>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</si>
  <si>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</si>
  <si>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</si>
  <si>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</si>
  <si>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</si>
  <si>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</si>
  <si>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</si>
  <si>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</si>
  <si>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</si>
  <si>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</si>
  <si>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</si>
  <si>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</si>
  <si>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</si>
  <si>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</si>
  <si>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</si>
  <si>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</si>
  <si>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</si>
  <si>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</si>
  <si>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</si>
  <si>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</si>
  <si>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</si>
  <si>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</si>
  <si>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</si>
  <si>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</si>
  <si>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</si>
  <si>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</si>
  <si>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</si>
  <si>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</si>
  <si>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</si>
  <si>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</si>
  <si>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</si>
  <si>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</si>
  <si>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</si>
  <si>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</si>
  <si>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</si>
  <si>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</si>
  <si>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</si>
  <si>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</si>
  <si>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</si>
  <si>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</si>
  <si>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</si>
  <si>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</si>
  <si>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</si>
  <si>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</si>
  <si>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</si>
  <si>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</si>
  <si>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</si>
  <si>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</si>
  <si>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</si>
  <si>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</si>
  <si>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</si>
  <si>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</si>
  <si>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</si>
  <si>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</si>
  <si>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</si>
  <si>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</si>
  <si>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</si>
  <si>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</si>
  <si>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</si>
  <si>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</si>
  <si>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</si>
  <si>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</si>
  <si>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CAPTAIN THANASIS I</t>
  </si>
  <si>
    <t>FP548A</t>
  </si>
  <si>
    <t>HK549R</t>
  </si>
  <si>
    <t>FP549A</t>
  </si>
  <si>
    <t>HK550R</t>
  </si>
  <si>
    <t>FP550A</t>
  </si>
  <si>
    <t>HK551R</t>
  </si>
  <si>
    <t>MSC CARLA III</t>
  </si>
  <si>
    <t>FP551A</t>
  </si>
  <si>
    <t>HK552R</t>
  </si>
  <si>
    <t>FP552A</t>
  </si>
  <si>
    <t>HK601R</t>
  </si>
  <si>
    <t xml:space="preserve">MSC NIMISHA III </t>
  </si>
  <si>
    <t>FP601A</t>
  </si>
  <si>
    <t>PANDA SERVICE</t>
  </si>
  <si>
    <t>PANDA CONNECTING VESSEL</t>
  </si>
  <si>
    <t xml:space="preserve">BRISBANE </t>
  </si>
  <si>
    <t>ORCHID FEEDER</t>
  </si>
  <si>
    <t>11 DAYS</t>
  </si>
  <si>
    <t>PRO. Arr</t>
  </si>
  <si>
    <t>WK 1</t>
  </si>
  <si>
    <t>HD501R</t>
  </si>
  <si>
    <t>HAWK I</t>
  </si>
  <si>
    <t>3S</t>
  </si>
  <si>
    <t>WK 2</t>
  </si>
  <si>
    <t>HD502R</t>
  </si>
  <si>
    <t>MSC DARWIN VI</t>
  </si>
  <si>
    <t>KQ504A</t>
  </si>
  <si>
    <t>WK 3</t>
  </si>
  <si>
    <t>MSC CALIDRIS III</t>
  </si>
  <si>
    <t>HD503R</t>
  </si>
  <si>
    <t>11S</t>
  </si>
  <si>
    <t>MSC SHANVI VII</t>
  </si>
  <si>
    <t>HD504R</t>
  </si>
  <si>
    <t>DANUBE</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</si>
  <si>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</si>
  <si>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</si>
  <si>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</si>
  <si>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</si>
  <si>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</si>
  <si>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</si>
  <si>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</si>
  <si>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</si>
  <si>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</si>
  <si>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</si>
  <si>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</si>
  <si>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</si>
  <si>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</si>
  <si>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</si>
  <si>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</si>
  <si>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</si>
  <si>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</si>
  <si>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</si>
  <si>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</si>
  <si>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</si>
  <si>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</si>
  <si>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</si>
  <si>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</si>
  <si>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</si>
  <si>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</si>
  <si>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</si>
  <si>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</si>
  <si>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</si>
  <si>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</si>
  <si>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</si>
  <si>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</si>
  <si>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</si>
  <si>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</si>
  <si>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</si>
  <si>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</si>
  <si>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</si>
  <si>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</si>
  <si>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</si>
  <si>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</si>
  <si>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</si>
  <si>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</si>
  <si>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</si>
  <si>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</si>
  <si>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</si>
  <si>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</si>
  <si>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</si>
  <si>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</si>
  <si>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</si>
  <si>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</si>
  <si>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</si>
  <si>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</si>
  <si>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</si>
  <si>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</si>
  <si>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</si>
  <si>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</si>
  <si>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</si>
  <si>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</si>
  <si>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</si>
  <si>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</si>
  <si>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</si>
  <si>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</si>
  <si>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</si>
  <si>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</si>
  <si>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</si>
  <si>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</si>
  <si>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</si>
  <si>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</si>
  <si>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</si>
  <si>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</si>
  <si>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</si>
  <si>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</si>
  <si>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</si>
  <si>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</si>
  <si>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</si>
  <si>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</si>
  <si>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</si>
  <si>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</si>
  <si>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</si>
  <si>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</si>
  <si>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</si>
  <si>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</si>
  <si>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</si>
  <si>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</si>
  <si>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</si>
  <si>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SEAHORSE</t>
  </si>
  <si>
    <t xml:space="preserve">MSC ANCONA II </t>
  </si>
  <si>
    <t>HO527R</t>
  </si>
  <si>
    <t>TBN 50 - BLANK SAILING</t>
  </si>
  <si>
    <t>HO528R</t>
  </si>
  <si>
    <t>MSC CHERYL 3</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</si>
  <si>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</si>
  <si>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</si>
  <si>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</si>
  <si>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</si>
  <si>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</si>
  <si>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</si>
  <si>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</si>
  <si>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</si>
  <si>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</si>
  <si>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</si>
  <si>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</si>
  <si>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</si>
  <si>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</si>
  <si>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</si>
  <si>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</si>
  <si>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</si>
  <si>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</si>
  <si>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</si>
  <si>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</si>
  <si>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</si>
  <si>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</si>
  <si>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</si>
  <si>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</si>
  <si>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</si>
  <si>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</si>
  <si>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</si>
  <si>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</si>
  <si>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</si>
  <si>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</si>
  <si>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</si>
  <si>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</si>
  <si>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</si>
  <si>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</si>
  <si>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</si>
  <si>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MSC DAKAR X</t>
  </si>
  <si>
    <t>KQ549A</t>
  </si>
  <si>
    <t>HO547R</t>
  </si>
  <si>
    <t>KQ550A</t>
  </si>
  <si>
    <t>HO548R</t>
  </si>
  <si>
    <t>KQ551A</t>
  </si>
  <si>
    <t>HO549R</t>
  </si>
  <si>
    <t>HO550R</t>
  </si>
  <si>
    <t xml:space="preserve">SEASMILE </t>
  </si>
  <si>
    <t>HO551R</t>
  </si>
  <si>
    <t>VANTAGE</t>
  </si>
  <si>
    <t>KQ602A</t>
  </si>
  <si>
    <t>WALLABY SERVICE</t>
  </si>
  <si>
    <t>WALLABY CONNECTING VESSEL</t>
  </si>
  <si>
    <t>BLUFF</t>
  </si>
  <si>
    <t>LYTTELTON</t>
  </si>
  <si>
    <t>WELLINGTON</t>
  </si>
  <si>
    <t>NAPIER</t>
  </si>
  <si>
    <t>TAURANGA</t>
  </si>
  <si>
    <t>47 DAYS</t>
  </si>
  <si>
    <t>51 DAYS</t>
  </si>
  <si>
    <t>MSC NASSAU IV</t>
  </si>
  <si>
    <t>KN504A</t>
  </si>
  <si>
    <t>MSC CORCOVADO III</t>
  </si>
  <si>
    <t>KN505A</t>
  </si>
  <si>
    <t>KN506A</t>
  </si>
  <si>
    <t>MSC NADIA IV</t>
  </si>
  <si>
    <t>KN507A</t>
  </si>
  <si>
    <t>KN508A</t>
  </si>
  <si>
    <t>KN509A</t>
  </si>
  <si>
    <t>KN510A</t>
  </si>
  <si>
    <t>A-REX DEXTERITY</t>
  </si>
  <si>
    <t>KN511A</t>
  </si>
  <si>
    <t>MSC MANU</t>
  </si>
  <si>
    <t>KN512A</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</si>
  <si>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</si>
  <si>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</si>
  <si>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</si>
  <si>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</si>
  <si>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</si>
  <si>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</si>
  <si>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</si>
  <si>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</si>
  <si>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</si>
  <si>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</si>
  <si>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</si>
  <si>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</si>
  <si>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</si>
  <si>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</si>
  <si>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</si>
  <si>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</si>
  <si>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</si>
  <si>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</si>
  <si>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</si>
  <si>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49 DAYS</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</si>
  <si>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</si>
  <si>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</si>
  <si>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</si>
  <si>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</si>
  <si>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</si>
  <si>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</si>
  <si>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</si>
  <si>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</si>
  <si>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</si>
  <si>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</si>
  <si>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</si>
  <si>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</si>
  <si>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</si>
  <si>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</si>
  <si>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</si>
  <si>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</si>
  <si>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</si>
  <si>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</si>
  <si>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</si>
  <si>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</si>
  <si>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</si>
  <si>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</si>
  <si>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</si>
  <si>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</si>
  <si>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</si>
  <si>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</si>
  <si>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MSC SHINA V</t>
  </si>
  <si>
    <t>KN543A</t>
  </si>
  <si>
    <t>KN544A</t>
  </si>
  <si>
    <t>KN545A</t>
  </si>
  <si>
    <t>KN546A</t>
  </si>
  <si>
    <t>KN547A</t>
  </si>
  <si>
    <t>KN548A</t>
  </si>
  <si>
    <t>TBN 71</t>
  </si>
  <si>
    <t>KN549A</t>
  </si>
  <si>
    <t>MSC BAY IV</t>
  </si>
  <si>
    <t>KN550A</t>
  </si>
  <si>
    <t>KN551A</t>
  </si>
  <si>
    <t>MSC SHRISTI</t>
  </si>
  <si>
    <t>KN601A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</si>
  <si>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</si>
  <si>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</si>
  <si>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</si>
  <si>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</si>
  <si>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</si>
  <si>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</si>
  <si>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</si>
  <si>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</si>
  <si>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</si>
  <si>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</si>
  <si>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</si>
  <si>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</si>
  <si>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</si>
  <si>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</si>
  <si>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</si>
  <si>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</si>
  <si>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</si>
  <si>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</si>
  <si>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</si>
  <si>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</si>
  <si>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</si>
  <si>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</si>
  <si>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</si>
  <si>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</si>
  <si>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</si>
  <si>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</si>
  <si>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</si>
  <si>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</si>
  <si>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</si>
  <si>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</si>
  <si>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</si>
  <si>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</si>
  <si>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</si>
  <si>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</si>
  <si>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</si>
  <si>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</si>
  <si>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</si>
  <si>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</si>
  <si>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</si>
  <si>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</si>
  <si>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</si>
  <si>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</si>
  <si>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</si>
  <si>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</si>
  <si>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</si>
  <si>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</si>
  <si>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</si>
  <si>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</si>
  <si>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</si>
  <si>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</si>
  <si>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</si>
  <si>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</si>
  <si>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</si>
  <si>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</si>
  <si>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</si>
  <si>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</si>
  <si>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</si>
  <si>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</si>
  <si>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</si>
  <si>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</si>
  <si>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</si>
  <si>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</si>
  <si>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</si>
  <si>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</si>
  <si>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</si>
  <si>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</si>
  <si>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</si>
  <si>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</si>
  <si>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</si>
  <si>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</si>
  <si>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</si>
  <si>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</si>
  <si>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</si>
  <si>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</si>
  <si>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</si>
  <si>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</si>
  <si>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</si>
  <si>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</si>
  <si>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</si>
  <si>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</si>
  <si>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</si>
  <si>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</si>
  <si>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</si>
  <si>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</si>
  <si>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</si>
  <si>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</si>
  <si>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</si>
  <si>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</si>
  <si>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</si>
  <si>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</si>
  <si>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</si>
  <si>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</si>
  <si>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</si>
  <si>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</si>
  <si>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</si>
  <si>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</si>
  <si>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</si>
  <si>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</si>
  <si>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</si>
  <si>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</si>
  <si>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</si>
  <si>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</si>
  <si>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</si>
  <si>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</si>
  <si>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</si>
  <si>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</si>
  <si>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</si>
  <si>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</si>
  <si>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</si>
  <si>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</si>
  <si>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</si>
  <si>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</si>
  <si>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</si>
  <si>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</si>
  <si>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</si>
  <si>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</si>
  <si>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</si>
  <si>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</si>
  <si>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</si>
  <si>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</si>
  <si>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</si>
  <si>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</si>
  <si>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</si>
  <si>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</si>
  <si>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</si>
  <si>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</si>
  <si>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</si>
  <si>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</si>
  <si>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</si>
  <si>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</si>
  <si>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</si>
  <si>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</si>
  <si>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</si>
  <si>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</si>
  <si>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</si>
  <si>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</si>
  <si>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</si>
  <si>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</si>
  <si>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</si>
  <si>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</si>
  <si>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</si>
  <si>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</si>
  <si>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</si>
  <si>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</si>
  <si>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</si>
  <si>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</si>
  <si>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SD051A</t>
  </si>
  <si>
    <t>MSC MARIANNA / MSC STELLA</t>
  </si>
  <si>
    <t>NAVIOS UTMOST</t>
  </si>
  <si>
    <t>SD052A</t>
  </si>
  <si>
    <t>14 DAYS</t>
  </si>
  <si>
    <t>cntr pick up</t>
  </si>
  <si>
    <t>approved pick up</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</si>
  <si>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</si>
  <si>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</si>
  <si>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</si>
  <si>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</si>
  <si>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</si>
  <si>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</si>
  <si>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</si>
  <si>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</si>
  <si>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</si>
  <si>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</si>
  <si>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</si>
  <si>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</si>
  <si>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</si>
  <si>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</si>
  <si>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</si>
  <si>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</si>
  <si>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</si>
  <si>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</si>
  <si>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</si>
  <si>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</si>
  <si>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</si>
  <si>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</si>
  <si>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</si>
  <si>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</si>
  <si>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</si>
  <si>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</si>
  <si>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</si>
  <si>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</si>
  <si>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</si>
  <si>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</si>
  <si>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</si>
  <si>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</si>
  <si>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</si>
  <si>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</si>
  <si>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</si>
  <si>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</si>
  <si>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</si>
  <si>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</si>
  <si>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</si>
  <si>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</si>
  <si>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</si>
  <si>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</si>
  <si>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</si>
  <si>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</si>
  <si>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</si>
  <si>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</si>
  <si>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</si>
  <si>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</si>
  <si>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</si>
  <si>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</si>
  <si>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</si>
  <si>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</si>
  <si>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</si>
  <si>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</si>
  <si>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</si>
  <si>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</si>
  <si>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</si>
  <si>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</si>
  <si>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</si>
  <si>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</si>
  <si>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</si>
  <si>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</si>
  <si>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</si>
  <si>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</si>
  <si>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</si>
  <si>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</si>
  <si>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</si>
  <si>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</si>
  <si>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</si>
  <si>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</si>
  <si>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</si>
  <si>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</si>
  <si>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</si>
  <si>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</si>
  <si>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</si>
  <si>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</si>
  <si>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</si>
  <si>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</si>
  <si>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</si>
  <si>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</si>
  <si>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</si>
  <si>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</si>
  <si>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</si>
  <si>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</si>
  <si>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</si>
  <si>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</si>
  <si>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</si>
  <si>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</si>
  <si>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</si>
  <si>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</si>
  <si>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</si>
  <si>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</si>
  <si>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</si>
  <si>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</si>
  <si>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</si>
  <si>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</si>
  <si>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</si>
  <si>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</si>
  <si>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</si>
  <si>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</si>
  <si>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</si>
  <si>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</si>
  <si>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</si>
  <si>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</si>
  <si>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</si>
  <si>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</si>
  <si>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</si>
  <si>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</si>
  <si>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</si>
  <si>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</si>
  <si>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</si>
  <si>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</si>
  <si>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</si>
  <si>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</si>
  <si>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</si>
  <si>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</si>
  <si>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</si>
  <si>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</si>
  <si>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</si>
  <si>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</si>
  <si>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</si>
  <si>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</si>
  <si>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</si>
  <si>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</si>
  <si>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</si>
  <si>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</si>
  <si>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</si>
  <si>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</si>
  <si>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</si>
  <si>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</si>
  <si>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</si>
  <si>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</si>
  <si>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</si>
  <si>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</si>
  <si>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</si>
  <si>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</si>
  <si>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</si>
  <si>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</si>
  <si>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</si>
  <si>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</si>
  <si>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</si>
  <si>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</si>
  <si>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</si>
  <si>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</si>
  <si>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</si>
  <si>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</si>
  <si>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</si>
  <si>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</si>
  <si>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</si>
  <si>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</si>
  <si>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</si>
  <si>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</si>
  <si>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</si>
  <si>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</si>
  <si>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</si>
  <si>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</si>
  <si>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</si>
  <si>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</si>
  <si>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</si>
  <si>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46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</si>
  <si>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</si>
  <si>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</si>
  <si>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</si>
  <si>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</si>
  <si>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</si>
  <si>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</si>
  <si>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</si>
  <si>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</si>
  <si>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</si>
  <si>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</si>
  <si>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60 DAYS</t>
  </si>
  <si>
    <t>GP505E</t>
  </si>
  <si>
    <t>GP511E</t>
  </si>
  <si>
    <t>ZIM NORFOLK</t>
  </si>
  <si>
    <t>17E</t>
  </si>
  <si>
    <t>MSC COTONOU VIII</t>
  </si>
  <si>
    <t>GP513E</t>
  </si>
  <si>
    <t>ZIM NEWARK</t>
  </si>
  <si>
    <t>31E</t>
  </si>
  <si>
    <t>MSC KUMSAL</t>
  </si>
  <si>
    <t>GP515E</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</si>
  <si>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</si>
  <si>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</si>
  <si>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</si>
  <si>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</si>
  <si>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</si>
  <si>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</si>
  <si>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</si>
  <si>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</si>
  <si>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</si>
  <si>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</si>
  <si>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</si>
  <si>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</si>
  <si>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</si>
  <si>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</si>
  <si>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</si>
  <si>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</si>
  <si>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</si>
  <si>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</si>
  <si>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</si>
  <si>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</si>
  <si>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</si>
  <si>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</si>
  <si>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</si>
  <si>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</si>
  <si>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</si>
  <si>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</si>
  <si>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</si>
  <si>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</si>
  <si>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</si>
  <si>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</si>
  <si>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</si>
  <si>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</si>
  <si>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</si>
  <si>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</si>
  <si>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</si>
  <si>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</si>
  <si>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</si>
  <si>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</si>
  <si>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</si>
  <si>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</si>
  <si>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</si>
  <si>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</si>
  <si>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</si>
  <si>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</si>
  <si>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</si>
  <si>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</si>
  <si>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</si>
  <si>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</si>
  <si>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</si>
  <si>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</si>
  <si>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</si>
  <si>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</si>
  <si>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</si>
  <si>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</si>
  <si>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</si>
  <si>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</si>
  <si>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</si>
  <si>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</si>
  <si>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</si>
  <si>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</si>
  <si>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</si>
  <si>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</si>
  <si>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</si>
  <si>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</si>
  <si>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</si>
  <si>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</si>
  <si>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</si>
  <si>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</si>
  <si>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</si>
  <si>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</si>
  <si>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</si>
  <si>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</si>
  <si>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</si>
  <si>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</si>
  <si>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</si>
  <si>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</si>
  <si>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</si>
  <si>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</si>
  <si>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</si>
  <si>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</si>
  <si>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</si>
  <si>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</si>
  <si>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</si>
  <si>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</si>
  <si>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</si>
  <si>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</si>
  <si>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</si>
  <si>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</si>
  <si>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</si>
  <si>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</si>
  <si>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</si>
  <si>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</si>
  <si>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</si>
  <si>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</si>
  <si>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</si>
  <si>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</si>
  <si>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</si>
  <si>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</si>
  <si>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</si>
  <si>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</si>
  <si>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</si>
  <si>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</si>
  <si>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</si>
  <si>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</si>
  <si>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</si>
  <si>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</si>
  <si>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</si>
  <si>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</si>
  <si>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</si>
  <si>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</si>
  <si>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</si>
  <si>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</si>
  <si>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</si>
  <si>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</si>
  <si>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</si>
  <si>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</si>
  <si>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</si>
  <si>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</si>
  <si>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</si>
  <si>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</si>
  <si>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</si>
  <si>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</si>
  <si>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</si>
  <si>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</si>
  <si>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</si>
  <si>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</si>
  <si>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</si>
  <si>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</si>
  <si>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</si>
  <si>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</si>
  <si>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</si>
  <si>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</si>
  <si>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</si>
  <si>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</si>
  <si>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</si>
  <si>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</si>
  <si>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</si>
  <si>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</si>
  <si>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</si>
  <si>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</si>
  <si>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</si>
  <si>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</si>
  <si>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</si>
  <si>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</si>
  <si>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</si>
  <si>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</si>
  <si>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</si>
  <si>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</si>
  <si>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</si>
  <si>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</si>
  <si>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</si>
  <si>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</si>
  <si>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</si>
  <si>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</si>
  <si>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</si>
  <si>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</si>
  <si>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</si>
  <si>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</si>
  <si>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</si>
  <si>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</si>
  <si>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</si>
  <si>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</si>
  <si>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</si>
  <si>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</si>
  <si>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</si>
  <si>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</si>
  <si>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</si>
  <si>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</si>
  <si>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</si>
  <si>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</si>
  <si>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</si>
  <si>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</si>
  <si>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</si>
  <si>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</si>
  <si>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</si>
  <si>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</si>
  <si>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</si>
  <si>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</si>
  <si>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</si>
  <si>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</si>
  <si>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</si>
  <si>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</si>
  <si>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</si>
  <si>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</si>
  <si>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</si>
  <si>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</si>
  <si>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</si>
  <si>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</si>
  <si>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</si>
  <si>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</si>
  <si>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</si>
  <si>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</si>
  <si>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</si>
  <si>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</si>
  <si>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</si>
  <si>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</si>
  <si>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</si>
  <si>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</si>
  <si>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</si>
  <si>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</si>
  <si>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</si>
  <si>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</si>
  <si>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</si>
  <si>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</si>
  <si>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</si>
  <si>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</si>
  <si>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</si>
  <si>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</si>
  <si>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</si>
  <si>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</si>
  <si>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</si>
  <si>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</si>
  <si>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</si>
  <si>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</si>
  <si>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</si>
  <si>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</si>
  <si>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</si>
  <si>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</si>
  <si>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</si>
  <si>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</si>
  <si>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</si>
  <si>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</si>
  <si>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</si>
  <si>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</si>
  <si>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</si>
  <si>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</si>
  <si>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</si>
  <si>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</si>
  <si>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</si>
  <si>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</si>
  <si>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</si>
  <si>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</si>
  <si>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</si>
  <si>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</si>
  <si>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</si>
  <si>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</si>
  <si>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</si>
  <si>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</si>
  <si>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</si>
  <si>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</si>
  <si>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</si>
  <si>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</si>
  <si>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</si>
  <si>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</si>
  <si>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</si>
  <si>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</si>
  <si>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GU548W</t>
  </si>
  <si>
    <t>GU549W</t>
  </si>
  <si>
    <t xml:space="preserve">EX MSC JUBILEE IX </t>
  </si>
  <si>
    <t>GU550W</t>
  </si>
  <si>
    <t>wk01'26</t>
  </si>
  <si>
    <t>GU551W</t>
  </si>
  <si>
    <t>USA RATE BASED CONTAINER GATE IN DATE</t>
  </si>
  <si>
    <t>JADE EAST</t>
  </si>
  <si>
    <t xml:space="preserve">YANTIAN </t>
  </si>
  <si>
    <t xml:space="preserve">NEW YORK </t>
  </si>
  <si>
    <t>FJ221E</t>
  </si>
  <si>
    <t>MSC SOFIA PAZ</t>
  </si>
  <si>
    <t>UX227A</t>
  </si>
  <si>
    <t>TIGER EAST</t>
  </si>
  <si>
    <t>FT221E</t>
  </si>
  <si>
    <t>USEC6 ELEPHANT SERVICE</t>
  </si>
  <si>
    <t>PROFORMA SAILING THURSDAY</t>
  </si>
  <si>
    <t xml:space="preserve">DELAY FROM </t>
  </si>
  <si>
    <t>SAN FRANCISCA</t>
  </si>
  <si>
    <t xml:space="preserve">MAERSK SALINA </t>
  </si>
  <si>
    <t>MAERSK SAVANNAH</t>
  </si>
  <si>
    <t>MAERSK SALALAH</t>
  </si>
  <si>
    <t>MAERSK STOCKHOLM</t>
  </si>
  <si>
    <t>MAERSK KOWLOON</t>
  </si>
  <si>
    <t>MAERSK STEPNICA</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</si>
  <si>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</si>
  <si>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</si>
  <si>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</si>
  <si>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</si>
  <si>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</si>
  <si>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</si>
  <si>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</si>
  <si>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</si>
  <si>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</si>
  <si>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</si>
  <si>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</si>
  <si>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</si>
  <si>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</si>
  <si>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</si>
  <si>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</si>
  <si>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</si>
  <si>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</si>
  <si>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</si>
  <si>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</si>
  <si>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</si>
  <si>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</si>
  <si>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</si>
  <si>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</si>
  <si>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</si>
  <si>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</si>
  <si>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PROFORMA SAILING</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</si>
  <si>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</si>
  <si>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</si>
  <si>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</si>
  <si>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</si>
  <si>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</si>
  <si>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</si>
  <si>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</si>
  <si>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</si>
  <si>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</si>
  <si>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</si>
  <si>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</si>
  <si>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</si>
  <si>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</si>
  <si>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</si>
  <si>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</si>
  <si>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</si>
  <si>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</si>
  <si>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</si>
  <si>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</si>
  <si>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</si>
  <si>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</si>
  <si>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</si>
  <si>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</si>
  <si>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</si>
  <si>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</si>
  <si>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</si>
  <si>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</si>
  <si>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</si>
  <si>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</si>
  <si>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</si>
  <si>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</si>
  <si>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</si>
  <si>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</si>
  <si>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</si>
  <si>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</si>
  <si>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</si>
  <si>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</si>
  <si>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</si>
  <si>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</si>
  <si>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</si>
  <si>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</si>
  <si>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</si>
  <si>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</si>
  <si>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</si>
  <si>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</si>
  <si>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</si>
  <si>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</si>
  <si>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</si>
  <si>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</si>
  <si>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</si>
  <si>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</si>
  <si>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</si>
  <si>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</si>
  <si>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</si>
  <si>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</si>
  <si>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</si>
  <si>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</si>
  <si>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</si>
  <si>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</si>
  <si>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</si>
  <si>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</si>
  <si>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</si>
  <si>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</si>
  <si>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</si>
  <si>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</si>
  <si>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</si>
  <si>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</si>
  <si>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</si>
  <si>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</si>
  <si>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</si>
  <si>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</si>
  <si>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</si>
  <si>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</si>
  <si>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</si>
  <si>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</si>
  <si>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</si>
  <si>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</si>
  <si>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</si>
  <si>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</si>
  <si>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</si>
  <si>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</si>
  <si>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</si>
  <si>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</si>
  <si>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</si>
  <si>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</si>
  <si>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</si>
  <si>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</si>
  <si>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</si>
  <si>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</si>
  <si>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</si>
  <si>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</si>
  <si>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</si>
  <si>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</si>
  <si>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</si>
  <si>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MSC LUISA</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</si>
  <si>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</si>
  <si>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</si>
  <si>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</si>
  <si>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</si>
  <si>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</si>
  <si>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</si>
  <si>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</si>
  <si>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</si>
  <si>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</si>
  <si>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</si>
  <si>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</si>
  <si>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</si>
  <si>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</si>
  <si>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</si>
  <si>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</si>
  <si>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</si>
  <si>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</si>
  <si>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</si>
  <si>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</si>
  <si>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</si>
  <si>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</si>
  <si>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</si>
  <si>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</si>
  <si>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</si>
  <si>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</si>
  <si>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</si>
  <si>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</si>
  <si>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</si>
  <si>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</si>
  <si>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</si>
  <si>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</si>
  <si>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</si>
  <si>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</si>
  <si>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</si>
  <si>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</si>
  <si>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</si>
  <si>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</si>
  <si>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</si>
  <si>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</si>
  <si>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</si>
  <si>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</si>
  <si>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</si>
  <si>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</si>
  <si>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</si>
  <si>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</si>
  <si>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</si>
  <si>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</si>
  <si>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</si>
  <si>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</si>
  <si>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</si>
  <si>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</si>
  <si>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</si>
  <si>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</si>
  <si>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</si>
  <si>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</si>
  <si>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</si>
  <si>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</si>
  <si>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</si>
  <si>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</si>
  <si>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</si>
  <si>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</si>
  <si>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</si>
  <si>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</si>
  <si>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</si>
  <si>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</si>
  <si>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</si>
  <si>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</si>
  <si>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</si>
  <si>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</si>
  <si>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</si>
  <si>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</si>
  <si>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18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</si>
  <si>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</si>
  <si>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</si>
  <si>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</si>
  <si>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</si>
  <si>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</si>
  <si>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</si>
  <si>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</si>
  <si>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</si>
  <si>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</si>
  <si>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</si>
  <si>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</si>
  <si>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</si>
  <si>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</si>
  <si>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</si>
  <si>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</si>
  <si>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</si>
  <si>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</si>
  <si>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8 DAYS</t>
  </si>
  <si>
    <t>EX MSC ALYSSA /  MSC MARIA SAVERIA / MSC EMMA</t>
  </si>
  <si>
    <t>WK25</t>
  </si>
  <si>
    <t>QK523W</t>
  </si>
  <si>
    <t>EX MSC VICTORINE / MSC FAIRFIELD</t>
  </si>
  <si>
    <t>WK26</t>
  </si>
  <si>
    <t xml:space="preserve">MSC GABON </t>
  </si>
  <si>
    <t>QK524W</t>
  </si>
  <si>
    <t>WK27</t>
  </si>
  <si>
    <t xml:space="preserve">MSC RENEE XIII </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</si>
  <si>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</si>
  <si>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</si>
  <si>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</si>
  <si>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</si>
  <si>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</si>
  <si>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</si>
  <si>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</si>
  <si>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</si>
  <si>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</si>
  <si>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</si>
  <si>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</si>
  <si>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</si>
  <si>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</si>
  <si>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</si>
  <si>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</si>
  <si>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</si>
  <si>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</si>
  <si>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</si>
  <si>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</si>
  <si>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</si>
  <si>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</si>
  <si>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</si>
  <si>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</si>
  <si>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</si>
  <si>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</si>
  <si>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</si>
  <si>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</si>
  <si>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</si>
  <si>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</si>
  <si>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</si>
  <si>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</si>
  <si>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</si>
  <si>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</si>
  <si>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</si>
  <si>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</si>
  <si>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</si>
  <si>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</si>
  <si>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</si>
  <si>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</si>
  <si>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</si>
  <si>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</si>
  <si>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</si>
  <si>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</si>
  <si>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</si>
  <si>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</si>
  <si>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</si>
  <si>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</si>
  <si>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</si>
  <si>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</si>
  <si>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</si>
  <si>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</si>
  <si>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</si>
  <si>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</si>
  <si>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</si>
  <si>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</si>
  <si>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</si>
  <si>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</si>
  <si>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</si>
  <si>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</si>
  <si>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</si>
  <si>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</si>
  <si>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</si>
  <si>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</si>
  <si>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</si>
  <si>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</si>
  <si>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</si>
  <si>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</si>
  <si>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</si>
  <si>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</si>
  <si>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</si>
  <si>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EX MSC ROWAN </t>
  </si>
  <si>
    <t>QC547A</t>
  </si>
  <si>
    <t xml:space="preserve"> EX MSC KATRINA</t>
  </si>
  <si>
    <t>QC548A</t>
  </si>
  <si>
    <t>QC549A</t>
  </si>
  <si>
    <t xml:space="preserve">EX MSC KANOKO </t>
  </si>
  <si>
    <t>MSC SOFIA CELESTE</t>
  </si>
  <si>
    <t>QC550A</t>
  </si>
  <si>
    <t>WK01'26</t>
  </si>
  <si>
    <t>QC551A</t>
  </si>
  <si>
    <t>QC552A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</si>
  <si>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</si>
  <si>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</si>
  <si>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</si>
  <si>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</si>
  <si>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</si>
  <si>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</si>
  <si>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</si>
  <si>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</si>
  <si>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</si>
  <si>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</si>
  <si>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</si>
  <si>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</si>
  <si>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</si>
  <si>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</si>
  <si>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</si>
  <si>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</si>
  <si>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</si>
  <si>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</si>
  <si>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</si>
  <si>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</si>
  <si>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</si>
  <si>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</si>
  <si>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</si>
  <si>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</si>
  <si>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</si>
  <si>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</si>
  <si>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</si>
  <si>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</si>
  <si>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</si>
  <si>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</si>
  <si>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</si>
  <si>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</si>
  <si>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</si>
  <si>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</si>
  <si>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</si>
  <si>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</si>
  <si>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</si>
  <si>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</si>
  <si>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</si>
  <si>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</si>
  <si>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</si>
  <si>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</si>
  <si>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</si>
  <si>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</si>
  <si>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</si>
  <si>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</si>
  <si>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</si>
  <si>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</si>
  <si>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</si>
  <si>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</si>
  <si>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</si>
  <si>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</si>
  <si>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</si>
  <si>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</si>
  <si>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</si>
  <si>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</si>
  <si>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</si>
  <si>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</si>
  <si>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</si>
  <si>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</si>
  <si>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</si>
  <si>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</si>
  <si>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</si>
  <si>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</si>
  <si>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</si>
  <si>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</si>
  <si>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</si>
  <si>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</si>
  <si>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</si>
  <si>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</si>
  <si>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</si>
  <si>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</si>
  <si>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</si>
  <si>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</si>
  <si>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</si>
  <si>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</si>
  <si>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</si>
  <si>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</si>
  <si>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</si>
  <si>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</si>
  <si>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</si>
  <si>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</si>
  <si>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</si>
  <si>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</si>
  <si>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</si>
  <si>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</si>
  <si>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</si>
  <si>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</si>
  <si>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</si>
  <si>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</si>
  <si>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</si>
  <si>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</si>
  <si>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</si>
  <si>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</si>
  <si>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</si>
  <si>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</si>
  <si>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</si>
  <si>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</si>
  <si>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</si>
  <si>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</si>
  <si>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</si>
  <si>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</si>
  <si>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</si>
  <si>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</si>
  <si>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</si>
  <si>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</si>
  <si>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</si>
  <si>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</si>
  <si>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</si>
  <si>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</si>
  <si>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</si>
  <si>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</si>
  <si>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</si>
  <si>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</si>
  <si>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</si>
  <si>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</si>
  <si>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</si>
  <si>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</si>
  <si>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</si>
  <si>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</si>
  <si>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</si>
  <si>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</si>
  <si>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</si>
  <si>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</si>
  <si>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</si>
  <si>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</si>
  <si>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</si>
  <si>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</si>
  <si>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</si>
  <si>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</si>
  <si>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</si>
  <si>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</si>
  <si>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</si>
  <si>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</si>
  <si>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</si>
  <si>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</si>
  <si>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</si>
  <si>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</si>
  <si>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</si>
  <si>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</si>
  <si>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</si>
  <si>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</si>
  <si>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</si>
  <si>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</si>
  <si>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</si>
  <si>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</si>
  <si>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</si>
  <si>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</si>
  <si>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</si>
  <si>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</si>
  <si>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</si>
  <si>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</si>
  <si>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</si>
  <si>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</si>
  <si>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</si>
  <si>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</si>
  <si>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</si>
  <si>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</si>
  <si>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</si>
  <si>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</si>
  <si>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r>
      <t xml:space="preserve">MSC SIENA // </t>
    </r>
    <r>
      <rPr>
        <sz val="10"/>
        <color rgb="FFFF0000"/>
        <rFont val="Arial"/>
        <family val="2"/>
      </rPr>
      <t>ex MSC CARMELITA</t>
    </r>
  </si>
  <si>
    <t>FK547A</t>
  </si>
  <si>
    <r>
      <t xml:space="preserve">MSC CARMELITA // </t>
    </r>
    <r>
      <rPr>
        <sz val="10"/>
        <color rgb="FFFF0000"/>
        <rFont val="Arial"/>
        <family val="2"/>
      </rPr>
      <t xml:space="preserve">ex MSC SIENA </t>
    </r>
  </si>
  <si>
    <t>FK548A</t>
  </si>
  <si>
    <t>FK549A</t>
  </si>
  <si>
    <t>FK550A</t>
  </si>
  <si>
    <t>FK551A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</si>
  <si>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</si>
  <si>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</si>
  <si>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</si>
  <si>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</si>
  <si>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</si>
  <si>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</si>
  <si>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</si>
  <si>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</si>
  <si>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</si>
  <si>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</si>
  <si>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</si>
  <si>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</si>
  <si>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</si>
  <si>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</si>
  <si>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</si>
  <si>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</si>
  <si>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</si>
  <si>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</si>
  <si>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</si>
  <si>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</si>
  <si>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</si>
  <si>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</si>
  <si>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</si>
  <si>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</si>
  <si>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</si>
  <si>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</si>
  <si>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</si>
  <si>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</si>
  <si>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</si>
  <si>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</si>
  <si>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</si>
  <si>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</si>
  <si>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</si>
  <si>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</si>
  <si>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</si>
  <si>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</si>
  <si>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</si>
  <si>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</si>
  <si>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EX CONTI MAKALU</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</si>
  <si>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</si>
  <si>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</si>
  <si>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</si>
  <si>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</si>
  <si>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</si>
  <si>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</si>
  <si>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</si>
  <si>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</si>
  <si>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</si>
  <si>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</si>
  <si>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</si>
  <si>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</si>
  <si>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</si>
  <si>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</si>
  <si>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</si>
  <si>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</si>
  <si>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</si>
  <si>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</si>
  <si>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</si>
  <si>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</si>
  <si>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</si>
  <si>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</si>
  <si>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</si>
  <si>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</si>
  <si>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</si>
  <si>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</si>
  <si>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</si>
  <si>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</si>
  <si>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</si>
  <si>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</si>
  <si>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</si>
  <si>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 xml:space="preserve">MSC SAVONA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</si>
  <si>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</si>
  <si>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</si>
  <si>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</si>
  <si>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</si>
  <si>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</si>
  <si>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</si>
  <si>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</si>
  <si>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</si>
  <si>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</si>
  <si>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</si>
  <si>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</si>
  <si>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</si>
  <si>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</si>
  <si>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</si>
  <si>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</si>
  <si>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</si>
  <si>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</si>
  <si>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</si>
  <si>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</si>
  <si>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</si>
  <si>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</si>
  <si>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</si>
  <si>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</si>
  <si>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</si>
  <si>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</si>
  <si>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</si>
  <si>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</si>
  <si>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</si>
  <si>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</si>
  <si>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</si>
  <si>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</si>
  <si>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</si>
  <si>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</si>
  <si>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</si>
  <si>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</si>
  <si>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</si>
  <si>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</si>
  <si>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</si>
  <si>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 xml:space="preserve">EX MSC DARIA </t>
  </si>
  <si>
    <t>MSC VILDA X</t>
  </si>
  <si>
    <t>QS545A</t>
  </si>
  <si>
    <t>EX MSC AMSTERDAM</t>
  </si>
  <si>
    <t>QS546A</t>
  </si>
  <si>
    <t>EX MSC SERENA</t>
  </si>
  <si>
    <t>MSC IRIS</t>
  </si>
  <si>
    <t>QS547A</t>
  </si>
  <si>
    <t>QS548A</t>
  </si>
  <si>
    <t xml:space="preserve">EX MSC JASMINE X </t>
  </si>
  <si>
    <t>WK 51</t>
  </si>
  <si>
    <t>QS549A</t>
  </si>
  <si>
    <t>WK 52</t>
  </si>
  <si>
    <t>QS550A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</si>
  <si>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</si>
  <si>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</si>
  <si>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</si>
  <si>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</si>
  <si>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</si>
  <si>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</si>
  <si>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</si>
  <si>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</si>
  <si>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</si>
  <si>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</si>
  <si>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</si>
  <si>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</si>
  <si>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</si>
  <si>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</si>
  <si>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</si>
  <si>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</si>
  <si>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</si>
  <si>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</si>
  <si>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</si>
  <si>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</si>
  <si>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</si>
  <si>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</si>
  <si>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</si>
  <si>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</si>
  <si>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</si>
  <si>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</si>
  <si>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</si>
  <si>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</si>
  <si>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</si>
  <si>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</si>
  <si>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</si>
  <si>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</si>
  <si>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</si>
  <si>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</si>
  <si>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</si>
  <si>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</si>
  <si>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</si>
  <si>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</si>
  <si>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</si>
  <si>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</si>
  <si>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</si>
  <si>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</si>
  <si>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</si>
  <si>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</si>
  <si>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</si>
  <si>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</si>
  <si>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</si>
  <si>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</si>
  <si>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</si>
  <si>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</si>
  <si>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</si>
  <si>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</si>
  <si>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</si>
  <si>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</si>
  <si>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</si>
  <si>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</si>
  <si>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</si>
  <si>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</si>
  <si>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</si>
  <si>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</si>
  <si>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</si>
  <si>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</si>
  <si>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</si>
  <si>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</si>
  <si>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</si>
  <si>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</si>
  <si>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</si>
  <si>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</si>
  <si>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</si>
  <si>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</si>
  <si>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</si>
  <si>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</si>
  <si>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</si>
  <si>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</si>
  <si>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</si>
  <si>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</si>
  <si>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</si>
  <si>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</si>
  <si>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</si>
  <si>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</si>
  <si>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</si>
  <si>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</si>
  <si>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</si>
  <si>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</si>
  <si>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</si>
  <si>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</si>
  <si>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</si>
  <si>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</si>
  <si>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</si>
  <si>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</si>
  <si>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</si>
  <si>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</si>
  <si>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</si>
  <si>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</si>
  <si>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</si>
  <si>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</si>
  <si>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</si>
  <si>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</si>
  <si>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</si>
  <si>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</si>
  <si>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</si>
  <si>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</si>
  <si>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</si>
  <si>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</si>
  <si>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</si>
  <si>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</si>
  <si>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</si>
  <si>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</si>
  <si>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</si>
  <si>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</si>
  <si>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</si>
  <si>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</si>
  <si>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</si>
  <si>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</si>
  <si>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</si>
  <si>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</si>
  <si>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</si>
  <si>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</si>
  <si>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</si>
  <si>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</si>
  <si>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</si>
  <si>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</si>
  <si>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</si>
  <si>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 xml:space="preserve">MSC SOFIA </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</si>
  <si>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</si>
  <si>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</si>
  <si>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</si>
  <si>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</si>
  <si>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</si>
  <si>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</si>
  <si>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</si>
  <si>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</si>
  <si>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</si>
  <si>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</si>
  <si>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</si>
  <si>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</si>
  <si>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</si>
  <si>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</si>
  <si>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</si>
  <si>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</si>
  <si>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</si>
  <si>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</si>
  <si>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</si>
  <si>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</si>
  <si>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</si>
  <si>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</si>
  <si>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</si>
  <si>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</si>
  <si>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</si>
  <si>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</si>
  <si>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</si>
  <si>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</si>
  <si>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</si>
  <si>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</si>
  <si>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</si>
  <si>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</si>
  <si>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</si>
  <si>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</si>
  <si>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</si>
  <si>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</si>
  <si>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</si>
  <si>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</si>
  <si>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</si>
  <si>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</si>
  <si>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</si>
  <si>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</si>
  <si>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</si>
  <si>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</si>
  <si>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</si>
  <si>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</si>
  <si>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</si>
  <si>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</si>
  <si>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</si>
  <si>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</si>
  <si>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</si>
  <si>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</si>
  <si>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</si>
  <si>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</si>
  <si>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</si>
  <si>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</si>
  <si>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</si>
  <si>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</si>
  <si>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</si>
  <si>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</si>
  <si>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</si>
  <si>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</si>
  <si>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</si>
  <si>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</si>
  <si>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</si>
  <si>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</si>
  <si>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</si>
  <si>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</si>
  <si>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WK 15*</t>
  </si>
  <si>
    <t xml:space="preserve">MSC LA SPEZIA </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</si>
  <si>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</si>
  <si>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</si>
  <si>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</si>
  <si>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</si>
  <si>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</si>
  <si>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</si>
  <si>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</si>
  <si>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</si>
  <si>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</si>
  <si>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</si>
  <si>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</si>
  <si>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</si>
  <si>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</si>
  <si>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</si>
  <si>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</si>
  <si>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</si>
  <si>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</si>
  <si>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</si>
  <si>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</si>
  <si>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</si>
  <si>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</si>
  <si>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</si>
  <si>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</si>
  <si>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</si>
  <si>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</si>
  <si>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</si>
  <si>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</si>
  <si>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</si>
  <si>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</si>
  <si>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</si>
  <si>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</si>
  <si>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</si>
  <si>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</si>
  <si>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</si>
  <si>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</si>
  <si>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</si>
  <si>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</si>
  <si>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</si>
  <si>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</si>
  <si>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</si>
  <si>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</si>
  <si>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</si>
  <si>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</si>
  <si>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</si>
  <si>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</si>
  <si>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</si>
  <si>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</si>
  <si>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</si>
  <si>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</si>
  <si>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</si>
  <si>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</si>
  <si>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</si>
  <si>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</si>
  <si>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</si>
  <si>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</si>
  <si>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</si>
  <si>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</si>
  <si>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</si>
  <si>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</si>
  <si>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</si>
  <si>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</si>
  <si>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</si>
  <si>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</si>
  <si>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</si>
  <si>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</si>
  <si>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</si>
  <si>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</si>
  <si>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</si>
  <si>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</si>
  <si>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</si>
  <si>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</si>
  <si>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</si>
  <si>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</si>
  <si>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</si>
  <si>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</si>
  <si>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</si>
  <si>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</si>
  <si>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</si>
  <si>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</si>
  <si>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</si>
  <si>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</si>
  <si>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</si>
  <si>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</si>
  <si>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</si>
  <si>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t>
  </si>
  <si>
    <r>
      <t>MSC MINA /</t>
    </r>
    <r>
      <rPr>
        <sz val="10"/>
        <color rgb="FFFF0000"/>
        <rFont val="Calibri"/>
        <family val="2"/>
        <scheme val="minor"/>
      </rPr>
      <t xml:space="preserve"> ex MSC ANNA</t>
    </r>
  </si>
  <si>
    <t>FY545A</t>
  </si>
  <si>
    <t xml:space="preserve">EX MSC MELATILDE </t>
  </si>
  <si>
    <t>FY546A</t>
  </si>
  <si>
    <t>EX MSC IRENE / MSC LONDON</t>
  </si>
  <si>
    <t>FY547A</t>
  </si>
  <si>
    <t>EX MSC LENI / MSC REEF / MSC ELOANE</t>
  </si>
  <si>
    <t>FY548A</t>
  </si>
  <si>
    <t xml:space="preserve">EX MSC LEANNE / MSC LENI </t>
  </si>
  <si>
    <t>WK 01'26</t>
  </si>
  <si>
    <t>FY549A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</si>
  <si>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</si>
  <si>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</si>
  <si>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</si>
  <si>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</si>
  <si>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</si>
  <si>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</si>
  <si>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</si>
  <si>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</si>
  <si>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</si>
  <si>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</si>
  <si>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</si>
  <si>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</si>
  <si>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</si>
  <si>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</si>
  <si>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</si>
  <si>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</si>
  <si>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</si>
  <si>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MSC ANCHORAGE</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</si>
  <si>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</si>
  <si>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</si>
  <si>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</si>
  <si>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</si>
  <si>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</si>
  <si>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</si>
  <si>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</si>
  <si>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</si>
  <si>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</si>
  <si>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</si>
  <si>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</si>
  <si>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</si>
  <si>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</si>
  <si>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</si>
  <si>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</si>
  <si>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</si>
  <si>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MSC PEGASUS VII</t>
  </si>
  <si>
    <t>FN549A</t>
  </si>
  <si>
    <t>MSC ALMA VII</t>
  </si>
  <si>
    <t>FN550A</t>
  </si>
  <si>
    <t>MSC ANTONELLA</t>
  </si>
  <si>
    <t>FN551A</t>
  </si>
  <si>
    <t>01'26</t>
  </si>
  <si>
    <t>TBN 16</t>
  </si>
  <si>
    <t>FN552A</t>
  </si>
  <si>
    <t>CAPETOWN</t>
  </si>
  <si>
    <t>02</t>
  </si>
  <si>
    <t>FN601A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</si>
  <si>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</si>
  <si>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</si>
  <si>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</si>
  <si>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</si>
  <si>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</si>
  <si>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</si>
  <si>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</si>
  <si>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</si>
  <si>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</si>
  <si>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</si>
  <si>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</si>
  <si>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</si>
  <si>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</si>
  <si>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</si>
  <si>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</si>
  <si>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</si>
  <si>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</si>
  <si>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</si>
  <si>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</si>
  <si>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</si>
  <si>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</si>
  <si>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</si>
  <si>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</si>
  <si>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</si>
  <si>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</si>
  <si>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</si>
  <si>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</si>
  <si>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</si>
  <si>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</si>
  <si>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</si>
  <si>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</si>
  <si>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</si>
  <si>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</si>
  <si>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</si>
  <si>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</si>
  <si>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</si>
  <si>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</si>
  <si>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</si>
  <si>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</si>
  <si>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</si>
  <si>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</si>
  <si>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</si>
  <si>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</si>
  <si>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</si>
  <si>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</si>
  <si>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</si>
  <si>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</si>
  <si>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</si>
  <si>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</si>
  <si>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</si>
  <si>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</si>
  <si>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</si>
  <si>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</si>
  <si>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</si>
  <si>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</si>
  <si>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</si>
  <si>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</si>
  <si>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</si>
  <si>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</si>
  <si>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</si>
  <si>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</si>
  <si>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</si>
  <si>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</si>
  <si>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</si>
  <si>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</si>
  <si>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</si>
  <si>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</si>
  <si>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</si>
  <si>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</si>
  <si>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</si>
  <si>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</si>
  <si>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</si>
  <si>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</si>
  <si>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</si>
  <si>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</si>
  <si>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</si>
  <si>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</si>
  <si>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</si>
  <si>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</si>
  <si>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</si>
  <si>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</si>
  <si>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</si>
  <si>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</si>
  <si>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</si>
  <si>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</si>
  <si>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</si>
  <si>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</si>
  <si>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</si>
  <si>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</si>
  <si>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</si>
  <si>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</si>
  <si>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</si>
  <si>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</si>
  <si>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</si>
  <si>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</si>
  <si>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</si>
  <si>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</si>
  <si>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</si>
  <si>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</si>
  <si>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</si>
  <si>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</si>
  <si>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</si>
  <si>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</si>
  <si>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</si>
  <si>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</si>
  <si>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</si>
  <si>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</si>
  <si>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</si>
  <si>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</si>
  <si>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</si>
  <si>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</si>
  <si>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</si>
  <si>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</si>
  <si>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</si>
  <si>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</si>
  <si>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</si>
  <si>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</si>
  <si>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</si>
  <si>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</si>
  <si>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</si>
  <si>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</si>
  <si>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</si>
  <si>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</si>
  <si>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</si>
  <si>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</si>
  <si>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</si>
  <si>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</si>
  <si>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</si>
  <si>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</si>
  <si>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</si>
  <si>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</si>
  <si>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</si>
  <si>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</si>
  <si>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</si>
  <si>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</si>
  <si>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</si>
  <si>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</si>
  <si>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</si>
  <si>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</si>
  <si>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</si>
  <si>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</si>
  <si>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</si>
  <si>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</si>
  <si>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</si>
  <si>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</si>
  <si>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</si>
  <si>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MA537R / 0NNLSW1MA</t>
  </si>
  <si>
    <t>SANTA LORETTA</t>
  </si>
  <si>
    <t>MA538R</t>
  </si>
  <si>
    <t>MA539R / ONNLWW1MA</t>
  </si>
  <si>
    <t>MA540R</t>
  </si>
  <si>
    <t>MSC ABIDJAN / EX APL VANCOUVER</t>
  </si>
  <si>
    <t xml:space="preserve">MA541R / EX 0NNLYW </t>
  </si>
  <si>
    <t>APL VANCOUVER / EX MSC ABIDJAN</t>
  </si>
  <si>
    <t>0NNLYW / EX MA542R</t>
  </si>
  <si>
    <t>SANTA LINEA</t>
  </si>
  <si>
    <t>MA543R</t>
  </si>
  <si>
    <t>MA544R</t>
  </si>
  <si>
    <t>MA545R</t>
  </si>
  <si>
    <t>MA546R</t>
  </si>
  <si>
    <t>MA547R</t>
  </si>
  <si>
    <t>MA548R</t>
  </si>
  <si>
    <t xml:space="preserve"> MA549R/0NNMCW </t>
  </si>
  <si>
    <t>Profoma sailing - THUR</t>
  </si>
  <si>
    <t>MSC ALTAMIRA</t>
  </si>
  <si>
    <t>MA550R</t>
  </si>
  <si>
    <t>MA551R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</si>
  <si>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</si>
  <si>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</si>
  <si>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</si>
  <si>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</si>
  <si>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</si>
  <si>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</si>
  <si>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</si>
  <si>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</si>
  <si>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</si>
  <si>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</si>
  <si>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</si>
  <si>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</si>
  <si>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</si>
  <si>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</si>
  <si>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</si>
  <si>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</si>
  <si>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</si>
  <si>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</si>
  <si>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</si>
  <si>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</si>
  <si>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</si>
  <si>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</si>
  <si>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</si>
  <si>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</si>
  <si>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</si>
  <si>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</si>
  <si>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</si>
  <si>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</si>
  <si>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</si>
  <si>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</si>
  <si>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</si>
  <si>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</si>
  <si>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</si>
  <si>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</si>
  <si>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</si>
  <si>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</si>
  <si>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</si>
  <si>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</si>
  <si>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ONE AMAZON</t>
  </si>
  <si>
    <t>2236W</t>
  </si>
  <si>
    <t>DELAYED FROM 24/09</t>
  </si>
  <si>
    <t>RIO DE JANEIRO EXPRESS</t>
  </si>
  <si>
    <t>2237W</t>
  </si>
  <si>
    <t>DELAYED FROM 01/10</t>
  </si>
  <si>
    <t>2238W</t>
  </si>
  <si>
    <t>DELAYED FROM 08/10</t>
  </si>
  <si>
    <t>MSC AGRIGENTO</t>
  </si>
  <si>
    <t>FI239A</t>
  </si>
  <si>
    <t>DELAYED FROM 15/10</t>
  </si>
  <si>
    <t>FI240A</t>
  </si>
  <si>
    <t>DELAYED FROM 22/10</t>
  </si>
  <si>
    <t>CAPE ARTEMISIO</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</si>
  <si>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</si>
  <si>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</si>
  <si>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</si>
  <si>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</si>
  <si>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</si>
  <si>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</si>
  <si>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</si>
  <si>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</si>
  <si>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</si>
  <si>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</si>
  <si>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</si>
  <si>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</si>
  <si>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</si>
  <si>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</si>
  <si>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</si>
  <si>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</si>
  <si>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</si>
  <si>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</si>
  <si>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</si>
  <si>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</si>
  <si>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</si>
  <si>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</si>
  <si>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</si>
  <si>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</si>
  <si>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</si>
  <si>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</si>
  <si>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</si>
  <si>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</si>
  <si>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</si>
  <si>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</si>
  <si>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</si>
  <si>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</si>
  <si>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</si>
  <si>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</si>
  <si>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</si>
  <si>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</si>
  <si>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</si>
  <si>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</si>
  <si>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</si>
  <si>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</si>
  <si>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</si>
  <si>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</si>
  <si>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</si>
  <si>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</si>
  <si>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</si>
  <si>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</si>
  <si>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</si>
  <si>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</si>
  <si>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</si>
  <si>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</si>
  <si>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</si>
  <si>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</si>
  <si>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</si>
  <si>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</si>
  <si>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</si>
  <si>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</si>
  <si>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</si>
  <si>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</si>
  <si>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</si>
  <si>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</si>
  <si>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</si>
  <si>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</si>
  <si>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</si>
  <si>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</si>
  <si>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</si>
  <si>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</si>
  <si>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</si>
  <si>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</si>
  <si>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</si>
  <si>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</si>
  <si>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</si>
  <si>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</si>
  <si>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</si>
  <si>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</si>
  <si>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</si>
  <si>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</si>
  <si>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</si>
  <si>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</si>
  <si>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</si>
  <si>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</si>
  <si>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</si>
  <si>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</si>
  <si>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</si>
  <si>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</si>
  <si>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</si>
  <si>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</si>
  <si>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</si>
  <si>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</si>
  <si>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</si>
  <si>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</si>
  <si>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</si>
  <si>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</si>
  <si>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</si>
  <si>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</si>
  <si>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</si>
  <si>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</si>
  <si>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</si>
  <si>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</si>
  <si>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</si>
  <si>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</si>
  <si>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</si>
  <si>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</si>
  <si>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</si>
  <si>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</si>
  <si>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</si>
  <si>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</si>
  <si>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</si>
  <si>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</si>
  <si>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</si>
  <si>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</si>
  <si>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</si>
  <si>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</si>
  <si>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</si>
  <si>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</si>
  <si>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</si>
  <si>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</si>
  <si>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</si>
  <si>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</si>
  <si>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</si>
  <si>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</si>
  <si>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</si>
  <si>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</si>
  <si>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</si>
  <si>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</si>
  <si>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</si>
  <si>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</si>
  <si>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</si>
  <si>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</si>
  <si>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</si>
  <si>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</si>
  <si>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</si>
  <si>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</si>
  <si>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</si>
  <si>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</si>
  <si>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</si>
  <si>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</si>
  <si>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</si>
  <si>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</si>
  <si>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</si>
  <si>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</si>
  <si>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</si>
  <si>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</si>
  <si>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</si>
  <si>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</si>
  <si>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</si>
  <si>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</si>
  <si>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</si>
  <si>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</si>
  <si>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</si>
  <si>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</si>
  <si>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</si>
  <si>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</si>
  <si>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</si>
  <si>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</si>
  <si>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</si>
  <si>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</si>
  <si>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</si>
  <si>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</si>
  <si>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</si>
  <si>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</si>
  <si>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</si>
  <si>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</si>
  <si>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</si>
  <si>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</si>
  <si>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</si>
  <si>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</si>
  <si>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</si>
  <si>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</si>
  <si>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</si>
  <si>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</si>
  <si>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</si>
  <si>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</si>
  <si>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</si>
  <si>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</si>
  <si>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</si>
  <si>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</si>
  <si>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</si>
  <si>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</si>
  <si>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</si>
  <si>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</si>
  <si>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</si>
  <si>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</si>
  <si>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</si>
  <si>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</si>
  <si>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</si>
  <si>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</si>
  <si>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</si>
  <si>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</si>
  <si>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</si>
  <si>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</si>
  <si>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</si>
  <si>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</si>
  <si>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</si>
  <si>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</si>
  <si>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</si>
  <si>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</si>
  <si>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</si>
  <si>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</si>
  <si>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</si>
  <si>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</si>
  <si>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</si>
  <si>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</si>
  <si>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</si>
  <si>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</si>
  <si>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</si>
  <si>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</si>
  <si>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</si>
  <si>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</si>
  <si>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</si>
  <si>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</si>
  <si>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</si>
  <si>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</si>
  <si>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</si>
  <si>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</si>
  <si>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</si>
  <si>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</si>
  <si>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</si>
  <si>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</si>
  <si>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</si>
  <si>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</si>
  <si>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</si>
  <si>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</si>
  <si>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</si>
  <si>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</si>
  <si>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</si>
  <si>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</si>
  <si>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</si>
  <si>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</si>
  <si>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</si>
  <si>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</si>
  <si>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</si>
  <si>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</si>
  <si>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</si>
  <si>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</si>
  <si>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</si>
  <si>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</si>
  <si>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</si>
  <si>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</si>
  <si>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</si>
  <si>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</si>
  <si>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</si>
  <si>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</si>
  <si>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</si>
  <si>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</si>
  <si>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</si>
  <si>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</si>
  <si>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</si>
  <si>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</si>
  <si>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</si>
  <si>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</si>
  <si>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</si>
  <si>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</si>
  <si>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</si>
  <si>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</si>
  <si>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</si>
  <si>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</si>
  <si>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</si>
  <si>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</si>
  <si>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</si>
  <si>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</si>
  <si>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</si>
  <si>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</si>
  <si>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</si>
  <si>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</si>
  <si>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</si>
  <si>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</si>
  <si>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</si>
  <si>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</si>
  <si>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</si>
  <si>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</si>
  <si>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</si>
  <si>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</si>
  <si>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</si>
  <si>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</si>
  <si>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</si>
  <si>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</si>
  <si>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</si>
  <si>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</si>
  <si>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</si>
  <si>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</si>
  <si>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</si>
  <si>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</si>
  <si>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</si>
  <si>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</si>
  <si>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</si>
  <si>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</si>
  <si>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</si>
  <si>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</si>
  <si>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</si>
  <si>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</si>
  <si>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</si>
  <si>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</si>
  <si>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FI547A / 2547W</t>
  </si>
  <si>
    <t>FI549A</t>
  </si>
  <si>
    <t>FI550A / 2550W</t>
  </si>
  <si>
    <t>FI551A</t>
  </si>
  <si>
    <t>SANTA CATARINA EXPRESS</t>
  </si>
  <si>
    <t>FI552A / 2552W</t>
  </si>
  <si>
    <t>DAR ES SALAAM FEEDER (EX)</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</si>
  <si>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</si>
  <si>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</si>
  <si>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</si>
  <si>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</si>
  <si>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</si>
  <si>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</si>
  <si>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</si>
  <si>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</si>
  <si>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</si>
  <si>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</si>
  <si>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</si>
  <si>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</si>
  <si>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</si>
  <si>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</si>
  <si>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</si>
  <si>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</si>
  <si>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</si>
  <si>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</si>
  <si>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</si>
  <si>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</si>
  <si>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</si>
  <si>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</si>
  <si>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</si>
  <si>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</si>
  <si>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</si>
  <si>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</si>
  <si>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</si>
  <si>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</si>
  <si>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</si>
  <si>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</si>
  <si>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</si>
  <si>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</si>
  <si>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</si>
  <si>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</si>
  <si>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</si>
  <si>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</si>
  <si>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</si>
  <si>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</si>
  <si>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</si>
  <si>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</si>
  <si>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</si>
  <si>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</si>
  <si>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</si>
  <si>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</si>
  <si>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</si>
  <si>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</si>
  <si>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</si>
  <si>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</si>
  <si>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</si>
  <si>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</si>
  <si>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</si>
  <si>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</si>
  <si>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</si>
  <si>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</si>
  <si>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</si>
  <si>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</si>
  <si>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</si>
  <si>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</si>
  <si>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</si>
  <si>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</si>
  <si>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</si>
  <si>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</si>
  <si>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</si>
  <si>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</si>
  <si>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</si>
  <si>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</si>
  <si>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</si>
  <si>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</si>
  <si>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</si>
  <si>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</si>
  <si>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</si>
  <si>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</si>
  <si>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</si>
  <si>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</si>
  <si>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</si>
  <si>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</si>
  <si>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</si>
  <si>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</si>
  <si>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</si>
  <si>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</si>
  <si>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</si>
  <si>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</si>
  <si>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</si>
  <si>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</si>
  <si>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</si>
  <si>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</si>
  <si>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</si>
  <si>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</si>
  <si>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</si>
  <si>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</si>
  <si>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</si>
  <si>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</si>
  <si>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</si>
  <si>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</si>
  <si>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</si>
  <si>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</si>
  <si>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</si>
  <si>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</si>
  <si>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</si>
  <si>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</si>
  <si>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</si>
  <si>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</si>
  <si>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</si>
  <si>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</si>
  <si>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</si>
  <si>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</si>
  <si>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</si>
  <si>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</si>
  <si>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</si>
  <si>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</si>
  <si>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</si>
  <si>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</si>
  <si>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</si>
  <si>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</si>
  <si>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</si>
  <si>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</si>
  <si>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</si>
  <si>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</si>
  <si>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</si>
  <si>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</si>
  <si>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</si>
  <si>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</si>
  <si>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</si>
  <si>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</si>
  <si>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</si>
  <si>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</si>
  <si>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</si>
  <si>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</si>
  <si>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</si>
  <si>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</si>
  <si>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</si>
  <si>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</si>
  <si>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</si>
  <si>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</si>
  <si>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</si>
  <si>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</si>
  <si>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</si>
  <si>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</si>
  <si>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</si>
  <si>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</si>
  <si>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</si>
  <si>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</si>
  <si>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</si>
  <si>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</si>
  <si>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</si>
  <si>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</si>
  <si>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</si>
  <si>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</si>
  <si>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</si>
  <si>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</si>
  <si>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</si>
  <si>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</si>
  <si>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</si>
  <si>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</si>
  <si>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</si>
  <si>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</si>
  <si>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</si>
  <si>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</si>
  <si>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</si>
  <si>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</si>
  <si>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</si>
  <si>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</si>
  <si>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</si>
  <si>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</si>
  <si>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</si>
  <si>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</si>
  <si>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</si>
  <si>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</si>
  <si>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</si>
  <si>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</si>
  <si>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</si>
  <si>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 ORIGAMI SERVICE</t>
  </si>
  <si>
    <t>ORYX SERVICE</t>
  </si>
  <si>
    <t>PRO S MON</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</si>
  <si>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</si>
  <si>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</si>
  <si>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</si>
  <si>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</si>
  <si>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</si>
  <si>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</si>
  <si>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</si>
  <si>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</si>
  <si>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</si>
  <si>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</si>
  <si>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</si>
  <si>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</si>
  <si>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</si>
  <si>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</si>
  <si>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</si>
  <si>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</si>
  <si>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</si>
  <si>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</si>
  <si>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</si>
  <si>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</si>
  <si>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</si>
  <si>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</si>
  <si>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</si>
  <si>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</si>
  <si>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</si>
  <si>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</si>
  <si>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</si>
  <si>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</si>
  <si>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</si>
  <si>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</si>
  <si>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</si>
  <si>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</si>
  <si>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</si>
  <si>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</si>
  <si>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</si>
  <si>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</si>
  <si>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</si>
  <si>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</si>
  <si>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</si>
  <si>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</si>
  <si>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</si>
  <si>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</si>
  <si>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</si>
  <si>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</si>
  <si>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</si>
  <si>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</si>
  <si>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</si>
  <si>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</si>
  <si>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</si>
  <si>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</si>
  <si>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MSC PRECISION V / EX MSC GUERNSEY V</t>
  </si>
  <si>
    <t>HI547A / EX JL549A</t>
  </si>
  <si>
    <t>MSC BASEL V / EX MSC MATERA VI</t>
  </si>
  <si>
    <t>HI548A / EX JL550A</t>
  </si>
  <si>
    <t>HI549A / EX JL551A</t>
  </si>
  <si>
    <t>HI550A / EX JL552A</t>
  </si>
  <si>
    <t>WK1</t>
  </si>
  <si>
    <t>MSC ADU V / EX MSC MANHATTAN V</t>
  </si>
  <si>
    <t>HI551A / EX JL601A</t>
  </si>
  <si>
    <t>WK2</t>
  </si>
  <si>
    <t>MSC TUXPAN V</t>
  </si>
  <si>
    <t>HI552A</t>
  </si>
  <si>
    <t>WK3</t>
  </si>
  <si>
    <t>HI601A</t>
  </si>
  <si>
    <t>INGWE SERVICE</t>
  </si>
  <si>
    <t>PROFORMA SAILING MONDAY</t>
  </si>
  <si>
    <t>PRO.S-MON</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</si>
  <si>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</si>
  <si>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</si>
  <si>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</si>
  <si>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</si>
  <si>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</si>
  <si>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</si>
  <si>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</si>
  <si>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</si>
  <si>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</si>
  <si>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</si>
  <si>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</si>
  <si>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</si>
  <si>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</si>
  <si>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</si>
  <si>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</si>
  <si>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</si>
  <si>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</si>
  <si>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</si>
  <si>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</si>
  <si>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</si>
  <si>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</si>
  <si>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</si>
  <si>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</si>
  <si>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</si>
  <si>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</si>
  <si>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</si>
  <si>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</si>
  <si>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</si>
  <si>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</si>
  <si>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</si>
  <si>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</si>
  <si>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</si>
  <si>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</si>
  <si>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</si>
  <si>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</si>
  <si>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</si>
  <si>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</si>
  <si>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</si>
  <si>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</si>
  <si>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</si>
  <si>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</si>
  <si>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</si>
  <si>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</si>
  <si>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</si>
  <si>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</si>
  <si>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</si>
  <si>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</si>
  <si>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</si>
  <si>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</si>
  <si>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</si>
  <si>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</si>
  <si>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</si>
  <si>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</si>
  <si>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</si>
  <si>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</si>
  <si>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</si>
  <si>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</si>
  <si>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</si>
  <si>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</si>
  <si>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</si>
  <si>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</si>
  <si>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</si>
  <si>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</si>
  <si>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</si>
  <si>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</si>
  <si>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</si>
  <si>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</si>
  <si>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</si>
  <si>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</si>
  <si>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</si>
  <si>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</si>
  <si>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</si>
  <si>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</si>
  <si>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</si>
  <si>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</si>
  <si>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</si>
  <si>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</si>
  <si>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</si>
  <si>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</si>
  <si>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</si>
  <si>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</si>
  <si>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 xml:space="preserve">MSC UBERTY VIII </t>
  </si>
  <si>
    <t>ZF401A</t>
  </si>
  <si>
    <t xml:space="preserve">ex MSC ADELAIDE / MSC DARIEN / MSC DARDANELLES / MSC HEIDI </t>
  </si>
  <si>
    <t>WK 03</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</si>
  <si>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</si>
  <si>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</si>
  <si>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</si>
  <si>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</si>
  <si>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</si>
  <si>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</si>
  <si>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</si>
  <si>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</si>
  <si>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</si>
  <si>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</si>
  <si>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</si>
  <si>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</si>
  <si>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</si>
  <si>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</si>
  <si>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</si>
  <si>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</si>
  <si>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</si>
  <si>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</si>
  <si>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</si>
  <si>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</si>
  <si>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</si>
  <si>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</si>
  <si>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</si>
  <si>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</si>
  <si>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</si>
  <si>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</si>
  <si>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</si>
  <si>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</si>
  <si>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</si>
  <si>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</si>
  <si>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</si>
  <si>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</si>
  <si>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</si>
  <si>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</si>
  <si>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</si>
  <si>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</si>
  <si>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</si>
  <si>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</si>
  <si>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</si>
  <si>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</si>
  <si>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</si>
  <si>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</si>
  <si>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</si>
  <si>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</si>
  <si>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</si>
  <si>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</si>
  <si>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</si>
  <si>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</si>
  <si>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</si>
  <si>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</si>
  <si>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</si>
  <si>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</si>
  <si>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</si>
  <si>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</si>
  <si>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</si>
  <si>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</si>
  <si>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</si>
  <si>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</si>
  <si>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</si>
  <si>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</si>
  <si>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</si>
  <si>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</si>
  <si>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</si>
  <si>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</si>
  <si>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</si>
  <si>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</si>
  <si>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</si>
  <si>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</si>
  <si>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</si>
  <si>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</si>
  <si>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</si>
  <si>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</si>
  <si>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</si>
  <si>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</si>
  <si>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</si>
  <si>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</si>
  <si>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</si>
  <si>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</si>
  <si>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</si>
  <si>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</si>
  <si>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</si>
  <si>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</si>
  <si>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</si>
  <si>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</si>
  <si>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</si>
  <si>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</si>
  <si>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</si>
  <si>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</si>
  <si>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</si>
  <si>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</si>
  <si>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</si>
  <si>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</si>
  <si>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</si>
  <si>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</si>
  <si>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</si>
  <si>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</si>
  <si>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</si>
  <si>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</si>
  <si>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</si>
  <si>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</si>
  <si>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</si>
  <si>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</si>
  <si>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</si>
  <si>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</si>
  <si>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</si>
  <si>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</si>
  <si>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</si>
  <si>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</si>
  <si>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</si>
  <si>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</si>
  <si>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</si>
  <si>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</si>
  <si>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</si>
  <si>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</si>
  <si>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</si>
  <si>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</si>
  <si>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</si>
  <si>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</si>
  <si>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</si>
  <si>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</si>
  <si>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</si>
  <si>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</si>
  <si>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</si>
  <si>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</si>
  <si>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</si>
  <si>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</si>
  <si>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</si>
  <si>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</si>
  <si>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</si>
  <si>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</si>
  <si>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</si>
  <si>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</si>
  <si>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</si>
  <si>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</si>
  <si>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</si>
  <si>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</si>
  <si>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</si>
  <si>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</si>
  <si>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</si>
  <si>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</si>
  <si>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 xml:space="preserve">MSC FIE X </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</si>
  <si>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</si>
  <si>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</si>
  <si>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</si>
  <si>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</si>
  <si>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</si>
  <si>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</si>
  <si>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</si>
  <si>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</si>
  <si>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</si>
  <si>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</si>
  <si>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</si>
  <si>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</si>
  <si>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</si>
  <si>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</si>
  <si>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</si>
  <si>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</si>
  <si>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</si>
  <si>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</si>
  <si>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</si>
  <si>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</si>
  <si>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</si>
  <si>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</si>
  <si>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</si>
  <si>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</si>
  <si>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</si>
  <si>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</si>
  <si>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</si>
  <si>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</si>
  <si>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</si>
  <si>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</si>
  <si>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</si>
  <si>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</si>
  <si>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</si>
  <si>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</si>
  <si>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</si>
  <si>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</si>
  <si>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</si>
  <si>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</si>
  <si>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</si>
  <si>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</si>
  <si>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</si>
  <si>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</si>
  <si>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</si>
  <si>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</si>
  <si>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</si>
  <si>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</si>
  <si>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</si>
  <si>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</si>
  <si>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</si>
  <si>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</si>
  <si>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</si>
  <si>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</si>
  <si>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</si>
  <si>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</si>
  <si>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</si>
  <si>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</si>
  <si>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</si>
  <si>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</si>
  <si>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</si>
  <si>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</si>
  <si>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</si>
  <si>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</si>
  <si>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</si>
  <si>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</si>
  <si>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</si>
  <si>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</si>
  <si>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</si>
  <si>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</si>
  <si>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</si>
  <si>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</si>
  <si>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</si>
  <si>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</si>
  <si>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</si>
  <si>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</si>
  <si>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</si>
  <si>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</si>
  <si>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</si>
  <si>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</si>
  <si>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</si>
  <si>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</si>
  <si>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</si>
  <si>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</si>
  <si>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</si>
  <si>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</si>
  <si>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</si>
  <si>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</si>
  <si>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</si>
  <si>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</si>
  <si>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</si>
  <si>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</si>
  <si>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</si>
  <si>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</si>
  <si>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</si>
  <si>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</si>
  <si>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</si>
  <si>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</si>
  <si>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</si>
  <si>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</si>
  <si>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</si>
  <si>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</si>
  <si>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</si>
  <si>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</si>
  <si>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</si>
  <si>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</si>
  <si>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</si>
  <si>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</si>
  <si>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</si>
  <si>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</si>
  <si>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</si>
  <si>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</si>
  <si>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</si>
  <si>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</si>
  <si>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</si>
  <si>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</si>
  <si>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</si>
  <si>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</si>
  <si>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</si>
  <si>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</si>
  <si>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</si>
  <si>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</si>
  <si>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</si>
  <si>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</si>
  <si>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</si>
  <si>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</si>
  <si>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</si>
  <si>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</si>
  <si>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</si>
  <si>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</si>
  <si>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</si>
  <si>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 xml:space="preserve">NAVARINO </t>
  </si>
  <si>
    <t>ZF547A</t>
  </si>
  <si>
    <t>ZF548A</t>
  </si>
  <si>
    <t>MSC CHIARA X</t>
  </si>
  <si>
    <t>ZF549A</t>
  </si>
  <si>
    <r>
      <t xml:space="preserve">GREENFIELD  / </t>
    </r>
    <r>
      <rPr>
        <sz val="10"/>
        <color rgb="FFFF0000"/>
        <rFont val="Arial"/>
        <family val="2"/>
      </rPr>
      <t>EX MSC PAMELA</t>
    </r>
  </si>
  <si>
    <t>ZF550A</t>
  </si>
  <si>
    <r>
      <t>MSC APOLLO /</t>
    </r>
    <r>
      <rPr>
        <sz val="10"/>
        <color rgb="FFFF0000"/>
        <rFont val="Arial"/>
        <family val="2"/>
      </rPr>
      <t xml:space="preserve"> EX MSC FIE X</t>
    </r>
  </si>
  <si>
    <t>ZF551A</t>
  </si>
  <si>
    <t>ZF552A</t>
  </si>
  <si>
    <t>MSC TAURUS VII</t>
  </si>
  <si>
    <t>ZF601A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</si>
  <si>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</si>
  <si>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</si>
  <si>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</si>
  <si>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</si>
  <si>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</si>
  <si>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</si>
  <si>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</si>
  <si>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</si>
  <si>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</si>
  <si>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</si>
  <si>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</si>
  <si>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</si>
  <si>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</si>
  <si>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</si>
  <si>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</si>
  <si>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</si>
  <si>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</si>
  <si>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</si>
  <si>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</si>
  <si>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</si>
  <si>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</si>
  <si>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</si>
  <si>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</si>
  <si>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</si>
  <si>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</si>
  <si>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</si>
  <si>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</si>
  <si>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</si>
  <si>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</si>
  <si>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</si>
  <si>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</si>
  <si>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</si>
  <si>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</si>
  <si>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</si>
  <si>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</si>
  <si>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</si>
  <si>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</si>
  <si>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</si>
  <si>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</si>
  <si>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</si>
  <si>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</si>
  <si>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</si>
  <si>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</si>
  <si>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</si>
  <si>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</si>
  <si>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</si>
  <si>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</si>
  <si>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</si>
  <si>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</si>
  <si>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</si>
  <si>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</si>
  <si>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</si>
  <si>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</si>
  <si>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</si>
  <si>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</si>
  <si>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</si>
  <si>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</si>
  <si>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</si>
  <si>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</si>
  <si>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</si>
  <si>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</si>
  <si>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</si>
  <si>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</si>
  <si>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</si>
  <si>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</si>
  <si>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</si>
  <si>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</si>
  <si>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</si>
  <si>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</si>
  <si>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</si>
  <si>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</si>
  <si>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</si>
  <si>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</si>
  <si>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</si>
  <si>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</si>
  <si>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</si>
  <si>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</si>
  <si>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</si>
  <si>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</si>
  <si>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</si>
  <si>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</si>
  <si>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</si>
  <si>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</si>
  <si>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</si>
  <si>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</si>
  <si>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</si>
  <si>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</si>
  <si>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</si>
  <si>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</si>
  <si>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</si>
  <si>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</si>
  <si>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</si>
  <si>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</si>
  <si>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</si>
  <si>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</si>
  <si>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</si>
  <si>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</si>
  <si>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</si>
  <si>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</si>
  <si>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</si>
  <si>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</si>
  <si>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</si>
  <si>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</si>
  <si>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</si>
  <si>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</si>
  <si>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</si>
  <si>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</si>
  <si>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</si>
  <si>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</si>
  <si>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</si>
  <si>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</si>
  <si>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</si>
  <si>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</si>
  <si>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</si>
  <si>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</si>
  <si>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</si>
  <si>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</si>
  <si>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</si>
  <si>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</si>
  <si>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</si>
  <si>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</si>
  <si>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</si>
  <si>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</si>
  <si>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</si>
  <si>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</si>
  <si>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</si>
  <si>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</si>
  <si>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</si>
  <si>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</si>
  <si>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</si>
  <si>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</si>
  <si>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</si>
  <si>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</si>
  <si>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</si>
  <si>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</si>
  <si>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</si>
  <si>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</si>
  <si>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</si>
  <si>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</si>
  <si>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</si>
  <si>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</si>
  <si>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</si>
  <si>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</si>
  <si>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</si>
  <si>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</si>
  <si>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</si>
  <si>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</si>
  <si>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</si>
  <si>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</si>
  <si>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</si>
  <si>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</si>
  <si>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</si>
  <si>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</si>
  <si>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</si>
  <si>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</si>
  <si>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</si>
  <si>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</si>
  <si>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</si>
  <si>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</si>
  <si>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</si>
  <si>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</si>
  <si>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</si>
  <si>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</si>
  <si>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</si>
  <si>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</si>
  <si>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</si>
  <si>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</si>
  <si>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</si>
  <si>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</si>
  <si>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</si>
  <si>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</si>
  <si>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</si>
  <si>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</si>
  <si>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</si>
  <si>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</si>
  <si>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</si>
  <si>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</si>
  <si>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</si>
  <si>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</si>
  <si>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</si>
  <si>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</si>
  <si>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</si>
  <si>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</si>
  <si>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</si>
  <si>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</si>
  <si>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</si>
  <si>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</si>
  <si>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</si>
  <si>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</si>
  <si>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</si>
  <si>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</si>
  <si>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</si>
  <si>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</si>
  <si>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</si>
  <si>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</si>
  <si>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</si>
  <si>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</si>
  <si>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</si>
  <si>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</si>
  <si>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</si>
  <si>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</si>
  <si>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</si>
  <si>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</si>
  <si>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</si>
  <si>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</si>
  <si>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</si>
  <si>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</si>
  <si>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</si>
  <si>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</si>
  <si>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</si>
  <si>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</si>
  <si>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</si>
  <si>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</si>
  <si>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</si>
  <si>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</si>
  <si>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</si>
  <si>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</si>
  <si>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</si>
  <si>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</si>
  <si>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</si>
  <si>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</si>
  <si>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</si>
  <si>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</si>
  <si>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</si>
  <si>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</si>
  <si>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</si>
  <si>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</si>
  <si>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</si>
  <si>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</si>
  <si>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MSC SHREYA B / MSC BIANCA ??</t>
  </si>
  <si>
    <t>QI548A</t>
  </si>
  <si>
    <t>WEEK51</t>
  </si>
  <si>
    <t>MSC BRUNELLA</t>
  </si>
  <si>
    <t>QI549A</t>
  </si>
  <si>
    <t>WEEK52</t>
  </si>
  <si>
    <t>MSC CARLOTTA / MSC LETIZIA ??</t>
  </si>
  <si>
    <t>QI550A</t>
  </si>
  <si>
    <t>WEEK1</t>
  </si>
  <si>
    <t>MSC ELLEN</t>
  </si>
  <si>
    <t>QI551A</t>
  </si>
  <si>
    <t>WEEK2</t>
  </si>
  <si>
    <t>MSC LILY</t>
  </si>
  <si>
    <t>QI552A</t>
  </si>
  <si>
    <t>CHEETAH SERVICE</t>
  </si>
  <si>
    <t>MSC SHEFFIELD III</t>
  </si>
  <si>
    <t>FH545A</t>
  </si>
  <si>
    <t>MSC AUGUSTA III</t>
  </si>
  <si>
    <t>FH546A</t>
  </si>
  <si>
    <t>FH547A</t>
  </si>
  <si>
    <t xml:space="preserve"> EX MSC JERSEY</t>
  </si>
  <si>
    <t xml:space="preserve">MSC CORDELIA III </t>
  </si>
  <si>
    <t>FH548A</t>
  </si>
  <si>
    <t>FH549A</t>
  </si>
  <si>
    <t>MSC TURIN III</t>
  </si>
  <si>
    <t>FH550A</t>
  </si>
  <si>
    <t>FH551A</t>
  </si>
  <si>
    <t>FH552A</t>
  </si>
  <si>
    <t>FH601A</t>
  </si>
  <si>
    <t>FH602A</t>
  </si>
  <si>
    <t>FH603A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</si>
  <si>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</si>
  <si>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</si>
  <si>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</si>
  <si>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</si>
  <si>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</si>
  <si>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</si>
  <si>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</si>
  <si>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</si>
  <si>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</si>
  <si>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</si>
  <si>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</si>
  <si>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</si>
  <si>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</si>
  <si>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</si>
  <si>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</si>
  <si>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</si>
  <si>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</si>
  <si>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</si>
  <si>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</si>
  <si>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</si>
  <si>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</si>
  <si>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</si>
  <si>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</si>
  <si>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</si>
  <si>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</si>
  <si>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</si>
  <si>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</si>
  <si>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</si>
  <si>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</si>
  <si>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</si>
  <si>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</si>
  <si>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</si>
  <si>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</si>
  <si>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KE429A</t>
  </si>
  <si>
    <t>KE430A</t>
  </si>
  <si>
    <t>KE431A</t>
  </si>
  <si>
    <t>KE432A</t>
  </si>
  <si>
    <t>KE433A</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</si>
  <si>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</si>
  <si>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</si>
  <si>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</si>
  <si>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</si>
  <si>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</si>
  <si>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</si>
  <si>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</si>
  <si>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</si>
  <si>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</si>
  <si>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</si>
  <si>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</si>
  <si>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</si>
  <si>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</si>
  <si>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</si>
  <si>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</si>
  <si>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</si>
  <si>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</si>
  <si>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</si>
  <si>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</si>
  <si>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</si>
  <si>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</si>
  <si>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</si>
  <si>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</si>
  <si>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</si>
  <si>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</si>
  <si>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</si>
  <si>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</si>
  <si>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</si>
  <si>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</si>
  <si>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</si>
  <si>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</si>
  <si>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</si>
  <si>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</si>
  <si>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</si>
  <si>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</si>
  <si>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</si>
  <si>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</si>
  <si>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</si>
  <si>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</si>
  <si>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</si>
  <si>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</si>
  <si>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</si>
  <si>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</si>
  <si>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</si>
  <si>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</si>
  <si>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</si>
  <si>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</si>
  <si>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</si>
  <si>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</si>
  <si>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</si>
  <si>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</si>
  <si>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</si>
  <si>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</si>
  <si>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</si>
  <si>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</si>
  <si>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</si>
  <si>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</si>
  <si>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</si>
  <si>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</si>
  <si>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</si>
  <si>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</si>
  <si>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</si>
  <si>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</si>
  <si>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</si>
  <si>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</si>
  <si>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</si>
  <si>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</si>
  <si>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DV/HC/NOR-7D</t>
  </si>
  <si>
    <t>OT/FL/SP-6D</t>
  </si>
  <si>
    <t>RE/HR-5D</t>
  </si>
  <si>
    <t>MSC BASEL V</t>
  </si>
  <si>
    <t>HI520R</t>
  </si>
  <si>
    <t>ETA   BUSAN      28-MAY</t>
  </si>
  <si>
    <t xml:space="preserve"> MSC CAMILLE  FV520N</t>
  </si>
  <si>
    <t>ETA  BUSAN   4-JUN</t>
  </si>
  <si>
    <t xml:space="preserve">MSC MONICA CRISTINA </t>
  </si>
  <si>
    <t>FV527N</t>
  </si>
  <si>
    <t>MSC LENI / MSC ANITA / MSC LUCIANA</t>
  </si>
  <si>
    <t>FV541N</t>
  </si>
  <si>
    <t>MSC VENICE / MSC JEWEL</t>
  </si>
  <si>
    <t>FV542N</t>
  </si>
  <si>
    <t>FV543N</t>
  </si>
  <si>
    <t>FV544N</t>
  </si>
  <si>
    <t>MSC AMBRA/ MSC BETTINA</t>
  </si>
  <si>
    <t>FV545N</t>
  </si>
  <si>
    <t>FV546N</t>
  </si>
  <si>
    <t>MSC LONDON / MSC BIANCA SILVIA</t>
  </si>
  <si>
    <t>FV547N</t>
  </si>
  <si>
    <t>MSC ELOANE / MSC KATIE</t>
  </si>
  <si>
    <t>FV548N</t>
  </si>
  <si>
    <t>MSC AMERICA/ MSC AAYA</t>
  </si>
  <si>
    <t>FV549N</t>
  </si>
  <si>
    <t>FV550N</t>
  </si>
  <si>
    <t>FV551N</t>
  </si>
  <si>
    <t>MSC JOSSELINE/ MSC DEILA</t>
  </si>
  <si>
    <t>FV552N</t>
  </si>
  <si>
    <t>FV601N</t>
  </si>
  <si>
    <t>CHINOOK SERVICE - USWC</t>
  </si>
  <si>
    <t>CONNECTING VESSEL- CHINOOK</t>
  </si>
  <si>
    <t>35 DAYS ++</t>
  </si>
  <si>
    <t>UK407A</t>
  </si>
  <si>
    <t>ex MSC TINA FT402E</t>
  </si>
  <si>
    <t>MSC MAGNUM VII</t>
  </si>
  <si>
    <t>HW406R</t>
  </si>
  <si>
    <t>UK408A</t>
  </si>
  <si>
    <t>HW413R</t>
  </si>
  <si>
    <t>UK415A</t>
  </si>
  <si>
    <t>HW429R</t>
  </si>
  <si>
    <t>UK431A</t>
  </si>
  <si>
    <t>30 DAYS ++</t>
  </si>
  <si>
    <t>38 DAYS ++</t>
  </si>
  <si>
    <t>HW438R</t>
  </si>
  <si>
    <t>UK440A</t>
  </si>
  <si>
    <t>UK442A</t>
  </si>
  <si>
    <t>UK445A</t>
  </si>
  <si>
    <t>UK505A</t>
  </si>
  <si>
    <t>UK506A</t>
  </si>
  <si>
    <t>HW506R</t>
  </si>
  <si>
    <t>UK508A</t>
  </si>
  <si>
    <t>UK514A</t>
  </si>
  <si>
    <t>UK515A</t>
  </si>
  <si>
    <t>PRO WED</t>
  </si>
  <si>
    <t>MSC REGINA / MSC PRECISION V</t>
  </si>
  <si>
    <t>UK518A</t>
  </si>
  <si>
    <t>UK523A</t>
  </si>
  <si>
    <t>WK#</t>
  </si>
  <si>
    <t>MSV GAIA</t>
  </si>
  <si>
    <t>QK526A</t>
  </si>
  <si>
    <t>HW533R</t>
  </si>
  <si>
    <t>QK535A</t>
  </si>
  <si>
    <t>VIA QINGDAO</t>
  </si>
  <si>
    <t>MSC GINA / MSC SHANVI III</t>
  </si>
  <si>
    <t>HW536R</t>
  </si>
  <si>
    <t>UK538A</t>
  </si>
  <si>
    <t>MSC KAVYA II</t>
  </si>
  <si>
    <t>SX536R</t>
  </si>
  <si>
    <t>MSC JENNA</t>
  </si>
  <si>
    <t>SX541R</t>
  </si>
  <si>
    <t>UK543A</t>
  </si>
  <si>
    <t>GJ536E</t>
  </si>
  <si>
    <t>SX542R</t>
  </si>
  <si>
    <t>UK544A</t>
  </si>
  <si>
    <t>MSC POLO II</t>
  </si>
  <si>
    <t>SX543R</t>
  </si>
  <si>
    <t>UK545A</t>
  </si>
  <si>
    <t>GJ537E</t>
  </si>
  <si>
    <t>SX544R</t>
  </si>
  <si>
    <t>UK546A</t>
  </si>
  <si>
    <t>MSC NELA GJ539E</t>
  </si>
  <si>
    <t>GJ539E</t>
  </si>
  <si>
    <t>SX545R</t>
  </si>
  <si>
    <t>MSC CANDICE</t>
  </si>
  <si>
    <t>UK547A</t>
  </si>
  <si>
    <t>SX546R</t>
  </si>
  <si>
    <t>MSC SENEGAL</t>
  </si>
  <si>
    <t>UK548A</t>
  </si>
  <si>
    <t>MSC SUJIN</t>
  </si>
  <si>
    <t>SX547R</t>
  </si>
  <si>
    <t>UK549A</t>
  </si>
  <si>
    <t>SX548R</t>
  </si>
  <si>
    <t>UK550A</t>
  </si>
  <si>
    <t>SX549R</t>
  </si>
  <si>
    <t>UK551A</t>
  </si>
  <si>
    <t>SX550R</t>
  </si>
  <si>
    <t>UK552A</t>
  </si>
  <si>
    <t>SX551R</t>
  </si>
  <si>
    <t>UK601A</t>
  </si>
  <si>
    <t>SX552R</t>
  </si>
  <si>
    <t>UK602A</t>
  </si>
  <si>
    <t>SX601R</t>
  </si>
  <si>
    <t>MSC RANIA VIII</t>
  </si>
  <si>
    <t>UK603A</t>
  </si>
  <si>
    <t>SX602R</t>
  </si>
  <si>
    <t>UK604A</t>
  </si>
  <si>
    <t>SX603R</t>
  </si>
  <si>
    <t>UK605A</t>
  </si>
  <si>
    <t xml:space="preserve">NEW ALPACA SERVICE </t>
  </si>
  <si>
    <t>ALPACA CONNECTING VESSEL</t>
  </si>
  <si>
    <t>HW540R</t>
  </si>
  <si>
    <t>MSC LEIGH</t>
  </si>
  <si>
    <t>GY543A</t>
  </si>
  <si>
    <t>MSC CANCUN IV</t>
  </si>
  <si>
    <t>HW541R</t>
  </si>
  <si>
    <t>MSC ACCRA IV</t>
  </si>
  <si>
    <t>GY544A</t>
  </si>
  <si>
    <t>HW542R</t>
  </si>
  <si>
    <t xml:space="preserve">MSC SHUBA B </t>
  </si>
  <si>
    <t>GY545A</t>
  </si>
  <si>
    <t>HW543R</t>
  </si>
  <si>
    <t>MSC EMILIA</t>
  </si>
  <si>
    <t>GY546A</t>
  </si>
  <si>
    <t xml:space="preserve">MSC REN V </t>
  </si>
  <si>
    <t>HW544R</t>
  </si>
  <si>
    <t>GY547A</t>
  </si>
  <si>
    <t xml:space="preserve"> MSC BASEL V</t>
  </si>
  <si>
    <t>HI545R</t>
  </si>
  <si>
    <t>HW545R</t>
  </si>
  <si>
    <t>GY548A</t>
  </si>
  <si>
    <t>MSC REGINA / MSC PAOLA</t>
  </si>
  <si>
    <t>HW546R</t>
  </si>
  <si>
    <t xml:space="preserve">MSC SAMIA </t>
  </si>
  <si>
    <t>GY549A</t>
  </si>
  <si>
    <t xml:space="preserve">MSC BAY IV HI547R / </t>
  </si>
  <si>
    <t>HI547R</t>
  </si>
  <si>
    <t>SAMBAR</t>
  </si>
  <si>
    <t>PRO SUN</t>
  </si>
  <si>
    <t>ATHENA / JULIE / MSC PAOLA</t>
  </si>
  <si>
    <t>HR548R</t>
  </si>
  <si>
    <t>GY550A</t>
  </si>
  <si>
    <t>MSC CANCUN IV / MSC NADIA IV</t>
  </si>
  <si>
    <t>HR549R</t>
  </si>
  <si>
    <t>MSC KATYAYNI VI</t>
  </si>
  <si>
    <t>GY551A</t>
  </si>
  <si>
    <t>MSC BERN V / MSC VIGOUR III</t>
  </si>
  <si>
    <t>HR550R</t>
  </si>
  <si>
    <t>GY552A</t>
  </si>
  <si>
    <t>HR551R</t>
  </si>
  <si>
    <t>GY601A</t>
  </si>
  <si>
    <t>MSC BEIRA IV / MSC REGINA</t>
  </si>
  <si>
    <t>MSC ROWAN</t>
  </si>
  <si>
    <t>HR552R</t>
  </si>
  <si>
    <t>GY602A</t>
  </si>
  <si>
    <t>HR601R</t>
  </si>
  <si>
    <t>GY603A</t>
  </si>
  <si>
    <t>JULIE / MSC PAOLA</t>
  </si>
  <si>
    <t>HR602R</t>
  </si>
  <si>
    <t>GY604A</t>
  </si>
  <si>
    <t>HR603R</t>
  </si>
  <si>
    <t>MSC SASHA</t>
  </si>
  <si>
    <t>GY605A</t>
  </si>
  <si>
    <t>HR604R</t>
  </si>
  <si>
    <t>GY606A</t>
  </si>
  <si>
    <t>HR605R</t>
  </si>
  <si>
    <t>GY607A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</si>
  <si>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</si>
  <si>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</si>
  <si>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</si>
  <si>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</si>
  <si>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</si>
  <si>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</si>
  <si>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</si>
  <si>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</si>
  <si>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</si>
  <si>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</si>
  <si>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</si>
  <si>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</si>
  <si>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</si>
  <si>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</si>
  <si>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</si>
  <si>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</si>
  <si>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</si>
  <si>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</si>
  <si>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</si>
  <si>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</si>
  <si>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</si>
  <si>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</si>
  <si>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</si>
  <si>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</si>
  <si>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</si>
  <si>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</si>
  <si>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</si>
  <si>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</si>
  <si>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</si>
  <si>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</si>
  <si>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</si>
  <si>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</si>
  <si>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</si>
  <si>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</si>
  <si>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</si>
  <si>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</si>
  <si>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</si>
  <si>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</si>
  <si>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</si>
  <si>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</si>
  <si>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</si>
  <si>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</si>
  <si>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</si>
  <si>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</si>
  <si>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</si>
  <si>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</si>
  <si>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</si>
  <si>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</si>
  <si>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</si>
  <si>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</si>
  <si>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</si>
  <si>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</si>
  <si>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</si>
  <si>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</si>
  <si>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</si>
  <si>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</si>
  <si>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</si>
  <si>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</si>
  <si>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</si>
  <si>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</si>
  <si>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</si>
  <si>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</si>
  <si>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</si>
  <si>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</si>
  <si>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</si>
  <si>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</si>
  <si>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</si>
  <si>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</si>
  <si>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</si>
  <si>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</si>
  <si>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</si>
  <si>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</si>
  <si>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</si>
  <si>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</si>
  <si>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</si>
  <si>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</si>
  <si>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</si>
  <si>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</si>
  <si>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</si>
  <si>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</si>
  <si>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</si>
  <si>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</si>
  <si>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</si>
  <si>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</si>
  <si>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</si>
  <si>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</si>
  <si>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</si>
  <si>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</si>
  <si>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</si>
  <si>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</si>
  <si>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</si>
  <si>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</si>
  <si>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</si>
  <si>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</si>
  <si>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</si>
  <si>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</si>
  <si>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</si>
  <si>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</si>
  <si>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</si>
  <si>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</si>
  <si>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</si>
  <si>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</si>
  <si>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</si>
  <si>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</si>
  <si>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</si>
  <si>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</si>
  <si>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</si>
  <si>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</si>
  <si>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</si>
  <si>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</si>
  <si>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</si>
  <si>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</si>
  <si>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</si>
  <si>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</si>
  <si>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</si>
  <si>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</si>
  <si>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</si>
  <si>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</si>
  <si>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</si>
  <si>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</si>
  <si>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</si>
  <si>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</si>
  <si>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</si>
  <si>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</si>
  <si>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</si>
  <si>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</si>
  <si>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</si>
  <si>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</si>
  <si>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</si>
  <si>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</si>
  <si>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</si>
  <si>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</si>
  <si>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</si>
  <si>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</si>
  <si>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</si>
  <si>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</si>
  <si>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</si>
  <si>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</si>
  <si>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</si>
  <si>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</si>
  <si>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</si>
  <si>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</si>
  <si>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PROFORMA SAILING DATE, PLS SEE ALPACA SERVICES</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</si>
  <si>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</si>
  <si>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</si>
  <si>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</si>
  <si>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</si>
  <si>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</si>
  <si>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</si>
  <si>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</si>
  <si>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</si>
  <si>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</si>
  <si>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</si>
  <si>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</si>
  <si>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</si>
  <si>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</si>
  <si>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</si>
  <si>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</si>
  <si>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FA532A</t>
  </si>
  <si>
    <t>FW528E</t>
  </si>
  <si>
    <t>HW539R</t>
  </si>
  <si>
    <t>FA540A</t>
  </si>
  <si>
    <t>HI540R</t>
  </si>
  <si>
    <t>FA542A</t>
  </si>
  <si>
    <t>FA543A</t>
  </si>
  <si>
    <t>FA544A</t>
  </si>
  <si>
    <t>FA545A</t>
  </si>
  <si>
    <t>FA546A</t>
  </si>
  <si>
    <t>2547E</t>
  </si>
  <si>
    <t>FA548A</t>
  </si>
  <si>
    <t>2549E</t>
  </si>
  <si>
    <t>FA550A</t>
  </si>
  <si>
    <t>FA551A</t>
  </si>
  <si>
    <t>FA552A</t>
  </si>
  <si>
    <t>FA601A</t>
  </si>
  <si>
    <t>FA602A</t>
  </si>
  <si>
    <t>FA603A</t>
  </si>
  <si>
    <t>FA604A</t>
  </si>
  <si>
    <t>FA605A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</si>
  <si>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</si>
  <si>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</si>
  <si>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</si>
  <si>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</si>
  <si>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</si>
  <si>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</si>
  <si>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</si>
  <si>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</si>
  <si>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</si>
  <si>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</si>
  <si>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</si>
  <si>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2542E</t>
  </si>
  <si>
    <t>ONE ORINOCO</t>
  </si>
  <si>
    <t>2543E</t>
  </si>
  <si>
    <t>SEASPAN THAMES</t>
  </si>
  <si>
    <t>2544E</t>
  </si>
  <si>
    <t>2545E</t>
  </si>
  <si>
    <t>POSORJA EXPRESS</t>
  </si>
  <si>
    <t>2546E</t>
  </si>
  <si>
    <t>YOKOHAMA EXPRESS</t>
  </si>
  <si>
    <t>SEASPAN BRAVO</t>
  </si>
  <si>
    <t>0101E</t>
  </si>
  <si>
    <t>IQUIQUE EXPRESS</t>
  </si>
  <si>
    <t>ONE SPARKLE</t>
  </si>
  <si>
    <t>2550E</t>
  </si>
  <si>
    <t>2551E</t>
  </si>
  <si>
    <t>SEASPAN BEACON</t>
  </si>
  <si>
    <t>2552E</t>
  </si>
  <si>
    <t>MSC PROCIDA</t>
  </si>
  <si>
    <t>FZ601A</t>
  </si>
  <si>
    <t>2602E</t>
  </si>
  <si>
    <t>FZ603A</t>
  </si>
  <si>
    <t>FZ604A</t>
  </si>
  <si>
    <t>FZ605A</t>
  </si>
  <si>
    <t>FZ606A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</si>
  <si>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</si>
  <si>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</si>
  <si>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</si>
  <si>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</si>
  <si>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</si>
  <si>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</si>
  <si>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</si>
  <si>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</si>
  <si>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</si>
  <si>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</si>
  <si>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</si>
  <si>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</si>
  <si>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</si>
  <si>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</si>
  <si>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</si>
  <si>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</si>
  <si>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</si>
  <si>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</si>
  <si>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</si>
  <si>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</si>
  <si>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</si>
  <si>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</si>
  <si>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</si>
  <si>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</si>
  <si>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</si>
  <si>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</si>
  <si>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</si>
  <si>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</si>
  <si>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</si>
  <si>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</si>
  <si>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</si>
  <si>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</si>
  <si>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</si>
  <si>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</si>
  <si>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</si>
  <si>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</si>
  <si>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</si>
  <si>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</si>
  <si>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</si>
  <si>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</si>
  <si>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</si>
  <si>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</si>
  <si>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</si>
  <si>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</si>
  <si>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</si>
  <si>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</si>
  <si>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</si>
  <si>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</si>
  <si>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</si>
  <si>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</si>
  <si>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</si>
  <si>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</si>
  <si>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</si>
  <si>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</si>
  <si>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</si>
  <si>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</si>
  <si>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</si>
  <si>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</si>
  <si>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</si>
  <si>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</si>
  <si>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</si>
  <si>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</si>
  <si>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</si>
  <si>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</si>
  <si>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</si>
  <si>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</si>
  <si>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</si>
  <si>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</si>
  <si>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</si>
  <si>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</si>
  <si>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</si>
  <si>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</si>
  <si>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</si>
  <si>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</si>
  <si>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</si>
  <si>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</si>
  <si>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</si>
  <si>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</si>
  <si>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</si>
  <si>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</si>
  <si>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</si>
  <si>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</si>
  <si>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</si>
  <si>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</si>
  <si>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</si>
  <si>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</si>
  <si>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</si>
  <si>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</si>
  <si>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</si>
  <si>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</si>
  <si>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</si>
  <si>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</si>
  <si>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</si>
  <si>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ATHENA /MSC CANCUN IV</t>
  </si>
  <si>
    <t>HW535R</t>
  </si>
  <si>
    <t>ONE SPHERE</t>
  </si>
  <si>
    <t>2537E</t>
  </si>
  <si>
    <t>HUMBOLDT EXPRESS</t>
  </si>
  <si>
    <t>ONE SINCERITY</t>
  </si>
  <si>
    <t>ONE SAPPHIRE</t>
  </si>
  <si>
    <t>MONTEVIDEO EXPRESS</t>
  </si>
  <si>
    <t>2548E</t>
  </si>
  <si>
    <t>0037E</t>
  </si>
  <si>
    <t>2601E</t>
  </si>
  <si>
    <t>2603E</t>
  </si>
  <si>
    <t>2604E</t>
  </si>
  <si>
    <t>2605E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</si>
  <si>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</si>
  <si>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</si>
  <si>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</si>
  <si>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</si>
  <si>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</si>
  <si>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</si>
  <si>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</si>
  <si>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</si>
  <si>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</si>
  <si>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</si>
  <si>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</si>
  <si>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</si>
  <si>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</si>
  <si>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</si>
  <si>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</si>
  <si>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</si>
  <si>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</si>
  <si>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</si>
  <si>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</si>
  <si>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</si>
  <si>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</si>
  <si>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</si>
  <si>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</si>
  <si>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</si>
  <si>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</si>
  <si>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</si>
  <si>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</si>
  <si>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</si>
  <si>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</si>
  <si>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</si>
  <si>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</si>
  <si>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</si>
  <si>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</si>
  <si>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</si>
  <si>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</si>
  <si>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</si>
  <si>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</si>
  <si>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</si>
  <si>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</si>
  <si>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</si>
  <si>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</si>
  <si>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</si>
  <si>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</si>
  <si>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</si>
  <si>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</si>
  <si>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</si>
  <si>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</si>
  <si>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</si>
  <si>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</si>
  <si>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</si>
  <si>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</si>
  <si>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</si>
  <si>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</si>
  <si>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</si>
  <si>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</si>
  <si>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</si>
  <si>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</si>
  <si>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</si>
  <si>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</si>
  <si>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</si>
  <si>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</si>
  <si>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</si>
  <si>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</si>
  <si>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</si>
  <si>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</si>
  <si>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</si>
  <si>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</si>
  <si>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</si>
  <si>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</si>
  <si>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</si>
  <si>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</si>
  <si>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</si>
  <si>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</si>
  <si>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</si>
  <si>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</si>
  <si>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</si>
  <si>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</si>
  <si>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</si>
  <si>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</si>
  <si>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</si>
  <si>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</si>
  <si>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</si>
  <si>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</si>
  <si>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</si>
  <si>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</si>
  <si>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</si>
  <si>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</si>
  <si>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</si>
  <si>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</si>
  <si>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</si>
  <si>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</si>
  <si>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</si>
  <si>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</si>
  <si>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</si>
  <si>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</si>
  <si>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</si>
  <si>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</si>
  <si>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</si>
  <si>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</si>
  <si>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</si>
  <si>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</si>
  <si>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</si>
  <si>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</si>
  <si>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</si>
  <si>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</si>
  <si>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</si>
  <si>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</si>
  <si>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</si>
  <si>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</si>
  <si>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</si>
  <si>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QM534A</t>
  </si>
  <si>
    <t>QM539A</t>
  </si>
  <si>
    <t xml:space="preserve">MSC STACEY </t>
  </si>
  <si>
    <t>GA530E</t>
  </si>
  <si>
    <t xml:space="preserve">MSC BEIRA IV </t>
  </si>
  <si>
    <t>HW538R</t>
  </si>
  <si>
    <t>QM541A</t>
  </si>
  <si>
    <t>QM542A</t>
  </si>
  <si>
    <t>MSC MARGARITA</t>
  </si>
  <si>
    <t>QM543A</t>
  </si>
  <si>
    <t>MSC SAMANTHA VI</t>
  </si>
  <si>
    <t>QM544A</t>
  </si>
  <si>
    <t>QM545A</t>
  </si>
  <si>
    <t>QM546A</t>
  </si>
  <si>
    <t>QM547A</t>
  </si>
  <si>
    <t>QM548A</t>
  </si>
  <si>
    <t>MSC ANYA V</t>
  </si>
  <si>
    <t>QM549A</t>
  </si>
  <si>
    <t>QM550A</t>
  </si>
  <si>
    <t>QM551A</t>
  </si>
  <si>
    <t>QM552A</t>
  </si>
  <si>
    <t>MSC POLARIS</t>
  </si>
  <si>
    <t>QM601A</t>
  </si>
  <si>
    <t>QM602A</t>
  </si>
  <si>
    <t>QM603A</t>
  </si>
  <si>
    <t>QM604A</t>
  </si>
  <si>
    <t>QM605A</t>
  </si>
  <si>
    <t>QM606A</t>
  </si>
  <si>
    <t>QM607A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</si>
  <si>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</si>
  <si>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</si>
  <si>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</si>
  <si>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</si>
  <si>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</si>
  <si>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</si>
  <si>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</si>
  <si>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</si>
  <si>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</si>
  <si>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</si>
  <si>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</si>
  <si>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</si>
  <si>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</si>
  <si>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</si>
  <si>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</si>
  <si>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</si>
  <si>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</si>
  <si>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</si>
  <si>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</si>
  <si>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</si>
  <si>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</si>
  <si>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</si>
  <si>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</si>
  <si>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</si>
  <si>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</si>
  <si>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</si>
  <si>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</si>
  <si>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</si>
  <si>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</si>
  <si>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</si>
  <si>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</si>
  <si>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</si>
  <si>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</si>
  <si>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</si>
  <si>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</si>
  <si>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</si>
  <si>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</si>
  <si>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</si>
  <si>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</si>
  <si>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</si>
  <si>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</si>
  <si>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</si>
  <si>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</si>
  <si>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</si>
  <si>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</si>
  <si>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</si>
  <si>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</si>
  <si>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</si>
  <si>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</si>
  <si>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r>
      <t xml:space="preserve">MSC CHINA // </t>
    </r>
    <r>
      <rPr>
        <sz val="10.5"/>
        <color rgb="FFFF0000"/>
        <rFont val="Calibri"/>
        <family val="2"/>
      </rPr>
      <t>EX MSC VIVIANA</t>
    </r>
  </si>
  <si>
    <t>GT546W</t>
  </si>
  <si>
    <r>
      <t xml:space="preserve">MSC RAYA // </t>
    </r>
    <r>
      <rPr>
        <sz val="10.5"/>
        <color rgb="FFFF0000"/>
        <rFont val="Calibri"/>
        <family val="2"/>
      </rPr>
      <t>EX  MSC MELATILDE</t>
    </r>
  </si>
  <si>
    <t>GT547W</t>
  </si>
  <si>
    <r>
      <t xml:space="preserve">MSC DITTE // </t>
    </r>
    <r>
      <rPr>
        <sz val="10.5"/>
        <color rgb="FFFF0000"/>
        <rFont val="Calibri"/>
        <family val="2"/>
      </rPr>
      <t>MSC ISTANBUL // EX MSC SAMAR</t>
    </r>
  </si>
  <si>
    <t>GT548W</t>
  </si>
  <si>
    <r>
      <t xml:space="preserve">MSC LENI // </t>
    </r>
    <r>
      <rPr>
        <sz val="10.5"/>
        <color rgb="FFFF0000"/>
        <rFont val="Calibri"/>
        <family val="2"/>
      </rPr>
      <t>EX MSC ISTANBUL</t>
    </r>
  </si>
  <si>
    <t>GT549W</t>
  </si>
  <si>
    <t>GT550W</t>
  </si>
  <si>
    <t>GT551W</t>
  </si>
  <si>
    <t>GT552W</t>
  </si>
  <si>
    <t>GT601W</t>
  </si>
  <si>
    <t>GT602W</t>
  </si>
  <si>
    <t>GT603W</t>
  </si>
  <si>
    <t>GT604W</t>
  </si>
  <si>
    <t>GT605W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</si>
  <si>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</si>
  <si>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</si>
  <si>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</si>
  <si>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</si>
  <si>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</si>
  <si>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</si>
  <si>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</si>
  <si>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</si>
  <si>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</si>
  <si>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</si>
  <si>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</si>
  <si>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</si>
  <si>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</si>
  <si>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</si>
  <si>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</si>
  <si>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</si>
  <si>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</si>
  <si>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</si>
  <si>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</si>
  <si>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</si>
  <si>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</si>
  <si>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</si>
  <si>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</si>
  <si>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</si>
  <si>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</si>
  <si>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</si>
  <si>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</si>
  <si>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</si>
  <si>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</si>
  <si>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</si>
  <si>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</si>
  <si>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</si>
  <si>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</si>
  <si>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</si>
  <si>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</si>
  <si>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</si>
  <si>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</si>
  <si>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</si>
  <si>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</si>
  <si>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</si>
  <si>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</si>
  <si>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</si>
  <si>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</si>
  <si>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</si>
  <si>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</si>
  <si>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</si>
  <si>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</si>
  <si>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</si>
  <si>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</si>
  <si>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</si>
  <si>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</si>
  <si>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</si>
  <si>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</si>
  <si>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</si>
  <si>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</si>
  <si>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</si>
  <si>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</si>
  <si>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</si>
  <si>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</si>
  <si>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</si>
  <si>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</si>
  <si>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</si>
  <si>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</si>
  <si>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</si>
  <si>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</si>
  <si>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</si>
  <si>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</si>
  <si>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</si>
  <si>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</si>
  <si>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</si>
  <si>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</si>
  <si>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</si>
  <si>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</si>
  <si>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</si>
  <si>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</si>
  <si>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</si>
  <si>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</si>
  <si>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</si>
  <si>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</si>
  <si>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</si>
  <si>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</si>
  <si>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</si>
  <si>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</si>
  <si>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</si>
  <si>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</si>
  <si>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</si>
  <si>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</si>
  <si>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</si>
  <si>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</si>
  <si>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</si>
  <si>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</si>
  <si>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</si>
  <si>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</si>
  <si>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</si>
  <si>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</si>
  <si>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</si>
  <si>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</si>
  <si>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</si>
  <si>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</si>
  <si>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</si>
  <si>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</si>
  <si>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</si>
  <si>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</si>
  <si>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</si>
  <si>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</si>
  <si>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</si>
  <si>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</si>
  <si>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</si>
  <si>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</si>
  <si>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</si>
  <si>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</si>
  <si>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</si>
  <si>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</si>
  <si>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</si>
  <si>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</si>
  <si>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</si>
  <si>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</si>
  <si>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</si>
  <si>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</si>
  <si>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</si>
  <si>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</si>
  <si>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</si>
  <si>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</si>
  <si>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</si>
  <si>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</si>
  <si>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</si>
  <si>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</si>
  <si>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</si>
  <si>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</si>
  <si>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</si>
  <si>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</si>
  <si>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</si>
  <si>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</si>
  <si>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</si>
  <si>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</si>
  <si>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</si>
  <si>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</si>
  <si>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</si>
  <si>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</si>
  <si>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</si>
  <si>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</si>
  <si>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</si>
  <si>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</si>
  <si>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</si>
  <si>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</si>
  <si>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</si>
  <si>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</si>
  <si>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</si>
  <si>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</si>
  <si>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EX ZIM SAPPHIRE 6E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</si>
  <si>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</si>
  <si>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</si>
  <si>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</si>
  <si>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</si>
  <si>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</si>
  <si>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</si>
  <si>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</si>
  <si>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</si>
  <si>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</si>
  <si>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</si>
  <si>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</si>
  <si>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</si>
  <si>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</si>
  <si>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</si>
  <si>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</si>
  <si>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</si>
  <si>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</si>
  <si>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</si>
  <si>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</si>
  <si>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</si>
  <si>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</si>
  <si>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</si>
  <si>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</si>
  <si>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</si>
  <si>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</si>
  <si>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</si>
  <si>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</si>
  <si>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</si>
  <si>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</si>
  <si>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</si>
  <si>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 xml:space="preserve">ex GJERTRUD MAERSK </t>
  </si>
  <si>
    <t>MAERSK SARAT</t>
  </si>
  <si>
    <t>342E</t>
  </si>
  <si>
    <t>FT336E</t>
  </si>
  <si>
    <t>CEZANNE</t>
  </si>
  <si>
    <t>343E</t>
  </si>
  <si>
    <t>ex GUTHORM MAERSK</t>
  </si>
  <si>
    <t>DALI</t>
  </si>
  <si>
    <t>344E</t>
  </si>
  <si>
    <t xml:space="preserve">ex GERD MAERSK / GUSTAV MAERSK </t>
  </si>
  <si>
    <t>CCNI ANDES</t>
  </si>
  <si>
    <t>345E</t>
  </si>
  <si>
    <t>MAERSK YUKON</t>
  </si>
  <si>
    <t>346E</t>
  </si>
  <si>
    <t>MAERSK SHAMS</t>
  </si>
  <si>
    <t>347E</t>
  </si>
  <si>
    <t>FT341E</t>
  </si>
  <si>
    <t xml:space="preserve">GRETE MAERSK </t>
  </si>
  <si>
    <t>348E</t>
  </si>
  <si>
    <t>FT342E</t>
  </si>
  <si>
    <t>MAERSK SIRAC</t>
  </si>
  <si>
    <t>349E</t>
  </si>
  <si>
    <t>FT343E</t>
  </si>
  <si>
    <t xml:space="preserve">GEORG MAERSK </t>
  </si>
  <si>
    <t>350E</t>
  </si>
  <si>
    <t>FT344E</t>
  </si>
  <si>
    <t>351E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</si>
  <si>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</si>
  <si>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</si>
  <si>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</si>
  <si>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</si>
  <si>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</si>
  <si>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</si>
  <si>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</si>
  <si>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</si>
  <si>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</si>
  <si>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</si>
  <si>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</si>
  <si>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</si>
  <si>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</si>
  <si>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</si>
  <si>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</si>
  <si>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</si>
  <si>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FI350R</t>
  </si>
  <si>
    <t>HW402R</t>
  </si>
  <si>
    <t xml:space="preserve">wk05 </t>
  </si>
  <si>
    <t>FT351E</t>
  </si>
  <si>
    <t>406E</t>
  </si>
  <si>
    <t>FT352E</t>
  </si>
  <si>
    <t xml:space="preserve">MSC BREMERHAVEN V </t>
  </si>
  <si>
    <t>HW403R</t>
  </si>
  <si>
    <t>FT401E</t>
  </si>
  <si>
    <t>407E</t>
  </si>
  <si>
    <t>MCS OLIA</t>
  </si>
  <si>
    <t>408E</t>
  </si>
  <si>
    <t>HW407R</t>
  </si>
  <si>
    <t>409E</t>
  </si>
  <si>
    <t>HW408R</t>
  </si>
  <si>
    <t>410E</t>
  </si>
  <si>
    <t xml:space="preserve">ex GEORG MAERSK </t>
  </si>
  <si>
    <t>HW409R</t>
  </si>
  <si>
    <t xml:space="preserve">MAERSK SKARSTIND </t>
  </si>
  <si>
    <t>ex GUNHILDE MAERSK</t>
  </si>
  <si>
    <t>HI405R</t>
  </si>
  <si>
    <t>SAN FELIX</t>
  </si>
  <si>
    <t>HW411R</t>
  </si>
  <si>
    <t xml:space="preserve">ex MSC ANUSHA III </t>
  </si>
  <si>
    <t>HW412R</t>
  </si>
  <si>
    <t>MAERSK TAURUS</t>
  </si>
  <si>
    <t>415E</t>
  </si>
  <si>
    <t>HW414R</t>
  </si>
  <si>
    <t>HW415R</t>
  </si>
  <si>
    <t>417E</t>
  </si>
  <si>
    <t>HW416R</t>
  </si>
  <si>
    <t>418E</t>
  </si>
  <si>
    <t>419E</t>
  </si>
  <si>
    <t>HW418R</t>
  </si>
  <si>
    <t>YM TRUST</t>
  </si>
  <si>
    <t>420E</t>
  </si>
  <si>
    <t>421E</t>
  </si>
  <si>
    <t>MAERSK LIMA</t>
  </si>
  <si>
    <t>422E</t>
  </si>
  <si>
    <t>423E</t>
  </si>
  <si>
    <t>HW421R</t>
  </si>
  <si>
    <t>424E</t>
  </si>
  <si>
    <t>425E</t>
  </si>
  <si>
    <t>CORNELIA MAERSK</t>
  </si>
  <si>
    <t>426E</t>
  </si>
  <si>
    <t>427E</t>
  </si>
  <si>
    <t>HW425R</t>
  </si>
  <si>
    <t>428E</t>
  </si>
  <si>
    <t>429E</t>
  </si>
  <si>
    <t>430E</t>
  </si>
  <si>
    <t>431E</t>
  </si>
  <si>
    <t xml:space="preserve">MAERSK SALTORO </t>
  </si>
  <si>
    <t>432E</t>
  </si>
  <si>
    <t>433E</t>
  </si>
  <si>
    <t>434E</t>
  </si>
  <si>
    <t>435E</t>
  </si>
  <si>
    <t>436E</t>
  </si>
  <si>
    <t>437E</t>
  </si>
  <si>
    <t>438E</t>
  </si>
  <si>
    <t>439E</t>
  </si>
  <si>
    <t>440E</t>
  </si>
  <si>
    <t>441E</t>
  </si>
  <si>
    <t>GJERTRUD MAERSK</t>
  </si>
  <si>
    <t>442E</t>
  </si>
  <si>
    <t>443E</t>
  </si>
  <si>
    <t>444E</t>
  </si>
  <si>
    <t>445E</t>
  </si>
  <si>
    <t>446E</t>
  </si>
  <si>
    <t>447E</t>
  </si>
  <si>
    <t>448E</t>
  </si>
  <si>
    <t>449E</t>
  </si>
  <si>
    <t>MAERSK SKARSTIND</t>
  </si>
  <si>
    <t>450E</t>
  </si>
  <si>
    <t>MAERSK SAN VICENTE</t>
  </si>
  <si>
    <t>451E</t>
  </si>
  <si>
    <t>452E</t>
  </si>
  <si>
    <t>501E</t>
  </si>
  <si>
    <t>ex MSC NEW JERSEY III</t>
  </si>
  <si>
    <t>502E</t>
  </si>
  <si>
    <t>503E</t>
  </si>
  <si>
    <t>CCNI ARAUCO</t>
  </si>
  <si>
    <t>504E</t>
  </si>
  <si>
    <t>505E</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</si>
  <si>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</si>
  <si>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</si>
  <si>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</si>
  <si>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</si>
  <si>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</si>
  <si>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</si>
  <si>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</si>
  <si>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</si>
  <si>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</si>
  <si>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</si>
  <si>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</si>
  <si>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</si>
  <si>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</si>
  <si>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</si>
  <si>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</si>
  <si>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</si>
  <si>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</si>
  <si>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</si>
  <si>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</si>
  <si>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</si>
  <si>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</si>
  <si>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</si>
  <si>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</si>
  <si>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</si>
  <si>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</si>
  <si>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</si>
  <si>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</si>
  <si>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</si>
  <si>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</si>
  <si>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</si>
  <si>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</si>
  <si>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</si>
  <si>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</si>
  <si>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</si>
  <si>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</si>
  <si>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</si>
  <si>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</si>
  <si>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</si>
  <si>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</si>
  <si>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</si>
  <si>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</si>
  <si>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</si>
  <si>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</si>
  <si>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</si>
  <si>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</si>
  <si>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</si>
  <si>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</si>
  <si>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</si>
  <si>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</si>
  <si>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</si>
  <si>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</si>
  <si>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</si>
  <si>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</si>
  <si>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</si>
  <si>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</si>
  <si>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</si>
  <si>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</si>
  <si>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</si>
  <si>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</si>
  <si>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</si>
  <si>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</si>
  <si>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</si>
  <si>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</si>
  <si>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</si>
  <si>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</si>
  <si>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</si>
  <si>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MSC SUAPE VII</t>
  </si>
  <si>
    <t>GE543E</t>
  </si>
  <si>
    <t>MSC ILLINOIS VII</t>
  </si>
  <si>
    <t>GE544E</t>
  </si>
  <si>
    <t>GE545E</t>
  </si>
  <si>
    <t>GE546E</t>
  </si>
  <si>
    <t xml:space="preserve">wk47 (EX MSC BRASILIA VII) </t>
  </si>
  <si>
    <t>GE547E</t>
  </si>
  <si>
    <t>GE548E</t>
  </si>
  <si>
    <t xml:space="preserve"> MSC PAOLA</t>
  </si>
  <si>
    <t>HW547R</t>
  </si>
  <si>
    <t>CONTI COURAGE</t>
  </si>
  <si>
    <t>GE549E</t>
  </si>
  <si>
    <t>HW548R</t>
  </si>
  <si>
    <t>GE550E</t>
  </si>
  <si>
    <t>HW549R</t>
  </si>
  <si>
    <t>GE551E</t>
  </si>
  <si>
    <t>HW550R</t>
  </si>
  <si>
    <t>GE552E</t>
  </si>
  <si>
    <t>MARIANETTA</t>
  </si>
  <si>
    <t>HW551R</t>
  </si>
  <si>
    <t>GE601E</t>
  </si>
  <si>
    <t>HW552R</t>
  </si>
  <si>
    <t>GE602E</t>
  </si>
  <si>
    <t>AMBERJACK(USEC3)</t>
  </si>
  <si>
    <t>Profoma sailing - SAT</t>
  </si>
  <si>
    <t>AMBERJACK CONNECTING VESSEL</t>
  </si>
  <si>
    <t>1E</t>
  </si>
  <si>
    <t>ZIM MOUNT KILIMANJARO</t>
  </si>
  <si>
    <t>ZIM SAMMY OFER</t>
  </si>
  <si>
    <t>NEW YORK</t>
  </si>
  <si>
    <t>ZIM CANADA</t>
  </si>
  <si>
    <t>15E</t>
  </si>
  <si>
    <t xml:space="preserve"> ZIM MOUNT OLYMPUS</t>
  </si>
  <si>
    <t>ZIM MOUNT ELBRUS</t>
  </si>
  <si>
    <t>12E</t>
  </si>
  <si>
    <t>ZIM THAILAND</t>
  </si>
  <si>
    <t>14E</t>
  </si>
  <si>
    <t>ZIM MOUNT RAINIER</t>
  </si>
  <si>
    <t>ZIM BANGKOK</t>
  </si>
  <si>
    <t>13E</t>
  </si>
  <si>
    <t>ex ZIM MOUNT BLANC</t>
  </si>
  <si>
    <t>ZIM MOUNT FUJI</t>
  </si>
  <si>
    <t>ZIM MOUNT DENALI</t>
  </si>
  <si>
    <t>ZIM MOUNT EVEREST</t>
  </si>
  <si>
    <t xml:space="preserve"> ZIM MOUNT VINSON</t>
  </si>
  <si>
    <t xml:space="preserve"> ZIM MOUNT KILIMANJARO</t>
  </si>
  <si>
    <t xml:space="preserve"> ZIM MOUNT ELBRUS</t>
  </si>
  <si>
    <t>USWC SANTANA</t>
  </si>
  <si>
    <t>CONNECTING VESSEL-SANTANA</t>
  </si>
  <si>
    <t>UX428A</t>
  </si>
  <si>
    <t>UX433A</t>
  </si>
  <si>
    <t>UX434A</t>
  </si>
  <si>
    <t>UX436A</t>
  </si>
  <si>
    <t>LZC- 14/10 /  ZLO- 15/10</t>
  </si>
  <si>
    <t>UX437A</t>
  </si>
  <si>
    <t>UX439A</t>
  </si>
  <si>
    <t>DOCAU- 08/11</t>
  </si>
  <si>
    <t>UX440A</t>
  </si>
  <si>
    <t>UX451A</t>
  </si>
  <si>
    <t>UX504A</t>
  </si>
  <si>
    <t>UX507A</t>
  </si>
  <si>
    <t>UX508A</t>
  </si>
  <si>
    <t>UX515A</t>
  </si>
  <si>
    <t>UX521A</t>
  </si>
  <si>
    <t>PROFORMA SAILING DATE, PLS SEE LoneStar SERVICES</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</si>
  <si>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</si>
  <si>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</si>
  <si>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</si>
  <si>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</si>
  <si>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</si>
  <si>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</si>
  <si>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</si>
  <si>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</si>
  <si>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</si>
  <si>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</si>
  <si>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</si>
  <si>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</si>
  <si>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</si>
  <si>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</si>
  <si>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</si>
  <si>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 xml:space="preserve">MSC YUKTA X </t>
  </si>
  <si>
    <t>UX549A</t>
  </si>
  <si>
    <t>MSC NICOLE X</t>
  </si>
  <si>
    <t>UX550A</t>
  </si>
  <si>
    <t>MSC VIGOUR III</t>
  </si>
  <si>
    <t xml:space="preserve"> MSC BREMERHAVEN V</t>
  </si>
  <si>
    <t>UX551A</t>
  </si>
  <si>
    <t>UX552A</t>
  </si>
  <si>
    <t>MSC BEIRA IV/ MSC CAIRO IV</t>
  </si>
  <si>
    <t>UX601A</t>
  </si>
  <si>
    <t>XIN BIN ZHOU/ MSC MATTINA</t>
  </si>
  <si>
    <t>UX602A</t>
  </si>
  <si>
    <t>PAOLA</t>
  </si>
  <si>
    <t>LONE STAR SERVICES - USEC</t>
  </si>
  <si>
    <t>L.S. CONNECTING VESSEL</t>
  </si>
  <si>
    <t xml:space="preserve">GSL TEGEA </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</si>
  <si>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</si>
  <si>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</si>
  <si>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</si>
  <si>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</si>
  <si>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</si>
  <si>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</si>
  <si>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</si>
  <si>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</si>
  <si>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</si>
  <si>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</si>
  <si>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</si>
  <si>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</si>
  <si>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</si>
  <si>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</si>
  <si>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</si>
  <si>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MSC AGAMEMNON VIII</t>
  </si>
  <si>
    <t>GN541E</t>
  </si>
  <si>
    <t>MSC ELAINE</t>
  </si>
  <si>
    <t>GN542E</t>
  </si>
  <si>
    <t>GN543E</t>
  </si>
  <si>
    <t>VALIANT</t>
  </si>
  <si>
    <t>GN544E</t>
  </si>
  <si>
    <t>GN545E</t>
  </si>
  <si>
    <t>TIANJIN</t>
  </si>
  <si>
    <t>59E</t>
  </si>
  <si>
    <t>GN547E</t>
  </si>
  <si>
    <t xml:space="preserve">MSC REGINA </t>
  </si>
  <si>
    <t>23E</t>
  </si>
  <si>
    <t>MSC UNITED VIII</t>
  </si>
  <si>
    <t>GN549E</t>
  </si>
  <si>
    <t>GN550E</t>
  </si>
  <si>
    <t>GN551E</t>
  </si>
  <si>
    <t>79E</t>
  </si>
  <si>
    <t>GN601E</t>
  </si>
  <si>
    <t>GN602E</t>
  </si>
  <si>
    <t>LONE STAR SERVICES (W) - USEC</t>
  </si>
  <si>
    <t>MIAMI   (POMTOC TERMINAL)</t>
  </si>
  <si>
    <t>LONE STAR</t>
  </si>
  <si>
    <t>40DAYS++</t>
  </si>
  <si>
    <t>45 DAYS ++</t>
  </si>
  <si>
    <t>50 DAYS ++</t>
  </si>
  <si>
    <t>53 DAYS ++</t>
  </si>
  <si>
    <t>54 DAYS ++</t>
  </si>
  <si>
    <t>GN532E</t>
  </si>
  <si>
    <t>GN525W</t>
  </si>
  <si>
    <t>21W</t>
  </si>
  <si>
    <t>OUT OF SCHEDULE</t>
  </si>
  <si>
    <t>GN527W</t>
  </si>
  <si>
    <t>31W</t>
  </si>
  <si>
    <t>GN529W</t>
  </si>
  <si>
    <t>GN530W</t>
  </si>
  <si>
    <t>GN531W</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</si>
  <si>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</si>
  <si>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</si>
  <si>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</si>
  <si>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</si>
  <si>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</si>
  <si>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</si>
  <si>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</si>
  <si>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</si>
  <si>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</si>
  <si>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</si>
  <si>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</si>
  <si>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</si>
  <si>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</si>
  <si>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</si>
  <si>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</si>
  <si>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</si>
  <si>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</si>
  <si>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</si>
  <si>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</si>
  <si>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</si>
  <si>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</si>
  <si>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</si>
  <si>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</si>
  <si>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</si>
  <si>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</si>
  <si>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</si>
  <si>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</si>
  <si>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</si>
  <si>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</si>
  <si>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</si>
  <si>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</si>
  <si>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</si>
  <si>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</si>
  <si>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</si>
  <si>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</si>
  <si>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</si>
  <si>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</si>
  <si>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</si>
  <si>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</si>
  <si>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</si>
  <si>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</si>
  <si>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</si>
  <si>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</si>
  <si>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</si>
  <si>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</si>
  <si>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</si>
  <si>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</si>
  <si>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</si>
  <si>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</si>
  <si>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</si>
  <si>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</si>
  <si>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</si>
  <si>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</si>
  <si>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</si>
  <si>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</si>
  <si>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</si>
  <si>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</si>
  <si>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</si>
  <si>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</si>
  <si>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</si>
  <si>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</si>
  <si>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</si>
  <si>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</si>
  <si>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</si>
  <si>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</si>
  <si>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</si>
  <si>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</si>
  <si>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</si>
  <si>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</si>
  <si>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</si>
  <si>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</si>
  <si>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</si>
  <si>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</si>
  <si>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</si>
  <si>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</si>
  <si>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</si>
  <si>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</si>
  <si>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</si>
  <si>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</si>
  <si>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</si>
  <si>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</si>
  <si>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</si>
  <si>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</si>
  <si>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</si>
  <si>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</si>
  <si>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</si>
  <si>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</si>
  <si>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</si>
  <si>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</si>
  <si>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</si>
  <si>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</si>
  <si>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</si>
  <si>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</si>
  <si>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</si>
  <si>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</si>
  <si>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</si>
  <si>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</si>
  <si>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</si>
  <si>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</si>
  <si>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</si>
  <si>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</si>
  <si>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</si>
  <si>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</si>
  <si>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</si>
  <si>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</si>
  <si>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</si>
  <si>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</si>
  <si>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</si>
  <si>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</si>
  <si>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</si>
  <si>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</si>
  <si>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</si>
  <si>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</si>
  <si>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</si>
  <si>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</si>
  <si>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</si>
  <si>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</si>
  <si>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</si>
  <si>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</si>
  <si>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</si>
  <si>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</si>
  <si>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</si>
  <si>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</si>
  <si>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</si>
  <si>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</si>
  <si>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</si>
  <si>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</si>
  <si>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</si>
  <si>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</si>
  <si>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</si>
  <si>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</si>
  <si>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</si>
  <si>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</si>
  <si>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</si>
  <si>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</si>
  <si>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</si>
  <si>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</si>
  <si>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</si>
  <si>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</si>
  <si>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</si>
  <si>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</si>
  <si>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</si>
  <si>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</si>
  <si>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</si>
  <si>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</si>
  <si>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</si>
  <si>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</si>
  <si>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</si>
  <si>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</si>
  <si>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</si>
  <si>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</si>
  <si>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</si>
  <si>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</si>
  <si>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</si>
  <si>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</si>
  <si>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</si>
  <si>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</si>
  <si>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</si>
  <si>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</si>
  <si>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</si>
  <si>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</si>
  <si>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</si>
  <si>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</si>
  <si>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</si>
  <si>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</si>
  <si>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</si>
  <si>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</si>
  <si>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</si>
  <si>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</si>
  <si>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</si>
  <si>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</si>
  <si>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</si>
  <si>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</si>
  <si>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</si>
  <si>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</si>
  <si>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</si>
  <si>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</si>
  <si>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</si>
  <si>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</si>
  <si>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</si>
  <si>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</si>
  <si>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</si>
  <si>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</si>
  <si>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</si>
  <si>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</si>
  <si>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</si>
  <si>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</si>
  <si>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</si>
  <si>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</si>
  <si>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</si>
  <si>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</si>
  <si>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</si>
  <si>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</si>
  <si>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</si>
  <si>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</si>
  <si>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</si>
  <si>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</si>
  <si>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</si>
  <si>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</si>
  <si>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</si>
  <si>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</si>
  <si>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</si>
  <si>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</si>
  <si>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</si>
  <si>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</si>
  <si>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</si>
  <si>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</si>
  <si>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</si>
  <si>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</si>
  <si>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</si>
  <si>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</si>
  <si>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</si>
  <si>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</si>
  <si>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</si>
  <si>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</si>
  <si>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</si>
  <si>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</si>
  <si>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</si>
  <si>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</si>
  <si>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</si>
  <si>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</si>
  <si>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</si>
  <si>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</si>
  <si>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</si>
  <si>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</si>
  <si>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</si>
  <si>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</si>
  <si>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</si>
  <si>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</si>
  <si>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</si>
  <si>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</si>
  <si>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</si>
  <si>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</si>
  <si>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</si>
  <si>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</si>
  <si>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</si>
  <si>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</si>
  <si>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</si>
  <si>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</si>
  <si>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</si>
  <si>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</si>
  <si>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</si>
  <si>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</si>
  <si>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</si>
  <si>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</si>
  <si>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</si>
  <si>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</si>
  <si>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</si>
  <si>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</si>
  <si>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</si>
  <si>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</si>
  <si>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</si>
  <si>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</si>
  <si>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</si>
  <si>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</si>
  <si>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</si>
  <si>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</si>
  <si>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</si>
  <si>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</si>
  <si>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</si>
  <si>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</si>
  <si>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</si>
  <si>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</si>
  <si>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</si>
  <si>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</si>
  <si>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</si>
  <si>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</si>
  <si>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</si>
  <si>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</si>
  <si>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</si>
  <si>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</si>
  <si>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</si>
  <si>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</si>
  <si>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</si>
  <si>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</si>
  <si>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</si>
  <si>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</si>
  <si>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</si>
  <si>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</si>
  <si>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</si>
  <si>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</si>
  <si>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</si>
  <si>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</si>
  <si>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</si>
  <si>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</si>
  <si>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</si>
  <si>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</si>
  <si>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</si>
  <si>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</si>
  <si>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</si>
  <si>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</si>
  <si>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</si>
  <si>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</si>
  <si>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</si>
  <si>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</si>
  <si>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</si>
  <si>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</si>
  <si>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</si>
  <si>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</si>
  <si>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</si>
  <si>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</si>
  <si>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</si>
  <si>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</si>
  <si>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</si>
  <si>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</si>
  <si>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</si>
  <si>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</si>
  <si>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</si>
  <si>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</si>
  <si>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</si>
  <si>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</si>
  <si>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</si>
  <si>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</si>
  <si>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</si>
  <si>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</si>
  <si>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</si>
  <si>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</si>
  <si>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</si>
  <si>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</si>
  <si>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</si>
  <si>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</si>
  <si>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</si>
  <si>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</si>
  <si>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</si>
  <si>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</si>
  <si>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</si>
  <si>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</si>
  <si>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</si>
  <si>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</si>
  <si>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</si>
  <si>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</si>
  <si>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</si>
  <si>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</si>
  <si>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</si>
  <si>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</si>
  <si>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</si>
  <si>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</si>
  <si>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</si>
  <si>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</si>
  <si>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</si>
  <si>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</si>
  <si>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</si>
  <si>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</si>
  <si>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</si>
  <si>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</si>
  <si>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</si>
  <si>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</si>
  <si>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</si>
  <si>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</si>
  <si>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</si>
  <si>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</si>
  <si>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</si>
  <si>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</si>
  <si>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</si>
  <si>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</si>
  <si>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</si>
  <si>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</si>
  <si>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</si>
  <si>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</si>
  <si>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</si>
  <si>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</si>
  <si>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</si>
  <si>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</si>
  <si>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</si>
  <si>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</si>
  <si>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</si>
  <si>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</si>
  <si>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</si>
  <si>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</si>
  <si>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</si>
  <si>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</si>
  <si>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</si>
  <si>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</si>
  <si>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</si>
  <si>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</si>
  <si>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</si>
  <si>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</si>
  <si>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</si>
  <si>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</si>
  <si>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</si>
  <si>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</si>
  <si>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</si>
  <si>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</si>
  <si>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</si>
  <si>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</si>
  <si>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</si>
  <si>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</si>
  <si>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</si>
  <si>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</si>
  <si>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</si>
  <si>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</si>
  <si>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</si>
  <si>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</si>
  <si>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</si>
  <si>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</si>
  <si>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</si>
  <si>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MSC SAMAR or MSC NELA?</t>
  </si>
  <si>
    <t>FY550A</t>
  </si>
  <si>
    <t>FY551A</t>
  </si>
  <si>
    <t>FY552A</t>
  </si>
  <si>
    <t>FY601A</t>
  </si>
  <si>
    <t xml:space="preserve">MSC SIXIN </t>
  </si>
  <si>
    <t>FY602A</t>
  </si>
  <si>
    <t>FY603A</t>
  </si>
  <si>
    <t>FY604A</t>
  </si>
  <si>
    <t>divert to SWAN  
MSC ANNAMARIA    FW542W</t>
  </si>
  <si>
    <t>zoey.ong@msc.com</t>
  </si>
  <si>
    <t>ZOEY ONG</t>
  </si>
  <si>
    <t>SUE ANN SOON</t>
  </si>
  <si>
    <t>sueann.soon@msc.com</t>
  </si>
  <si>
    <t>6011 2327</t>
  </si>
  <si>
    <t>03</t>
  </si>
  <si>
    <t>04</t>
  </si>
  <si>
    <t>05</t>
  </si>
  <si>
    <t>06</t>
  </si>
  <si>
    <t>FN602A</t>
  </si>
  <si>
    <t>FN603A</t>
  </si>
  <si>
    <t>FN604A</t>
  </si>
  <si>
    <t>FN605A</t>
  </si>
  <si>
    <t xml:space="preserve">MSC ABUJA VI </t>
  </si>
  <si>
    <t>GU601W</t>
  </si>
  <si>
    <t>GU552W</t>
  </si>
  <si>
    <t>GU602W</t>
  </si>
  <si>
    <t>GU603W</t>
  </si>
  <si>
    <t>GU604W</t>
  </si>
  <si>
    <t>GU605W</t>
  </si>
  <si>
    <t>GU606W</t>
  </si>
  <si>
    <t>FK552A</t>
  </si>
  <si>
    <t>FK601A</t>
  </si>
  <si>
    <t>FK602A</t>
  </si>
  <si>
    <t>FK603A</t>
  </si>
  <si>
    <t>QS551A</t>
  </si>
  <si>
    <t>QS552A</t>
  </si>
  <si>
    <t>QS601A</t>
  </si>
  <si>
    <t>QS602A</t>
  </si>
  <si>
    <t>QS603A</t>
  </si>
  <si>
    <t>EX MSC VITA / MSC NEW YORK</t>
  </si>
  <si>
    <t xml:space="preserve">MSC ARCHIMIDIS VIII </t>
  </si>
  <si>
    <t>QC601A</t>
  </si>
  <si>
    <t>QC602A</t>
  </si>
  <si>
    <t>QC603A</t>
  </si>
  <si>
    <t>MSC NEW HAVEN</t>
  </si>
  <si>
    <t>MSC UGANDA</t>
  </si>
  <si>
    <t>QC604A</t>
  </si>
  <si>
    <t>QC605A</t>
  </si>
  <si>
    <t xml:space="preserve">MSC FREYA / MSC MARTINA MARIA </t>
  </si>
  <si>
    <t>MSC RIFAYA/ MSC MARTINA MARIA / MSC AAYA</t>
  </si>
  <si>
    <t>**49</t>
  </si>
  <si>
    <r>
      <t xml:space="preserve">TBN // </t>
    </r>
    <r>
      <rPr>
        <sz val="10"/>
        <color rgb="FFFF0000"/>
        <rFont val="Arial"/>
        <family val="2"/>
      </rPr>
      <t>ex MSC GIOIA TAURO</t>
    </r>
  </si>
  <si>
    <t>HK602R</t>
  </si>
  <si>
    <t>FP602A</t>
  </si>
  <si>
    <t>MSC GULSUN / MSC IRINA</t>
  </si>
  <si>
    <t>divert to Britannia MSC CALYPSO QB547W</t>
  </si>
  <si>
    <t xml:space="preserve">divert to Africa Express MSC Mina FY545A </t>
  </si>
  <si>
    <t xml:space="preserve">EX MSC LIVORNO </t>
  </si>
  <si>
    <r>
      <t xml:space="preserve">MSC LA SPEZIA // </t>
    </r>
    <r>
      <rPr>
        <sz val="10"/>
        <color rgb="FFFF0000"/>
        <rFont val="Arial"/>
        <family val="2"/>
      </rPr>
      <t>ex MSC SOFIA</t>
    </r>
  </si>
  <si>
    <r>
      <t xml:space="preserve">MSC SOFIA // MSC LA SPEZIA / </t>
    </r>
    <r>
      <rPr>
        <sz val="10"/>
        <color rgb="FFFF0000"/>
        <rFont val="Arial"/>
        <family val="2"/>
      </rPr>
      <t>ex MSC SAVONA</t>
    </r>
  </si>
  <si>
    <r>
      <t xml:space="preserve">NAVARINO // </t>
    </r>
    <r>
      <rPr>
        <sz val="10"/>
        <color rgb="FFFF0000"/>
        <rFont val="Arial"/>
        <family val="2"/>
      </rPr>
      <t>ex MSC ANTONIA</t>
    </r>
  </si>
  <si>
    <t>ONE HUMBER</t>
  </si>
  <si>
    <t xml:space="preserve">BLANK ? // NAVARINO </t>
  </si>
  <si>
    <t xml:space="preserve">wk46 (EX MSC BRASILIA VII) </t>
  </si>
  <si>
    <t>divert to ALBATROS  MSC FLAVIA GA545W</t>
  </si>
  <si>
    <t>divert to SWAN MSC GERMANY FW547W</t>
  </si>
  <si>
    <t>2548W</t>
  </si>
  <si>
    <t xml:space="preserve">MSC GENERAL IV </t>
  </si>
  <si>
    <t>HI546A</t>
  </si>
  <si>
    <t>OMIT SIN // EX MSC VILDA X</t>
  </si>
  <si>
    <t xml:space="preserve">divert to CONDOR HMM OSLO 0018W </t>
  </si>
  <si>
    <t>KN602A</t>
  </si>
  <si>
    <t>KN603A</t>
  </si>
  <si>
    <t>HO552R</t>
  </si>
  <si>
    <t>divert to CONDOR ONE FRONTIER   009W</t>
  </si>
  <si>
    <t>MSC ANTONIA / ex MSC SHAULA / EX MSC TAMPICO V</t>
  </si>
  <si>
    <t>SAMBAR / MEXICAS</t>
  </si>
  <si>
    <t>SAMBAR / ALPACA</t>
  </si>
  <si>
    <t>DIVERT TO LION MSC ILENIA GL548W</t>
  </si>
  <si>
    <t>SAMBAR / ANDES</t>
  </si>
  <si>
    <t>SAMBAR / AZTEC</t>
  </si>
  <si>
    <t>SAMBAR / INCA</t>
  </si>
  <si>
    <t>SAMBAR / SANTANA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</si>
</sst>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1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sz val="11"/>
      <color rgb="FF0000FF"/>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0"/>
      <color rgb="FF7030A0"/>
      <name val="Arial"/>
      <family val="2"/>
    </font>
    <font>
      <i/>
      <sz val="10"/>
      <color theme="0" tint="-0.249977111117893"/>
      <name val="Arial"/>
      <family val="2"/>
    </font>
    <font>
      <b/>
      <u/>
      <sz val="10"/>
      <color rgb="FF7030A0"/>
      <name val="Arial"/>
      <family val="2"/>
    </font>
    <font>
      <u/>
      <sz val="10"/>
      <color rgb="FF7030A0"/>
      <name val="Arial"/>
      <family val="2"/>
    </font>
    <font>
      <b/>
      <sz val="10.5"/>
      <name val="Calibri"/>
      <family val="2"/>
      <scheme val="minor"/>
    </font>
    <font>
      <b/>
      <sz val="10.5"/>
      <color rgb="FFFF0000"/>
      <name val="Calibri"/>
      <family val="2"/>
      <scheme val="minor"/>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tint="0.249977111117893"/>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s>
  <cellStyleXfs count="2356">
    <xf numFmtId="0" fontId="0" fillId="0" borderId="0"/>
    <xf numFmtId="0" fontId="19" fillId="0" borderId="0"/>
    <xf numFmtId="0" fontId="20" fillId="0" borderId="0"/>
    <xf numFmtId="0" fontId="26" fillId="0" borderId="0"/>
    <xf numFmtId="0" fontId="26" fillId="0" borderId="0"/>
    <xf numFmtId="0" fontId="20" fillId="0" borderId="0"/>
    <xf numFmtId="0" fontId="20" fillId="0" borderId="0"/>
    <xf numFmtId="0" fontId="27" fillId="0" borderId="0"/>
    <xf numFmtId="0" fontId="26" fillId="0" borderId="0"/>
    <xf numFmtId="0" fontId="27" fillId="0" borderId="0"/>
    <xf numFmtId="0" fontId="26" fillId="0" borderId="0"/>
    <xf numFmtId="0" fontId="26" fillId="0" borderId="0"/>
    <xf numFmtId="0" fontId="27" fillId="0" borderId="0"/>
    <xf numFmtId="0" fontId="30"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protection locked="0"/>
    </xf>
    <xf numFmtId="165" fontId="20" fillId="0" borderId="0">
      <protection locked="0"/>
    </xf>
    <xf numFmtId="166" fontId="20" fillId="0" borderId="0">
      <protection locked="0"/>
    </xf>
    <xf numFmtId="166" fontId="20" fillId="0" borderId="0">
      <protection locked="0"/>
    </xf>
    <xf numFmtId="167" fontId="33" fillId="0" borderId="0"/>
    <xf numFmtId="0" fontId="19" fillId="0" borderId="0"/>
    <xf numFmtId="0" fontId="19" fillId="0" borderId="0"/>
    <xf numFmtId="0" fontId="20" fillId="0" borderId="0"/>
    <xf numFmtId="0" fontId="34" fillId="0" borderId="0"/>
    <xf numFmtId="0" fontId="18" fillId="0" borderId="0"/>
    <xf numFmtId="0" fontId="20"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2" fillId="0" borderId="0"/>
    <xf numFmtId="0" fontId="163" fillId="0" borderId="0"/>
    <xf numFmtId="0" fontId="16" fillId="0" borderId="0"/>
    <xf numFmtId="0" fontId="16" fillId="0" borderId="0"/>
    <xf numFmtId="0" fontId="161" fillId="0" borderId="0"/>
    <xf numFmtId="0" fontId="161" fillId="0" borderId="0"/>
    <xf numFmtId="0" fontId="161" fillId="0" borderId="0"/>
    <xf numFmtId="0" fontId="20" fillId="0" borderId="0"/>
    <xf numFmtId="0" fontId="164" fillId="0" borderId="0"/>
    <xf numFmtId="0" fontId="20" fillId="0" borderId="0"/>
    <xf numFmtId="0" fontId="20" fillId="0" borderId="0"/>
    <xf numFmtId="0" fontId="165"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65"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5"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7"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5" fillId="0" borderId="0" applyBorder="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cellStyleXfs>
  <cellXfs count="4813">
    <xf numFmtId="0" fontId="0" fillId="0" borderId="0" xfId="0"/>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vertical="center"/>
    </xf>
    <xf numFmtId="0" fontId="20" fillId="0" borderId="0" xfId="0" applyFont="1" applyAlignment="1">
      <alignment horizontal="left"/>
    </xf>
    <xf numFmtId="0" fontId="20" fillId="0" borderId="0" xfId="0" applyFont="1"/>
    <xf numFmtId="0" fontId="35" fillId="0" borderId="0" xfId="0" applyFont="1"/>
    <xf numFmtId="0" fontId="36" fillId="0" borderId="0" xfId="0" applyFont="1" applyAlignment="1">
      <alignment horizontal="left"/>
    </xf>
    <xf numFmtId="0" fontId="37" fillId="0" borderId="0" xfId="0" applyFont="1" applyAlignment="1">
      <alignment vertical="center"/>
    </xf>
    <xf numFmtId="0" fontId="38" fillId="0" borderId="0" xfId="0" applyFont="1"/>
    <xf numFmtId="0" fontId="39"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1" fillId="0" borderId="1" xfId="0" applyFont="1" applyBorder="1" applyAlignment="1">
      <alignment horizontal="left" vertical="center" wrapText="1"/>
    </xf>
    <xf numFmtId="0" fontId="42" fillId="0" borderId="0" xfId="0" applyFont="1" applyAlignment="1">
      <alignment vertical="center"/>
    </xf>
    <xf numFmtId="0" fontId="38" fillId="0" borderId="5" xfId="0" applyFont="1" applyBorder="1" applyAlignment="1">
      <alignment horizontal="center" vertical="center" wrapText="1"/>
    </xf>
    <xf numFmtId="0" fontId="41" fillId="0" borderId="5" xfId="0" applyFont="1" applyBorder="1" applyAlignment="1">
      <alignment horizontal="left" vertical="center" wrapText="1"/>
    </xf>
    <xf numFmtId="0" fontId="48" fillId="0" borderId="0" xfId="0" applyFont="1"/>
    <xf numFmtId="16" fontId="44" fillId="0" borderId="0" xfId="0" applyNumberFormat="1" applyFont="1" applyAlignment="1">
      <alignment horizontal="left" vertical="center"/>
    </xf>
    <xf numFmtId="168" fontId="0" fillId="0" borderId="0" xfId="0" applyNumberFormat="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49" fillId="0" borderId="0" xfId="2" applyFont="1" applyAlignment="1">
      <alignment horizontal="left" vertical="center" indent="1"/>
    </xf>
    <xf numFmtId="0" fontId="38" fillId="0" borderId="0" xfId="0" applyFont="1" applyAlignment="1">
      <alignment vertical="center"/>
    </xf>
    <xf numFmtId="0" fontId="0" fillId="0" borderId="0" xfId="0" applyAlignment="1">
      <alignment horizontal="left"/>
    </xf>
    <xf numFmtId="0" fontId="50" fillId="0" borderId="0" xfId="2" applyFont="1" applyAlignment="1">
      <alignment horizontal="left" vertical="center" indent="1"/>
    </xf>
    <xf numFmtId="0" fontId="38" fillId="0" borderId="0" xfId="0" applyFont="1" applyAlignment="1">
      <alignment horizontal="left" vertical="center"/>
    </xf>
    <xf numFmtId="0" fontId="0" fillId="0" borderId="0" xfId="0" applyAlignment="1">
      <alignment vertical="center"/>
    </xf>
    <xf numFmtId="0" fontId="51" fillId="0" borderId="0" xfId="0" applyFont="1" applyAlignment="1">
      <alignment vertical="center"/>
    </xf>
    <xf numFmtId="0" fontId="50" fillId="0" borderId="0" xfId="0" applyFont="1"/>
    <xf numFmtId="0" fontId="50" fillId="0" borderId="0" xfId="0" applyFont="1" applyAlignment="1">
      <alignment vertical="center"/>
    </xf>
    <xf numFmtId="0" fontId="0" fillId="0" borderId="0" xfId="0" applyAlignment="1">
      <alignment horizontal="left" vertical="center"/>
    </xf>
    <xf numFmtId="0" fontId="52" fillId="0" borderId="0" xfId="13" applyFont="1" applyFill="1" applyAlignment="1" applyProtection="1">
      <alignment vertical="center"/>
    </xf>
    <xf numFmtId="0" fontId="52" fillId="0" borderId="0" xfId="13" applyFont="1" applyFill="1" applyAlignment="1" applyProtection="1"/>
    <xf numFmtId="0" fontId="0" fillId="0" borderId="0" xfId="0" applyAlignment="1">
      <alignment horizontal="right"/>
    </xf>
    <xf numFmtId="0" fontId="50" fillId="0" borderId="0" xfId="2" applyFont="1" applyAlignment="1">
      <alignment horizontal="left" vertical="center" wrapText="1" indent="1"/>
    </xf>
    <xf numFmtId="0" fontId="37" fillId="0" borderId="0" xfId="0" applyFont="1"/>
    <xf numFmtId="0" fontId="39" fillId="0" borderId="0" xfId="0" applyFont="1"/>
    <xf numFmtId="0" fontId="50" fillId="0" borderId="0" xfId="0" applyFont="1" applyAlignment="1">
      <alignment horizontal="left"/>
    </xf>
    <xf numFmtId="0" fontId="53" fillId="0" borderId="0" xfId="0" applyFont="1" applyAlignment="1">
      <alignment vertical="center"/>
    </xf>
    <xf numFmtId="16" fontId="0" fillId="0" borderId="5" xfId="0" applyNumberFormat="1" applyBorder="1" applyAlignment="1">
      <alignment horizontal="center" vertical="center"/>
    </xf>
    <xf numFmtId="0" fontId="39" fillId="0" borderId="0" xfId="0" applyFont="1" applyAlignment="1">
      <alignment vertical="center"/>
    </xf>
    <xf numFmtId="0" fontId="54" fillId="0" borderId="0" xfId="0" applyFont="1"/>
    <xf numFmtId="0" fontId="57" fillId="0" borderId="0" xfId="0" applyFont="1" applyAlignment="1">
      <alignment horizontal="left"/>
    </xf>
    <xf numFmtId="0" fontId="58" fillId="0" borderId="0" xfId="0" applyFont="1"/>
    <xf numFmtId="0" fontId="36" fillId="0" borderId="0" xfId="0" applyFont="1"/>
    <xf numFmtId="0" fontId="39" fillId="0" borderId="0" xfId="0" applyFont="1" applyAlignment="1">
      <alignment horizontal="center"/>
    </xf>
    <xf numFmtId="16" fontId="39" fillId="0" borderId="0" xfId="0" applyNumberFormat="1" applyFont="1" applyAlignment="1">
      <alignment horizontal="center"/>
    </xf>
    <xf numFmtId="168" fontId="50" fillId="0" borderId="0" xfId="0" applyNumberFormat="1" applyFont="1" applyAlignment="1">
      <alignment horizontal="left" vertical="center"/>
    </xf>
    <xf numFmtId="0" fontId="59" fillId="0" borderId="0" xfId="0" applyFont="1"/>
    <xf numFmtId="0" fontId="55" fillId="0" borderId="0" xfId="0" applyFont="1" applyAlignment="1">
      <alignment horizontal="center" vertical="center"/>
    </xf>
    <xf numFmtId="0" fontId="55" fillId="0" borderId="0" xfId="0" applyFont="1" applyAlignment="1">
      <alignment horizontal="left" vertical="center"/>
    </xf>
    <xf numFmtId="0" fontId="60" fillId="0" borderId="0" xfId="0" applyFont="1" applyAlignment="1">
      <alignment vertical="center"/>
    </xf>
    <xf numFmtId="0" fontId="55" fillId="0" borderId="0" xfId="0" applyFont="1" applyAlignment="1">
      <alignment vertical="center"/>
    </xf>
    <xf numFmtId="0" fontId="50" fillId="0" borderId="0" xfId="0" applyFont="1" applyAlignment="1">
      <alignment horizontal="left" vertical="center"/>
    </xf>
    <xf numFmtId="0" fontId="61" fillId="0" borderId="0" xfId="13" applyFont="1" applyFill="1" applyAlignment="1" applyProtection="1">
      <alignment vertical="center"/>
    </xf>
    <xf numFmtId="0" fontId="61" fillId="0" borderId="0" xfId="13" applyFont="1" applyFill="1" applyAlignment="1" applyProtection="1"/>
    <xf numFmtId="0" fontId="50" fillId="0" borderId="0" xfId="0" applyFont="1" applyAlignment="1">
      <alignment horizontal="right"/>
    </xf>
    <xf numFmtId="0" fontId="50" fillId="0" borderId="0" xfId="0" applyFont="1" applyAlignment="1">
      <alignment horizontal="center"/>
    </xf>
    <xf numFmtId="0" fontId="20" fillId="0" borderId="0" xfId="0" applyFont="1" applyAlignment="1">
      <alignment horizontal="left" vertical="center"/>
    </xf>
    <xf numFmtId="0" fontId="29" fillId="0" borderId="0" xfId="0" applyFont="1"/>
    <xf numFmtId="0" fontId="63" fillId="0" borderId="0" xfId="0" applyFont="1" applyAlignment="1">
      <alignment vertical="center"/>
    </xf>
    <xf numFmtId="0" fontId="28" fillId="0" borderId="0" xfId="0" applyFont="1" applyAlignment="1">
      <alignment horizontal="left"/>
    </xf>
    <xf numFmtId="0" fontId="40" fillId="0" borderId="0" xfId="0" applyFont="1" applyAlignment="1">
      <alignment vertical="center"/>
    </xf>
    <xf numFmtId="0" fontId="29" fillId="0" borderId="0" xfId="0" applyFont="1" applyAlignment="1">
      <alignment horizontal="left"/>
    </xf>
    <xf numFmtId="0" fontId="28" fillId="0" borderId="0" xfId="0" applyFont="1"/>
    <xf numFmtId="16" fontId="65" fillId="0" borderId="0" xfId="0" applyNumberFormat="1" applyFont="1" applyAlignment="1">
      <alignment horizontal="center" vertical="top"/>
    </xf>
    <xf numFmtId="0" fontId="28" fillId="6" borderId="15"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9" fillId="0" borderId="0" xfId="0" applyFont="1" applyAlignment="1">
      <alignment vertical="center"/>
    </xf>
    <xf numFmtId="0" fontId="28" fillId="0" borderId="0" xfId="0" applyFont="1" applyAlignment="1">
      <alignment vertical="center"/>
    </xf>
    <xf numFmtId="0" fontId="66" fillId="0" borderId="3" xfId="0" applyFont="1" applyBorder="1" applyAlignment="1">
      <alignment horizontal="center" vertical="top"/>
    </xf>
    <xf numFmtId="0" fontId="28" fillId="6" borderId="18" xfId="0" applyFont="1" applyFill="1" applyBorder="1" applyAlignment="1">
      <alignment horizontal="center" vertical="center" wrapText="1"/>
    </xf>
    <xf numFmtId="16" fontId="29" fillId="0" borderId="5" xfId="0" applyNumberFormat="1" applyFont="1" applyBorder="1" applyAlignment="1">
      <alignment horizontal="center" vertical="center"/>
    </xf>
    <xf numFmtId="16" fontId="29" fillId="2" borderId="2" xfId="0" applyNumberFormat="1" applyFont="1" applyFill="1" applyBorder="1" applyAlignment="1">
      <alignment horizontal="center" vertical="center"/>
    </xf>
    <xf numFmtId="0" fontId="64" fillId="0" borderId="0" xfId="2" applyFont="1" applyAlignment="1">
      <alignment horizontal="right" vertical="center" indent="1"/>
    </xf>
    <xf numFmtId="0" fontId="69" fillId="0" borderId="0" xfId="0" applyFont="1"/>
    <xf numFmtId="0" fontId="28" fillId="0" borderId="0" xfId="0" applyFont="1" applyAlignment="1">
      <alignment horizontal="center" vertical="center"/>
    </xf>
    <xf numFmtId="0" fontId="29" fillId="0" borderId="0" xfId="0" applyFont="1" applyAlignment="1">
      <alignment horizontal="right"/>
    </xf>
    <xf numFmtId="0" fontId="31" fillId="0" borderId="0" xfId="13" applyFont="1" applyFill="1" applyAlignment="1" applyProtection="1"/>
    <xf numFmtId="0" fontId="29" fillId="0" borderId="0" xfId="0" applyFont="1" applyAlignment="1">
      <alignment horizontal="left" vertical="center"/>
    </xf>
    <xf numFmtId="0" fontId="31" fillId="0" borderId="0" xfId="13" applyFont="1" applyFill="1" applyAlignment="1" applyProtection="1">
      <alignment vertical="center"/>
    </xf>
    <xf numFmtId="0" fontId="29" fillId="0" borderId="0" xfId="0" applyFont="1" applyAlignment="1">
      <alignment horizontal="center"/>
    </xf>
    <xf numFmtId="0" fontId="55" fillId="0" borderId="14" xfId="0" applyFont="1" applyBorder="1" applyAlignment="1">
      <alignment horizontal="center" vertical="center" wrapText="1"/>
    </xf>
    <xf numFmtId="0" fontId="55" fillId="0" borderId="1" xfId="0" applyFont="1" applyBorder="1" applyAlignment="1">
      <alignment horizontal="center" vertical="top" wrapText="1"/>
    </xf>
    <xf numFmtId="0" fontId="55" fillId="0" borderId="12" xfId="0" applyFont="1" applyBorder="1" applyAlignment="1">
      <alignment horizontal="center" vertical="center" wrapText="1"/>
    </xf>
    <xf numFmtId="0" fontId="56" fillId="0" borderId="5" xfId="0" applyFont="1" applyBorder="1" applyAlignment="1">
      <alignment horizontal="center" vertical="top"/>
    </xf>
    <xf numFmtId="0" fontId="50" fillId="0" borderId="2" xfId="0" applyFont="1" applyBorder="1" applyAlignment="1">
      <alignment horizontal="center" vertical="center"/>
    </xf>
    <xf numFmtId="16" fontId="50" fillId="0" borderId="1" xfId="0" applyNumberFormat="1" applyFont="1" applyBorder="1" applyAlignment="1">
      <alignment horizontal="center" vertical="center"/>
    </xf>
    <xf numFmtId="16" fontId="50" fillId="0" borderId="2" xfId="0" applyNumberFormat="1" applyFont="1" applyBorder="1" applyAlignment="1">
      <alignment horizontal="center" vertical="center"/>
    </xf>
    <xf numFmtId="0" fontId="74" fillId="0" borderId="0" xfId="13" applyFont="1" applyFill="1" applyAlignment="1" applyProtection="1"/>
    <xf numFmtId="0" fontId="55" fillId="0" borderId="1" xfId="0" applyFont="1" applyBorder="1" applyAlignment="1">
      <alignment horizontal="center" vertical="center" wrapText="1"/>
    </xf>
    <xf numFmtId="0" fontId="56" fillId="0" borderId="13" xfId="0" applyFont="1" applyBorder="1" applyAlignment="1">
      <alignment horizontal="center" vertical="center"/>
    </xf>
    <xf numFmtId="0" fontId="56" fillId="0" borderId="5" xfId="0" applyFont="1" applyBorder="1" applyAlignment="1">
      <alignment horizontal="center" vertical="center"/>
    </xf>
    <xf numFmtId="0" fontId="62" fillId="0" borderId="0" xfId="0" applyFont="1" applyAlignment="1">
      <alignment horizontal="center" vertical="center"/>
    </xf>
    <xf numFmtId="0" fontId="70" fillId="0" borderId="0" xfId="0" applyFont="1" applyAlignment="1">
      <alignment horizontal="center"/>
    </xf>
    <xf numFmtId="16" fontId="29" fillId="7" borderId="2" xfId="0" applyNumberFormat="1" applyFont="1" applyFill="1" applyBorder="1" applyAlignment="1">
      <alignment horizontal="center" vertical="center"/>
    </xf>
    <xf numFmtId="0" fontId="29" fillId="0" borderId="0" xfId="2" applyFont="1" applyAlignment="1">
      <alignment horizontal="left" vertical="center" indent="1"/>
    </xf>
    <xf numFmtId="0" fontId="78" fillId="0" borderId="0" xfId="13" applyFont="1" applyFill="1" applyAlignment="1" applyProtection="1"/>
    <xf numFmtId="16" fontId="29" fillId="0" borderId="6" xfId="0" applyNumberFormat="1" applyFont="1" applyBorder="1" applyAlignment="1">
      <alignment horizontal="left" vertical="center"/>
    </xf>
    <xf numFmtId="16" fontId="29" fillId="0" borderId="7" xfId="0" quotePrefix="1" applyNumberFormat="1" applyFont="1" applyBorder="1" applyAlignment="1">
      <alignment horizontal="center" vertical="center"/>
    </xf>
    <xf numFmtId="16" fontId="29" fillId="0" borderId="8" xfId="0" applyNumberFormat="1" applyFont="1" applyBorder="1" applyAlignment="1">
      <alignment horizontal="center" vertical="center"/>
    </xf>
    <xf numFmtId="16" fontId="29" fillId="0" borderId="15" xfId="0" applyNumberFormat="1" applyFont="1" applyBorder="1" applyAlignment="1">
      <alignment horizontal="center" vertical="center"/>
    </xf>
    <xf numFmtId="16" fontId="29" fillId="0" borderId="11" xfId="0" applyNumberFormat="1" applyFont="1" applyBorder="1" applyAlignment="1">
      <alignment horizontal="left" vertical="center"/>
    </xf>
    <xf numFmtId="16" fontId="29" fillId="0" borderId="13" xfId="0" applyNumberFormat="1" applyFont="1" applyBorder="1" applyAlignment="1">
      <alignment horizontal="center" vertical="center"/>
    </xf>
    <xf numFmtId="16" fontId="29" fillId="0" borderId="3" xfId="0" applyNumberFormat="1" applyFont="1" applyBorder="1" applyAlignment="1">
      <alignment horizontal="left" vertical="center"/>
    </xf>
    <xf numFmtId="0" fontId="79" fillId="0" borderId="0" xfId="2" applyFont="1" applyAlignment="1">
      <alignment horizontal="left" vertical="center" indent="1"/>
    </xf>
    <xf numFmtId="0" fontId="29" fillId="0" borderId="0" xfId="2" applyFont="1" applyAlignment="1">
      <alignment horizontal="left" vertical="center" wrapText="1" indent="1"/>
    </xf>
    <xf numFmtId="0" fontId="40" fillId="0" borderId="0" xfId="0" applyFont="1"/>
    <xf numFmtId="0" fontId="29" fillId="0" borderId="0" xfId="0" applyFont="1" applyAlignment="1">
      <alignment horizontal="center" vertical="center"/>
    </xf>
    <xf numFmtId="0" fontId="28" fillId="0" borderId="3" xfId="0" applyFont="1" applyBorder="1" applyAlignment="1">
      <alignment horizontal="center"/>
    </xf>
    <xf numFmtId="16" fontId="68" fillId="0" borderId="9" xfId="0" applyNumberFormat="1" applyFont="1" applyBorder="1" applyAlignment="1">
      <alignment horizontal="left" vertical="center"/>
    </xf>
    <xf numFmtId="16" fontId="68" fillId="0" borderId="3" xfId="0" applyNumberFormat="1" applyFont="1" applyBorder="1" applyAlignment="1">
      <alignment horizontal="left" vertical="center"/>
    </xf>
    <xf numFmtId="0" fontId="57" fillId="0" borderId="0" xfId="0" applyFont="1"/>
    <xf numFmtId="0" fontId="80" fillId="0" borderId="0" xfId="0" applyFont="1" applyAlignment="1">
      <alignment horizontal="centerContinuous"/>
    </xf>
    <xf numFmtId="0" fontId="81" fillId="0" borderId="0" xfId="0" applyFont="1"/>
    <xf numFmtId="0" fontId="80" fillId="0" borderId="0" xfId="0" applyFont="1" applyAlignment="1">
      <alignment horizontal="center"/>
    </xf>
    <xf numFmtId="0" fontId="83" fillId="0" borderId="0" xfId="0" applyFont="1"/>
    <xf numFmtId="0" fontId="55" fillId="0" borderId="0" xfId="0" applyFont="1" applyAlignment="1">
      <alignment horizontal="left"/>
    </xf>
    <xf numFmtId="0" fontId="84" fillId="0" borderId="0" xfId="0" applyFont="1" applyAlignment="1">
      <alignment horizontal="center"/>
    </xf>
    <xf numFmtId="0" fontId="85" fillId="0" borderId="0" xfId="0" applyFont="1" applyAlignment="1">
      <alignment horizontal="center"/>
    </xf>
    <xf numFmtId="0" fontId="38" fillId="0" borderId="0" xfId="0" applyFont="1" applyAlignment="1">
      <alignment horizontal="center"/>
    </xf>
    <xf numFmtId="0" fontId="37" fillId="0" borderId="0" xfId="0" applyFont="1" applyAlignment="1">
      <alignment horizontal="left"/>
    </xf>
    <xf numFmtId="16" fontId="29" fillId="0" borderId="0" xfId="0" applyNumberFormat="1" applyFont="1" applyAlignment="1">
      <alignment horizontal="center" vertical="center"/>
    </xf>
    <xf numFmtId="0" fontId="75" fillId="0" borderId="0" xfId="0" applyFont="1"/>
    <xf numFmtId="0" fontId="63" fillId="0" borderId="0" xfId="0" applyFont="1" applyAlignment="1">
      <alignment horizontal="left"/>
    </xf>
    <xf numFmtId="0" fontId="77" fillId="0" borderId="0" xfId="2" applyFont="1" applyAlignment="1">
      <alignment vertical="center"/>
    </xf>
    <xf numFmtId="0" fontId="87" fillId="0" borderId="0" xfId="0" applyFont="1" applyAlignment="1">
      <alignment horizontal="center" vertical="center" wrapText="1"/>
    </xf>
    <xf numFmtId="0" fontId="86" fillId="0" borderId="0" xfId="0" applyFont="1" applyAlignment="1">
      <alignment horizontal="left" vertical="center"/>
    </xf>
    <xf numFmtId="0" fontId="20" fillId="0" borderId="0" xfId="0" applyFont="1" applyAlignment="1">
      <alignment vertical="center"/>
    </xf>
    <xf numFmtId="0" fontId="86" fillId="0" borderId="0" xfId="0" applyFont="1" applyAlignment="1">
      <alignment vertical="center"/>
    </xf>
    <xf numFmtId="0" fontId="35" fillId="0" borderId="0" xfId="0" applyFont="1" applyAlignment="1">
      <alignment vertical="center"/>
    </xf>
    <xf numFmtId="0" fontId="80" fillId="0" borderId="0" xfId="0" applyFont="1" applyAlignment="1">
      <alignment horizontal="centerContinuous" vertical="center"/>
    </xf>
    <xf numFmtId="0" fontId="80" fillId="0" borderId="0" xfId="0" applyFont="1" applyAlignment="1">
      <alignment horizontal="center" vertical="center"/>
    </xf>
    <xf numFmtId="0" fontId="82" fillId="0" borderId="0" xfId="0" applyFont="1" applyAlignment="1">
      <alignment vertical="center"/>
    </xf>
    <xf numFmtId="0" fontId="50" fillId="0" borderId="0" xfId="0" applyFont="1" applyAlignment="1">
      <alignment horizontal="center" vertical="center"/>
    </xf>
    <xf numFmtId="0" fontId="83" fillId="0" borderId="0" xfId="0" applyFont="1" applyAlignment="1">
      <alignment vertical="center"/>
    </xf>
    <xf numFmtId="0" fontId="90" fillId="0" borderId="0" xfId="0" applyFont="1" applyAlignment="1">
      <alignment vertical="center"/>
    </xf>
    <xf numFmtId="0" fontId="91" fillId="0" borderId="0" xfId="0" applyFont="1" applyAlignment="1">
      <alignment horizontal="left"/>
    </xf>
    <xf numFmtId="0" fontId="92" fillId="0" borderId="0" xfId="0" applyFont="1" applyAlignment="1">
      <alignment horizontal="center" vertical="top"/>
    </xf>
    <xf numFmtId="0" fontId="93" fillId="0" borderId="1" xfId="0" applyFont="1" applyBorder="1" applyAlignment="1">
      <alignment horizontal="center" vertical="center" wrapText="1"/>
    </xf>
    <xf numFmtId="0" fontId="55" fillId="0" borderId="1" xfId="0" applyFont="1" applyBorder="1" applyAlignment="1">
      <alignment horizontal="center" vertical="top"/>
    </xf>
    <xf numFmtId="0" fontId="56" fillId="0" borderId="13" xfId="0" applyFont="1" applyBorder="1" applyAlignment="1">
      <alignment horizontal="center" vertical="top"/>
    </xf>
    <xf numFmtId="0" fontId="55" fillId="0" borderId="5" xfId="0" applyFont="1" applyBorder="1" applyAlignment="1">
      <alignment horizontal="center" vertical="center" wrapText="1"/>
    </xf>
    <xf numFmtId="0" fontId="93" fillId="0" borderId="5" xfId="0" applyFont="1" applyBorder="1" applyAlignment="1">
      <alignment horizontal="center" vertical="center" wrapText="1"/>
    </xf>
    <xf numFmtId="16" fontId="50" fillId="2" borderId="7"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0" fontId="30" fillId="0" borderId="0" xfId="13" applyFill="1" applyAlignment="1" applyProtection="1"/>
    <xf numFmtId="0" fontId="21" fillId="0" borderId="0" xfId="0" applyFont="1"/>
    <xf numFmtId="16" fontId="50" fillId="0" borderId="14" xfId="0" applyNumberFormat="1" applyFont="1" applyBorder="1" applyAlignment="1">
      <alignment horizontal="center" vertical="center"/>
    </xf>
    <xf numFmtId="0" fontId="76" fillId="0" borderId="0" xfId="0" applyFont="1"/>
    <xf numFmtId="0" fontId="29" fillId="0" borderId="0" xfId="0" applyFont="1" applyAlignment="1">
      <alignment horizontal="left" wrapText="1"/>
    </xf>
    <xf numFmtId="0" fontId="67" fillId="0" borderId="13" xfId="0" applyFont="1" applyBorder="1" applyAlignment="1">
      <alignment horizontal="center"/>
    </xf>
    <xf numFmtId="16" fontId="28" fillId="0" borderId="0" xfId="0" applyNumberFormat="1" applyFont="1" applyAlignment="1">
      <alignment horizontal="center" vertical="top"/>
    </xf>
    <xf numFmtId="16" fontId="50" fillId="0" borderId="15" xfId="0" applyNumberFormat="1" applyFont="1" applyBorder="1" applyAlignment="1">
      <alignment horizontal="center" vertical="center"/>
    </xf>
    <xf numFmtId="16" fontId="50" fillId="0" borderId="3"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88" fillId="2" borderId="7" xfId="0" applyNumberFormat="1" applyFont="1" applyFill="1" applyBorder="1" applyAlignment="1">
      <alignment horizontal="center" vertical="center"/>
    </xf>
    <xf numFmtId="16" fontId="29" fillId="2" borderId="1" xfId="0" applyNumberFormat="1" applyFont="1" applyFill="1" applyBorder="1" applyAlignment="1">
      <alignment horizontal="center" vertical="center"/>
    </xf>
    <xf numFmtId="16" fontId="68" fillId="0" borderId="7" xfId="0" applyNumberFormat="1" applyFont="1" applyBorder="1" applyAlignment="1">
      <alignment horizontal="center" vertical="center"/>
    </xf>
    <xf numFmtId="16" fontId="29" fillId="0" borderId="0" xfId="0" applyNumberFormat="1" applyFont="1"/>
    <xf numFmtId="16" fontId="29" fillId="2" borderId="5" xfId="0" applyNumberFormat="1" applyFont="1" applyFill="1" applyBorder="1" applyAlignment="1">
      <alignment horizontal="center" vertical="center"/>
    </xf>
    <xf numFmtId="0" fontId="68" fillId="7" borderId="1" xfId="0" applyFont="1" applyFill="1" applyBorder="1" applyAlignment="1">
      <alignment vertical="center"/>
    </xf>
    <xf numFmtId="16" fontId="29" fillId="2" borderId="15" xfId="0" applyNumberFormat="1" applyFont="1" applyFill="1" applyBorder="1" applyAlignment="1">
      <alignment horizontal="left" vertical="center"/>
    </xf>
    <xf numFmtId="16" fontId="29" fillId="2" borderId="5" xfId="0" applyNumberFormat="1" applyFont="1" applyFill="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40" fillId="0" borderId="0" xfId="0" applyFont="1" applyAlignment="1">
      <alignment horizontal="left" vertical="top"/>
    </xf>
    <xf numFmtId="0" fontId="96" fillId="0" borderId="0" xfId="0" applyFont="1"/>
    <xf numFmtId="16" fontId="0" fillId="4" borderId="12" xfId="0" applyNumberFormat="1" applyFill="1" applyBorder="1" applyAlignment="1">
      <alignment horizontal="center" vertical="center"/>
    </xf>
    <xf numFmtId="0" fontId="57" fillId="0" borderId="0" xfId="0" applyFont="1" applyAlignment="1">
      <alignment vertical="center"/>
    </xf>
    <xf numFmtId="0" fontId="36" fillId="0" borderId="0" xfId="0" applyFont="1" applyAlignment="1">
      <alignment horizontal="left" vertical="center"/>
    </xf>
    <xf numFmtId="0" fontId="81"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center" vertical="center"/>
    </xf>
    <xf numFmtId="0" fontId="99" fillId="0" borderId="0" xfId="0" applyFont="1" applyAlignment="1">
      <alignment horizontal="center"/>
    </xf>
    <xf numFmtId="16" fontId="92" fillId="0" borderId="1" xfId="0" applyNumberFormat="1" applyFont="1" applyBorder="1" applyAlignment="1">
      <alignment horizontal="center" vertical="center"/>
    </xf>
    <xf numFmtId="16" fontId="92" fillId="0" borderId="0" xfId="0" applyNumberFormat="1" applyFont="1" applyAlignment="1">
      <alignment horizontal="center" vertical="center"/>
    </xf>
    <xf numFmtId="16" fontId="92" fillId="0" borderId="2" xfId="0" applyNumberFormat="1" applyFont="1" applyBorder="1" applyAlignment="1">
      <alignment horizontal="center" vertical="center"/>
    </xf>
    <xf numFmtId="168" fontId="86" fillId="0" borderId="1" xfId="0" applyNumberFormat="1" applyFont="1" applyBorder="1" applyAlignment="1">
      <alignment horizontal="center" vertical="center"/>
    </xf>
    <xf numFmtId="168" fontId="86" fillId="8" borderId="1" xfId="0" applyNumberFormat="1" applyFont="1" applyFill="1" applyBorder="1" applyAlignment="1">
      <alignment horizontal="center" vertical="center"/>
    </xf>
    <xf numFmtId="0" fontId="92" fillId="0" borderId="0" xfId="0" applyFont="1" applyAlignment="1">
      <alignment vertical="center"/>
    </xf>
    <xf numFmtId="0" fontId="102" fillId="0" borderId="0" xfId="0" applyFont="1" applyAlignment="1">
      <alignment vertical="center"/>
    </xf>
    <xf numFmtId="16" fontId="100" fillId="0" borderId="16" xfId="0" applyNumberFormat="1" applyFont="1" applyBorder="1" applyAlignment="1">
      <alignment horizontal="center" vertical="center"/>
    </xf>
    <xf numFmtId="0" fontId="92" fillId="0" borderId="1" xfId="0" applyFont="1" applyBorder="1" applyAlignment="1">
      <alignment horizontal="center" vertical="center"/>
    </xf>
    <xf numFmtId="0" fontId="92" fillId="0" borderId="1" xfId="0" applyFont="1" applyBorder="1" applyAlignment="1">
      <alignment horizontal="center" vertical="center" wrapText="1"/>
    </xf>
    <xf numFmtId="16" fontId="100" fillId="0" borderId="4" xfId="0" applyNumberFormat="1" applyFont="1" applyBorder="1" applyAlignment="1">
      <alignment horizontal="left" vertical="center"/>
    </xf>
    <xf numFmtId="16" fontId="104" fillId="0" borderId="19" xfId="0" applyNumberFormat="1" applyFont="1" applyBorder="1" applyAlignment="1">
      <alignment horizontal="center" vertical="center"/>
    </xf>
    <xf numFmtId="16" fontId="86" fillId="8" borderId="1" xfId="0" applyNumberFormat="1" applyFont="1" applyFill="1" applyBorder="1" applyAlignment="1">
      <alignment horizontal="left" vertical="center"/>
    </xf>
    <xf numFmtId="0" fontId="86" fillId="0" borderId="0" xfId="0" applyFont="1"/>
    <xf numFmtId="0" fontId="92" fillId="0" borderId="0" xfId="0" applyFont="1" applyAlignment="1">
      <alignment horizontal="left" vertical="center"/>
    </xf>
    <xf numFmtId="0" fontId="94" fillId="0" borderId="0" xfId="0" applyFont="1" applyAlignment="1">
      <alignment vertical="center"/>
    </xf>
    <xf numFmtId="0" fontId="102" fillId="0" borderId="0" xfId="13" applyFont="1" applyFill="1" applyAlignment="1" applyProtection="1"/>
    <xf numFmtId="0" fontId="86" fillId="0" borderId="0" xfId="0" applyFont="1" applyAlignment="1">
      <alignment horizontal="right"/>
    </xf>
    <xf numFmtId="0" fontId="86" fillId="0" borderId="0" xfId="0" applyFont="1" applyAlignment="1">
      <alignment horizontal="center"/>
    </xf>
    <xf numFmtId="16" fontId="103" fillId="0" borderId="0" xfId="0" applyNumberFormat="1" applyFont="1" applyAlignment="1">
      <alignment horizontal="left" vertical="center"/>
    </xf>
    <xf numFmtId="16" fontId="100" fillId="0" borderId="0" xfId="0" applyNumberFormat="1" applyFont="1" applyAlignment="1">
      <alignment horizontal="center" vertical="center"/>
    </xf>
    <xf numFmtId="16" fontId="86" fillId="0" borderId="0" xfId="0" applyNumberFormat="1" applyFont="1" applyAlignment="1">
      <alignment horizontal="center" vertical="center"/>
    </xf>
    <xf numFmtId="0" fontId="92" fillId="0" borderId="0" xfId="0" applyFont="1" applyAlignment="1">
      <alignment horizontal="center" vertical="center"/>
    </xf>
    <xf numFmtId="0" fontId="101" fillId="0" borderId="0" xfId="0" applyFont="1"/>
    <xf numFmtId="1" fontId="100" fillId="0" borderId="0" xfId="0" applyNumberFormat="1" applyFont="1" applyAlignment="1">
      <alignment horizontal="center" vertical="center"/>
    </xf>
    <xf numFmtId="0" fontId="105" fillId="0" borderId="0" xfId="0" applyFont="1" applyAlignment="1">
      <alignment vertical="center"/>
    </xf>
    <xf numFmtId="0" fontId="106" fillId="0" borderId="0" xfId="0" applyFont="1" applyAlignment="1">
      <alignment vertical="center"/>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top" wrapText="1"/>
    </xf>
    <xf numFmtId="0" fontId="28" fillId="0" borderId="1" xfId="0" applyFont="1" applyBorder="1" applyAlignment="1">
      <alignment horizontal="center" vertical="top" wrapText="1"/>
    </xf>
    <xf numFmtId="0" fontId="67" fillId="0" borderId="5" xfId="0" applyFont="1" applyBorder="1" applyAlignment="1">
      <alignment horizontal="center" vertical="top"/>
    </xf>
    <xf numFmtId="0" fontId="40" fillId="3" borderId="1" xfId="0" applyFont="1" applyFill="1" applyBorder="1" applyAlignment="1">
      <alignment horizontal="center" vertical="top" wrapText="1"/>
    </xf>
    <xf numFmtId="0" fontId="70" fillId="0" borderId="0" xfId="0" applyFont="1" applyAlignment="1">
      <alignment horizontal="center" vertical="top"/>
    </xf>
    <xf numFmtId="0" fontId="28" fillId="0" borderId="16" xfId="0" applyFont="1" applyBorder="1" applyAlignment="1">
      <alignment horizontal="center" vertical="top"/>
    </xf>
    <xf numFmtId="0" fontId="28" fillId="0" borderId="0" xfId="0" applyFont="1" applyAlignment="1">
      <alignment horizontal="center" vertical="top"/>
    </xf>
    <xf numFmtId="0" fontId="67" fillId="0" borderId="16" xfId="0" applyFont="1" applyBorder="1" applyAlignment="1">
      <alignment horizontal="center" vertical="top"/>
    </xf>
    <xf numFmtId="0" fontId="70" fillId="0" borderId="13" xfId="0" applyFont="1" applyBorder="1" applyAlignment="1">
      <alignment horizontal="center" vertical="top"/>
    </xf>
    <xf numFmtId="0" fontId="55" fillId="0" borderId="17" xfId="0" applyFont="1" applyBorder="1" applyAlignment="1">
      <alignment horizontal="left" vertical="center" wrapText="1"/>
    </xf>
    <xf numFmtId="0" fontId="55" fillId="0" borderId="14" xfId="0" applyFont="1" applyBorder="1" applyAlignment="1">
      <alignment horizontal="left" vertical="center" wrapText="1"/>
    </xf>
    <xf numFmtId="0" fontId="55" fillId="0" borderId="11" xfId="0" applyFont="1" applyBorder="1" applyAlignment="1">
      <alignment horizontal="left" vertical="center" wrapText="1"/>
    </xf>
    <xf numFmtId="0" fontId="55"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6" fillId="3" borderId="1" xfId="0" applyFont="1" applyFill="1" applyBorder="1" applyAlignment="1">
      <alignment horizontal="center" vertical="top" wrapText="1"/>
    </xf>
    <xf numFmtId="16" fontId="110" fillId="0" borderId="7" xfId="0" applyNumberFormat="1" applyFont="1" applyBorder="1" applyAlignment="1">
      <alignment horizontal="center" vertical="center"/>
    </xf>
    <xf numFmtId="1" fontId="110" fillId="0" borderId="12" xfId="0" applyNumberFormat="1" applyFont="1" applyBorder="1" applyAlignment="1">
      <alignment horizontal="center" vertical="center"/>
    </xf>
    <xf numFmtId="16" fontId="110" fillId="0" borderId="12" xfId="0" applyNumberFormat="1" applyFont="1" applyBorder="1" applyAlignment="1">
      <alignment horizontal="center" vertical="center"/>
    </xf>
    <xf numFmtId="16" fontId="110" fillId="0" borderId="9" xfId="0" applyNumberFormat="1" applyFont="1" applyBorder="1" applyAlignment="1">
      <alignment horizontal="left" vertical="center"/>
    </xf>
    <xf numFmtId="16" fontId="68" fillId="0" borderId="0" xfId="0" applyNumberFormat="1" applyFont="1" applyAlignment="1">
      <alignment horizontal="center" vertical="center"/>
    </xf>
    <xf numFmtId="0" fontId="52" fillId="0" borderId="0" xfId="0" applyFont="1" applyAlignment="1">
      <alignment vertical="center"/>
    </xf>
    <xf numFmtId="0" fontId="52" fillId="0" borderId="0" xfId="0" applyFont="1"/>
    <xf numFmtId="16" fontId="29" fillId="0" borderId="12" xfId="0" applyNumberFormat="1" applyFont="1" applyBorder="1" applyAlignment="1">
      <alignment horizontal="center" vertical="center"/>
    </xf>
    <xf numFmtId="16" fontId="29" fillId="0" borderId="2" xfId="0" applyNumberFormat="1" applyFont="1" applyBorder="1" applyAlignment="1">
      <alignment horizontal="center" vertical="center"/>
    </xf>
    <xf numFmtId="0" fontId="28" fillId="0" borderId="0" xfId="0" applyFont="1" applyAlignment="1">
      <alignment horizontal="left" vertical="center"/>
    </xf>
    <xf numFmtId="0" fontId="70" fillId="0" borderId="0" xfId="0" applyFont="1" applyAlignment="1">
      <alignment vertical="center"/>
    </xf>
    <xf numFmtId="0" fontId="67" fillId="0" borderId="5" xfId="0" applyFont="1" applyBorder="1" applyAlignment="1">
      <alignment horizontal="center"/>
    </xf>
    <xf numFmtId="0" fontId="28" fillId="0" borderId="16" xfId="0" applyFont="1" applyBorder="1" applyAlignment="1">
      <alignment horizontal="center"/>
    </xf>
    <xf numFmtId="16" fontId="29" fillId="0" borderId="7" xfId="0" applyNumberFormat="1" applyFont="1" applyBorder="1" applyAlignment="1">
      <alignment horizontal="center" vertical="center"/>
    </xf>
    <xf numFmtId="1" fontId="29" fillId="0" borderId="12" xfId="0" applyNumberFormat="1" applyFont="1" applyBorder="1" applyAlignment="1">
      <alignment horizontal="center" vertical="center"/>
    </xf>
    <xf numFmtId="0" fontId="28" fillId="0" borderId="1" xfId="0" applyFont="1" applyBorder="1" applyAlignment="1">
      <alignment horizontal="center" vertical="center"/>
    </xf>
    <xf numFmtId="16" fontId="29" fillId="0" borderId="1" xfId="0" applyNumberFormat="1" applyFont="1" applyBorder="1" applyAlignment="1">
      <alignment horizontal="center" vertical="center"/>
    </xf>
    <xf numFmtId="16" fontId="29" fillId="0" borderId="10" xfId="0" applyNumberFormat="1" applyFont="1" applyBorder="1" applyAlignment="1">
      <alignment horizontal="center" vertical="center"/>
    </xf>
    <xf numFmtId="16" fontId="28" fillId="0" borderId="0" xfId="0" applyNumberFormat="1" applyFont="1" applyAlignment="1">
      <alignment vertical="center"/>
    </xf>
    <xf numFmtId="0" fontId="111" fillId="0" borderId="0" xfId="0" applyFont="1" applyAlignment="1">
      <alignment horizontal="left"/>
    </xf>
    <xf numFmtId="0" fontId="111" fillId="0" borderId="0" xfId="0" applyFont="1"/>
    <xf numFmtId="0" fontId="112" fillId="0" borderId="0" xfId="0" applyFont="1" applyAlignment="1">
      <alignment horizontal="centerContinuous"/>
    </xf>
    <xf numFmtId="0" fontId="113" fillId="0" borderId="0" xfId="0" applyFont="1" applyAlignment="1">
      <alignment horizontal="center"/>
    </xf>
    <xf numFmtId="0" fontId="114" fillId="0" borderId="0" xfId="0" applyFont="1" applyAlignment="1">
      <alignment horizontal="center"/>
    </xf>
    <xf numFmtId="16" fontId="111" fillId="0" borderId="0" xfId="0" applyNumberFormat="1" applyFont="1" applyAlignment="1">
      <alignment horizontal="right" vertical="center"/>
    </xf>
    <xf numFmtId="0" fontId="115" fillId="0" borderId="0" xfId="0" applyFont="1"/>
    <xf numFmtId="16" fontId="20" fillId="0" borderId="0" xfId="0" applyNumberFormat="1" applyFont="1"/>
    <xf numFmtId="0" fontId="68" fillId="0" borderId="1" xfId="0" applyFont="1" applyBorder="1" applyAlignment="1">
      <alignment vertical="center"/>
    </xf>
    <xf numFmtId="16" fontId="29" fillId="0" borderId="9" xfId="0" applyNumberFormat="1" applyFont="1" applyBorder="1" applyAlignment="1">
      <alignment horizontal="left" vertical="center"/>
    </xf>
    <xf numFmtId="0" fontId="31" fillId="0" borderId="0" xfId="0" applyFont="1"/>
    <xf numFmtId="0" fontId="29" fillId="0" borderId="0" xfId="0" applyFont="1" applyAlignment="1">
      <alignment horizontal="center" vertical="top"/>
    </xf>
    <xf numFmtId="16" fontId="0" fillId="0" borderId="2" xfId="0" applyNumberFormat="1" applyBorder="1" applyAlignment="1">
      <alignment horizontal="center" vertical="center"/>
    </xf>
    <xf numFmtId="0" fontId="117" fillId="0" borderId="0" xfId="0" applyFont="1"/>
    <xf numFmtId="0" fontId="21" fillId="0" borderId="0" xfId="2" applyFont="1" applyAlignment="1">
      <alignment vertical="center" wrapText="1"/>
    </xf>
    <xf numFmtId="0" fontId="41" fillId="0" borderId="0" xfId="0" applyFont="1" applyAlignment="1">
      <alignment horizontal="center"/>
    </xf>
    <xf numFmtId="0" fontId="41" fillId="0" borderId="0" xfId="0" applyFont="1"/>
    <xf numFmtId="0" fontId="44" fillId="0" borderId="0" xfId="0" applyFont="1" applyAlignment="1">
      <alignment horizontal="center"/>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16" fontId="68" fillId="0" borderId="1" xfId="0" applyNumberFormat="1" applyFont="1" applyBorder="1" applyAlignment="1">
      <alignment horizontal="center" vertical="center"/>
    </xf>
    <xf numFmtId="0" fontId="98" fillId="0" borderId="1" xfId="0" applyFont="1" applyBorder="1" applyAlignment="1">
      <alignment horizontal="center" vertical="center"/>
    </xf>
    <xf numFmtId="16" fontId="86" fillId="10" borderId="1" xfId="0" applyNumberFormat="1" applyFont="1" applyFill="1" applyBorder="1" applyAlignment="1">
      <alignment horizontal="left" vertical="center"/>
    </xf>
    <xf numFmtId="16" fontId="86" fillId="10" borderId="1"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wrapText="1"/>
    </xf>
    <xf numFmtId="0" fontId="86" fillId="0" borderId="0" xfId="13" applyFont="1" applyFill="1" applyAlignment="1" applyProtection="1">
      <alignment vertical="center"/>
    </xf>
    <xf numFmtId="0" fontId="101" fillId="0" borderId="0" xfId="0" applyFont="1" applyAlignment="1">
      <alignment vertical="center"/>
    </xf>
    <xf numFmtId="16" fontId="86" fillId="0" borderId="0" xfId="0" applyNumberFormat="1" applyFont="1"/>
    <xf numFmtId="0" fontId="102" fillId="0" borderId="0" xfId="0" applyFont="1"/>
    <xf numFmtId="0" fontId="122" fillId="0" borderId="0" xfId="0" applyFont="1" applyAlignment="1">
      <alignment vertical="center"/>
    </xf>
    <xf numFmtId="0" fontId="42" fillId="0" borderId="0" xfId="0" applyFont="1" applyAlignment="1">
      <alignment horizontal="center" vertical="center"/>
    </xf>
    <xf numFmtId="0" fontId="111" fillId="0" borderId="0" xfId="2" applyFont="1" applyAlignment="1">
      <alignment horizontal="right" vertical="center"/>
    </xf>
    <xf numFmtId="0" fontId="21" fillId="0" borderId="0" xfId="1" applyFont="1" applyAlignment="1">
      <alignment horizontal="center" vertical="center"/>
    </xf>
    <xf numFmtId="0" fontId="21" fillId="0" borderId="0" xfId="1" applyFont="1" applyAlignment="1">
      <alignment vertical="center" wrapText="1"/>
    </xf>
    <xf numFmtId="0" fontId="108" fillId="0" borderId="0" xfId="1" applyFont="1" applyAlignment="1">
      <alignment vertical="center"/>
    </xf>
    <xf numFmtId="0" fontId="108" fillId="0" borderId="0" xfId="1" applyFont="1" applyAlignment="1">
      <alignment horizontal="center" vertical="center"/>
    </xf>
    <xf numFmtId="0" fontId="108" fillId="0" borderId="0" xfId="1" applyFont="1" applyAlignment="1">
      <alignment horizontal="left" vertical="center"/>
    </xf>
    <xf numFmtId="0" fontId="21" fillId="0" borderId="0" xfId="1" applyFont="1" applyAlignment="1">
      <alignment horizontal="center" vertical="center" wrapText="1"/>
    </xf>
    <xf numFmtId="0" fontId="28" fillId="0" borderId="1" xfId="0" applyFont="1" applyBorder="1" applyAlignment="1">
      <alignment horizontal="center" vertical="center" wrapText="1"/>
    </xf>
    <xf numFmtId="16" fontId="29" fillId="0" borderId="0" xfId="0" applyNumberFormat="1" applyFont="1" applyAlignment="1">
      <alignment horizontal="left" vertical="center"/>
    </xf>
    <xf numFmtId="16" fontId="29" fillId="0" borderId="1" xfId="0" applyNumberFormat="1" applyFont="1" applyBorder="1" applyAlignment="1">
      <alignment horizontal="left" vertical="center"/>
    </xf>
    <xf numFmtId="0" fontId="67" fillId="0" borderId="1" xfId="0" applyFont="1" applyBorder="1" applyAlignment="1">
      <alignment horizontal="center" vertical="center"/>
    </xf>
    <xf numFmtId="0" fontId="31" fillId="0" borderId="0" xfId="0" applyFont="1" applyAlignment="1">
      <alignment vertical="center"/>
    </xf>
    <xf numFmtId="0" fontId="127" fillId="0" borderId="0" xfId="0" applyFont="1" applyAlignment="1">
      <alignment vertical="center"/>
    </xf>
    <xf numFmtId="16" fontId="68" fillId="7" borderId="2" xfId="0" applyNumberFormat="1" applyFont="1" applyFill="1" applyBorder="1" applyAlignment="1">
      <alignment horizontal="left" vertical="center" wrapText="1"/>
    </xf>
    <xf numFmtId="0" fontId="68" fillId="7" borderId="1" xfId="0" applyFont="1" applyFill="1" applyBorder="1" applyAlignment="1">
      <alignment horizontal="center" vertical="center"/>
    </xf>
    <xf numFmtId="16" fontId="68" fillId="7" borderId="1" xfId="0" applyNumberFormat="1" applyFont="1" applyFill="1" applyBorder="1" applyAlignment="1">
      <alignment horizontal="center" vertical="center"/>
    </xf>
    <xf numFmtId="0" fontId="130" fillId="0" borderId="0" xfId="0" applyFont="1" applyAlignment="1">
      <alignment horizontal="center" vertical="top"/>
    </xf>
    <xf numFmtId="0" fontId="131" fillId="0" borderId="16" xfId="0" applyFont="1" applyBorder="1" applyAlignment="1">
      <alignment horizontal="center" vertical="top"/>
    </xf>
    <xf numFmtId="0" fontId="131" fillId="0" borderId="14" xfId="0" applyFont="1" applyBorder="1" applyAlignment="1">
      <alignment horizontal="center" vertical="center" wrapText="1"/>
    </xf>
    <xf numFmtId="0" fontId="131" fillId="0" borderId="14" xfId="0" applyFont="1" applyBorder="1" applyAlignment="1">
      <alignment horizontal="left" vertical="center" wrapText="1"/>
    </xf>
    <xf numFmtId="0" fontId="131" fillId="0" borderId="1" xfId="0" applyFont="1" applyBorder="1" applyAlignment="1">
      <alignment horizontal="center" vertical="top" wrapText="1"/>
    </xf>
    <xf numFmtId="0" fontId="131" fillId="0" borderId="3" xfId="0" applyFont="1" applyBorder="1" applyAlignment="1">
      <alignment horizontal="center" vertical="top"/>
    </xf>
    <xf numFmtId="0" fontId="132" fillId="0" borderId="13" xfId="0" applyFont="1" applyBorder="1" applyAlignment="1">
      <alignment horizontal="center" vertical="top"/>
    </xf>
    <xf numFmtId="0" fontId="131" fillId="0" borderId="12" xfId="0" applyFont="1" applyBorder="1" applyAlignment="1">
      <alignment horizontal="center" vertical="center" wrapText="1"/>
    </xf>
    <xf numFmtId="0" fontId="131" fillId="0" borderId="12" xfId="0" applyFont="1" applyBorder="1" applyAlignment="1">
      <alignment horizontal="left" vertical="center" wrapText="1"/>
    </xf>
    <xf numFmtId="0" fontId="132" fillId="0" borderId="5" xfId="0" applyFont="1" applyBorder="1" applyAlignment="1">
      <alignment horizontal="center" vertical="top"/>
    </xf>
    <xf numFmtId="0" fontId="68" fillId="0" borderId="1" xfId="0" applyFont="1" applyBorder="1" applyAlignment="1">
      <alignment horizontal="center" vertical="center"/>
    </xf>
    <xf numFmtId="16" fontId="68" fillId="0" borderId="2" xfId="0" applyNumberFormat="1" applyFont="1" applyBorder="1" applyAlignment="1">
      <alignment horizontal="left" vertical="center" wrapText="1"/>
    </xf>
    <xf numFmtId="16" fontId="55" fillId="0" borderId="0" xfId="0" applyNumberFormat="1" applyFont="1" applyAlignment="1">
      <alignment vertical="center"/>
    </xf>
    <xf numFmtId="16" fontId="50" fillId="0" borderId="0" xfId="0" applyNumberFormat="1" applyFont="1"/>
    <xf numFmtId="16" fontId="126" fillId="0" borderId="1" xfId="0" applyNumberFormat="1" applyFont="1" applyBorder="1" applyAlignment="1">
      <alignment horizontal="center" vertical="center"/>
    </xf>
    <xf numFmtId="0" fontId="100" fillId="0" borderId="1" xfId="0" applyFont="1" applyBorder="1" applyAlignment="1">
      <alignment vertical="center" wrapText="1"/>
    </xf>
    <xf numFmtId="16" fontId="95" fillId="8" borderId="1" xfId="0" applyNumberFormat="1" applyFont="1" applyFill="1" applyBorder="1" applyAlignment="1">
      <alignment horizontal="left" vertical="center"/>
    </xf>
    <xf numFmtId="0" fontId="29" fillId="2" borderId="0" xfId="0" applyFont="1" applyFill="1" applyAlignment="1">
      <alignment horizontal="left" vertical="center"/>
    </xf>
    <xf numFmtId="16" fontId="100" fillId="0" borderId="0" xfId="0" quotePrefix="1" applyNumberFormat="1" applyFont="1" applyAlignment="1">
      <alignment horizontal="center" vertical="center"/>
    </xf>
    <xf numFmtId="16" fontId="92" fillId="0" borderId="1" xfId="0" applyNumberFormat="1" applyFont="1" applyBorder="1" applyAlignment="1">
      <alignment horizontal="center" vertical="center" wrapText="1"/>
    </xf>
    <xf numFmtId="16" fontId="128" fillId="0" borderId="0" xfId="0" applyNumberFormat="1" applyFont="1" applyAlignment="1">
      <alignment horizontal="center" vertical="center"/>
    </xf>
    <xf numFmtId="16" fontId="128" fillId="0" borderId="0" xfId="0" applyNumberFormat="1" applyFont="1" applyAlignment="1">
      <alignment horizontal="left" vertical="center"/>
    </xf>
    <xf numFmtId="16" fontId="128" fillId="4" borderId="2" xfId="0" applyNumberFormat="1" applyFont="1" applyFill="1" applyBorder="1" applyAlignment="1">
      <alignment horizontal="center" vertical="center"/>
    </xf>
    <xf numFmtId="0" fontId="134" fillId="0" borderId="0" xfId="0" applyFont="1" applyAlignment="1">
      <alignment vertical="center"/>
    </xf>
    <xf numFmtId="0" fontId="134" fillId="0" borderId="0" xfId="2" applyFont="1" applyAlignment="1">
      <alignment vertical="center"/>
    </xf>
    <xf numFmtId="16" fontId="29" fillId="0" borderId="4" xfId="0" applyNumberFormat="1" applyFont="1" applyBorder="1" applyAlignment="1">
      <alignment horizontal="center" vertical="center"/>
    </xf>
    <xf numFmtId="0" fontId="57" fillId="0" borderId="0" xfId="0" applyFont="1" applyAlignment="1">
      <alignment horizontal="left" vertical="top"/>
    </xf>
    <xf numFmtId="0" fontId="76" fillId="0" borderId="0" xfId="0" applyFont="1" applyAlignment="1">
      <alignment vertical="top"/>
    </xf>
    <xf numFmtId="0" fontId="36" fillId="0" borderId="0" xfId="0" applyFont="1" applyAlignment="1">
      <alignment vertical="top"/>
    </xf>
    <xf numFmtId="0" fontId="39" fillId="0" borderId="0" xfId="0" applyFont="1" applyAlignment="1">
      <alignment horizontal="center" vertical="top"/>
    </xf>
    <xf numFmtId="16" fontId="126" fillId="0" borderId="20" xfId="0" applyNumberFormat="1" applyFont="1" applyBorder="1" applyAlignment="1">
      <alignment horizontal="center" vertical="center"/>
    </xf>
    <xf numFmtId="0" fontId="35" fillId="0" borderId="0" xfId="0" applyFont="1" applyAlignment="1">
      <alignment horizontal="right"/>
    </xf>
    <xf numFmtId="0" fontId="20" fillId="0" borderId="0" xfId="0" applyFont="1" applyAlignment="1">
      <alignment horizontal="right"/>
    </xf>
    <xf numFmtId="0" fontId="50" fillId="0" borderId="0" xfId="2" applyFont="1" applyAlignment="1">
      <alignment horizontal="right" vertical="center" indent="1"/>
    </xf>
    <xf numFmtId="0" fontId="43" fillId="0" borderId="12" xfId="0" applyFont="1" applyBorder="1" applyAlignment="1">
      <alignment horizontal="center" vertical="top"/>
    </xf>
    <xf numFmtId="16" fontId="109" fillId="0" borderId="0" xfId="0" applyNumberFormat="1" applyFont="1" applyAlignment="1">
      <alignment horizontal="left" vertical="center"/>
    </xf>
    <xf numFmtId="16" fontId="107" fillId="0" borderId="0" xfId="0" applyNumberFormat="1" applyFont="1" applyAlignment="1">
      <alignment horizontal="center" vertical="center"/>
    </xf>
    <xf numFmtId="0" fontId="65" fillId="0" borderId="0" xfId="0" applyFont="1" applyAlignment="1">
      <alignment horizontal="center" vertical="top"/>
    </xf>
    <xf numFmtId="0" fontId="66" fillId="0" borderId="0" xfId="0" applyFont="1" applyAlignment="1">
      <alignment horizontal="center" vertical="top"/>
    </xf>
    <xf numFmtId="0" fontId="66" fillId="0" borderId="14" xfId="0" applyFont="1" applyBorder="1" applyAlignment="1">
      <alignment horizontal="left" vertical="center" wrapText="1"/>
    </xf>
    <xf numFmtId="0" fontId="120" fillId="0" borderId="16" xfId="0" applyFont="1" applyBorder="1" applyAlignment="1">
      <alignment horizontal="center" vertical="top"/>
    </xf>
    <xf numFmtId="16" fontId="40" fillId="0" borderId="1" xfId="0" applyNumberFormat="1" applyFont="1" applyBorder="1" applyAlignment="1">
      <alignment horizontal="center" vertical="center"/>
    </xf>
    <xf numFmtId="16" fontId="129" fillId="0" borderId="1" xfId="0" applyNumberFormat="1" applyFont="1" applyBorder="1" applyAlignment="1">
      <alignment horizontal="center" vertical="center"/>
    </xf>
    <xf numFmtId="0" fontId="55" fillId="0" borderId="0" xfId="0" applyFont="1" applyAlignment="1">
      <alignment horizontal="right" vertical="center"/>
    </xf>
    <xf numFmtId="0" fontId="70" fillId="0" borderId="1" xfId="0" applyFont="1" applyBorder="1" applyAlignment="1">
      <alignment horizontal="center" vertical="center"/>
    </xf>
    <xf numFmtId="16" fontId="29" fillId="0" borderId="0" xfId="0" applyNumberFormat="1" applyFont="1" applyAlignment="1">
      <alignment vertical="center"/>
    </xf>
    <xf numFmtId="0" fontId="45" fillId="0" borderId="0" xfId="0" applyFont="1" applyAlignment="1">
      <alignment horizontal="right"/>
    </xf>
    <xf numFmtId="0" fontId="143" fillId="0" borderId="0" xfId="0" applyFont="1" applyAlignment="1">
      <alignment horizontal="right"/>
    </xf>
    <xf numFmtId="0" fontId="111" fillId="0" borderId="0" xfId="0" applyFont="1" applyAlignment="1">
      <alignment horizontal="right"/>
    </xf>
    <xf numFmtId="0" fontId="123" fillId="0" borderId="0" xfId="0" applyFont="1" applyAlignment="1">
      <alignment horizontal="right" vertical="center"/>
    </xf>
    <xf numFmtId="0" fontId="29" fillId="7" borderId="1" xfId="0" applyFont="1" applyFill="1" applyBorder="1" applyAlignment="1">
      <alignment horizontal="center" vertical="center"/>
    </xf>
    <xf numFmtId="0" fontId="66" fillId="0" borderId="1" xfId="0" applyFont="1" applyBorder="1" applyAlignment="1">
      <alignment horizontal="left" vertical="center" wrapText="1"/>
    </xf>
    <xf numFmtId="0" fontId="140" fillId="7" borderId="1" xfId="0" applyFont="1" applyFill="1" applyBorder="1" applyAlignment="1">
      <alignment vertical="center"/>
    </xf>
    <xf numFmtId="0" fontId="140" fillId="7" borderId="1" xfId="0" applyFont="1" applyFill="1" applyBorder="1" applyAlignment="1">
      <alignment horizontal="center" vertical="center"/>
    </xf>
    <xf numFmtId="16" fontId="140" fillId="7" borderId="1" xfId="0" applyNumberFormat="1" applyFont="1" applyFill="1" applyBorder="1" applyAlignment="1">
      <alignment horizontal="center" vertical="center"/>
    </xf>
    <xf numFmtId="16" fontId="69" fillId="7" borderId="2" xfId="0" applyNumberFormat="1" applyFont="1" applyFill="1" applyBorder="1" applyAlignment="1">
      <alignment horizontal="center" vertical="center"/>
    </xf>
    <xf numFmtId="16" fontId="140" fillId="7" borderId="2" xfId="0" applyNumberFormat="1" applyFont="1" applyFill="1" applyBorder="1" applyAlignment="1">
      <alignment horizontal="left" vertical="center" wrapText="1"/>
    </xf>
    <xf numFmtId="0" fontId="66" fillId="0" borderId="0" xfId="0" applyFont="1" applyAlignment="1">
      <alignment horizontal="center" vertical="center"/>
    </xf>
    <xf numFmtId="0" fontId="120" fillId="0" borderId="16" xfId="0" applyFont="1" applyBorder="1" applyAlignment="1">
      <alignment horizontal="center" vertical="center"/>
    </xf>
    <xf numFmtId="0" fontId="100" fillId="0" borderId="1" xfId="0" applyFont="1" applyBorder="1" applyAlignment="1">
      <alignment horizontal="center" vertical="center" wrapText="1"/>
    </xf>
    <xf numFmtId="16" fontId="29" fillId="0" borderId="16" xfId="0" applyNumberFormat="1" applyFont="1" applyBorder="1" applyAlignment="1">
      <alignment horizontal="center" vertical="center"/>
    </xf>
    <xf numFmtId="16" fontId="29" fillId="0" borderId="14" xfId="0" applyNumberFormat="1" applyFont="1" applyBorder="1" applyAlignment="1">
      <alignment horizontal="center" vertical="center"/>
    </xf>
    <xf numFmtId="16" fontId="29" fillId="0" borderId="4" xfId="0" applyNumberFormat="1" applyFont="1" applyBorder="1" applyAlignment="1">
      <alignment horizontal="left" vertical="center"/>
    </xf>
    <xf numFmtId="0" fontId="144" fillId="4" borderId="0" xfId="0" applyFont="1" applyFill="1" applyAlignment="1">
      <alignment vertical="center"/>
    </xf>
    <xf numFmtId="0" fontId="144" fillId="4" borderId="0" xfId="0" applyFont="1" applyFill="1" applyAlignment="1">
      <alignment horizontal="center" vertical="center"/>
    </xf>
    <xf numFmtId="16" fontId="144" fillId="4" borderId="14" xfId="0" applyNumberFormat="1" applyFont="1" applyFill="1" applyBorder="1" applyAlignment="1">
      <alignment horizontal="center" vertical="center"/>
    </xf>
    <xf numFmtId="16" fontId="144" fillId="4" borderId="2" xfId="0" applyNumberFormat="1" applyFont="1" applyFill="1" applyBorder="1" applyAlignment="1">
      <alignment horizontal="center" vertical="center"/>
    </xf>
    <xf numFmtId="16" fontId="144" fillId="4" borderId="2" xfId="0" applyNumberFormat="1" applyFont="1" applyFill="1" applyBorder="1" applyAlignment="1">
      <alignment horizontal="left" vertical="center" wrapText="1"/>
    </xf>
    <xf numFmtId="0" fontId="145" fillId="4" borderId="0" xfId="0" applyFont="1" applyFill="1" applyAlignment="1">
      <alignment horizontal="center" vertical="top"/>
    </xf>
    <xf numFmtId="0" fontId="146" fillId="4" borderId="0" xfId="0" applyFont="1" applyFill="1" applyAlignment="1">
      <alignment horizontal="center" vertical="top"/>
    </xf>
    <xf numFmtId="0" fontId="146" fillId="4" borderId="14"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4" borderId="1" xfId="0" applyFont="1" applyFill="1" applyBorder="1" applyAlignment="1">
      <alignment horizontal="left" vertical="center" wrapText="1"/>
    </xf>
    <xf numFmtId="0" fontId="146" fillId="4" borderId="1" xfId="0" applyFont="1" applyFill="1" applyBorder="1" applyAlignment="1">
      <alignment horizontal="center" vertical="top" wrapText="1"/>
    </xf>
    <xf numFmtId="0" fontId="147" fillId="4" borderId="1" xfId="0" applyFont="1" applyFill="1" applyBorder="1" applyAlignment="1">
      <alignment vertical="center"/>
    </xf>
    <xf numFmtId="0" fontId="147" fillId="4" borderId="1" xfId="0" applyFont="1" applyFill="1" applyBorder="1" applyAlignment="1">
      <alignment horizontal="center" vertical="center"/>
    </xf>
    <xf numFmtId="16" fontId="148" fillId="4" borderId="1" xfId="0" applyNumberFormat="1" applyFont="1" applyFill="1" applyBorder="1" applyAlignment="1">
      <alignment horizontal="center" vertical="center"/>
    </xf>
    <xf numFmtId="16" fontId="148" fillId="4" borderId="2" xfId="0" applyNumberFormat="1" applyFont="1" applyFill="1" applyBorder="1" applyAlignment="1">
      <alignment horizontal="center" vertical="center"/>
    </xf>
    <xf numFmtId="16" fontId="148" fillId="4" borderId="2" xfId="0" applyNumberFormat="1" applyFont="1" applyFill="1" applyBorder="1" applyAlignment="1">
      <alignment horizontal="left" vertical="center" wrapText="1"/>
    </xf>
    <xf numFmtId="0" fontId="133" fillId="4" borderId="1" xfId="0" applyFont="1" applyFill="1" applyBorder="1" applyAlignment="1">
      <alignment vertical="center"/>
    </xf>
    <xf numFmtId="0" fontId="133" fillId="4" borderId="1" xfId="0" applyFont="1" applyFill="1" applyBorder="1" applyAlignment="1">
      <alignment horizontal="center" vertical="center"/>
    </xf>
    <xf numFmtId="16" fontId="133" fillId="4" borderId="1" xfId="0" applyNumberFormat="1" applyFont="1" applyFill="1" applyBorder="1" applyAlignment="1">
      <alignment horizontal="center" vertical="center"/>
    </xf>
    <xf numFmtId="16" fontId="133" fillId="4" borderId="2" xfId="0" applyNumberFormat="1" applyFont="1" applyFill="1" applyBorder="1" applyAlignment="1">
      <alignment horizontal="left" vertical="center" wrapText="1"/>
    </xf>
    <xf numFmtId="0" fontId="47" fillId="0" borderId="1" xfId="0" applyFont="1" applyBorder="1" applyAlignment="1">
      <alignment horizontal="center" vertical="center"/>
    </xf>
    <xf numFmtId="0" fontId="131" fillId="0" borderId="1" xfId="0" applyFont="1" applyBorder="1" applyAlignment="1">
      <alignment horizontal="center" vertical="center"/>
    </xf>
    <xf numFmtId="16" fontId="47" fillId="0" borderId="0" xfId="0" applyNumberFormat="1" applyFont="1" applyAlignment="1">
      <alignment horizontal="center" vertical="center"/>
    </xf>
    <xf numFmtId="16" fontId="29" fillId="8" borderId="1" xfId="0" applyNumberFormat="1" applyFont="1" applyFill="1" applyBorder="1" applyAlignment="1">
      <alignment horizontal="left" vertical="center"/>
    </xf>
    <xf numFmtId="168" fontId="29" fillId="8" borderId="1" xfId="0" quotePrefix="1" applyNumberFormat="1" applyFont="1" applyFill="1" applyBorder="1" applyAlignment="1">
      <alignment horizontal="left" vertical="center"/>
    </xf>
    <xf numFmtId="16" fontId="29" fillId="8" borderId="21" xfId="0" applyNumberFormat="1" applyFont="1" applyFill="1" applyBorder="1" applyAlignment="1">
      <alignment horizontal="center" vertical="center"/>
    </xf>
    <xf numFmtId="16" fontId="21" fillId="0" borderId="0" xfId="1" applyNumberFormat="1" applyFont="1" applyAlignment="1">
      <alignment vertical="center"/>
    </xf>
    <xf numFmtId="0" fontId="29" fillId="0" borderId="1" xfId="0" applyFont="1" applyBorder="1" applyAlignment="1">
      <alignment horizontal="center" vertical="center"/>
    </xf>
    <xf numFmtId="0" fontId="152" fillId="0" borderId="1" xfId="0" applyFont="1" applyBorder="1" applyAlignment="1">
      <alignment horizontal="center" vertical="center" wrapText="1"/>
    </xf>
    <xf numFmtId="0" fontId="57" fillId="0" borderId="0" xfId="0" applyFont="1" applyAlignment="1">
      <alignment horizontal="left" vertical="center"/>
    </xf>
    <xf numFmtId="16" fontId="29" fillId="8" borderId="1" xfId="0" applyNumberFormat="1" applyFont="1" applyFill="1" applyBorder="1" applyAlignment="1">
      <alignment horizontal="center" vertical="center"/>
    </xf>
    <xf numFmtId="0" fontId="157" fillId="0" borderId="0" xfId="0" applyFont="1" applyAlignment="1">
      <alignment horizontal="right" vertical="center"/>
    </xf>
    <xf numFmtId="0" fontId="159" fillId="0" borderId="0" xfId="0" applyFont="1"/>
    <xf numFmtId="0" fontId="160" fillId="0" borderId="0" xfId="0" applyFont="1" applyAlignment="1">
      <alignment horizontal="center"/>
    </xf>
    <xf numFmtId="0" fontId="159" fillId="0" borderId="0" xfId="2" applyFont="1" applyAlignment="1">
      <alignment vertical="center"/>
    </xf>
    <xf numFmtId="0" fontId="159" fillId="0" borderId="0" xfId="2" applyFont="1" applyAlignment="1">
      <alignment horizontal="right" vertical="center"/>
    </xf>
    <xf numFmtId="0" fontId="40" fillId="0" borderId="1" xfId="0" applyFont="1" applyBorder="1" applyAlignment="1">
      <alignment horizontal="center" vertical="top" wrapText="1"/>
    </xf>
    <xf numFmtId="16" fontId="144" fillId="4" borderId="1" xfId="0" applyNumberFormat="1" applyFont="1" applyFill="1" applyBorder="1" applyAlignment="1">
      <alignment horizontal="center" vertical="center"/>
    </xf>
    <xf numFmtId="0" fontId="55" fillId="0" borderId="1" xfId="0" applyFont="1" applyBorder="1" applyAlignment="1">
      <alignment horizontal="left" vertical="center" wrapText="1"/>
    </xf>
    <xf numFmtId="0" fontId="56" fillId="0" borderId="12" xfId="0" applyFont="1" applyBorder="1" applyAlignment="1">
      <alignment horizontal="center" vertical="top"/>
    </xf>
    <xf numFmtId="0" fontId="55" fillId="0" borderId="5" xfId="0" applyFont="1" applyBorder="1" applyAlignment="1">
      <alignment horizontal="center" vertical="top" wrapText="1"/>
    </xf>
    <xf numFmtId="16" fontId="110" fillId="8" borderId="2" xfId="0" applyNumberFormat="1" applyFont="1" applyFill="1" applyBorder="1" applyAlignment="1">
      <alignment horizontal="center" vertical="center"/>
    </xf>
    <xf numFmtId="16" fontId="29" fillId="8" borderId="1" xfId="0" applyNumberFormat="1" applyFont="1" applyFill="1" applyBorder="1" applyAlignment="1">
      <alignment horizontal="right" vertical="center"/>
    </xf>
    <xf numFmtId="16" fontId="29" fillId="0" borderId="1" xfId="0" quotePrefix="1" applyNumberFormat="1" applyFont="1" applyBorder="1" applyAlignment="1">
      <alignment horizontal="left" vertical="center"/>
    </xf>
    <xf numFmtId="16" fontId="110" fillId="0" borderId="2" xfId="0" applyNumberFormat="1" applyFont="1" applyBorder="1" applyAlignment="1">
      <alignment horizontal="center" vertical="center"/>
    </xf>
    <xf numFmtId="16" fontId="110" fillId="0" borderId="5" xfId="0" applyNumberFormat="1" applyFont="1" applyBorder="1" applyAlignment="1">
      <alignment horizontal="center" vertical="center"/>
    </xf>
    <xf numFmtId="16" fontId="50" fillId="0" borderId="0" xfId="0" applyNumberFormat="1" applyFont="1" applyAlignment="1">
      <alignment horizontal="center" vertical="center"/>
    </xf>
    <xf numFmtId="0" fontId="40"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16" fontId="0" fillId="0" borderId="3" xfId="0" applyNumberFormat="1" applyBorder="1" applyAlignment="1">
      <alignment horizontal="left" vertical="center"/>
    </xf>
    <xf numFmtId="0" fontId="43"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4"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5" fillId="0" borderId="3" xfId="0" applyNumberFormat="1" applyFont="1" applyBorder="1" applyAlignment="1">
      <alignment horizontal="left" vertical="center"/>
    </xf>
    <xf numFmtId="168" fontId="46" fillId="0" borderId="12" xfId="0" applyNumberFormat="1" applyFont="1" applyBorder="1" applyAlignment="1">
      <alignment horizontal="left" vertical="center"/>
    </xf>
    <xf numFmtId="0" fontId="29" fillId="0" borderId="0" xfId="2" applyFont="1" applyAlignment="1">
      <alignment horizontal="right" vertical="center"/>
    </xf>
    <xf numFmtId="0" fontId="39" fillId="0" borderId="0" xfId="0" applyFont="1" applyAlignment="1">
      <alignment horizontal="center" vertical="center"/>
    </xf>
    <xf numFmtId="0" fontId="38"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7" fillId="0" borderId="0" xfId="2" applyFont="1" applyAlignment="1">
      <alignment horizontal="right" vertical="center"/>
    </xf>
    <xf numFmtId="16" fontId="50" fillId="0" borderId="0" xfId="0" applyNumberFormat="1" applyFont="1" applyAlignment="1">
      <alignment horizontal="left" vertical="center"/>
    </xf>
    <xf numFmtId="16" fontId="50" fillId="0" borderId="7" xfId="0" applyNumberFormat="1" applyFont="1" applyBorder="1" applyAlignment="1">
      <alignment horizontal="center" vertical="center"/>
    </xf>
    <xf numFmtId="16" fontId="50" fillId="0" borderId="10" xfId="0" applyNumberFormat="1" applyFont="1" applyBorder="1" applyAlignment="1">
      <alignment horizontal="center" vertical="center"/>
    </xf>
    <xf numFmtId="16" fontId="50" fillId="0" borderId="12" xfId="0" applyNumberFormat="1" applyFont="1" applyBorder="1" applyAlignment="1">
      <alignment horizontal="center" vertical="center"/>
    </xf>
    <xf numFmtId="168" fontId="50" fillId="0" borderId="12" xfId="0" applyNumberFormat="1" applyFont="1" applyBorder="1" applyAlignment="1">
      <alignment horizontal="left" vertical="center"/>
    </xf>
    <xf numFmtId="168" fontId="46" fillId="0" borderId="0" xfId="0" applyNumberFormat="1" applyFont="1" applyAlignment="1">
      <alignment horizontal="left" vertical="center"/>
    </xf>
    <xf numFmtId="16" fontId="45" fillId="0" borderId="0" xfId="0" applyNumberFormat="1" applyFont="1" applyAlignment="1">
      <alignment horizontal="left" vertical="center"/>
    </xf>
    <xf numFmtId="16" fontId="109" fillId="0" borderId="3" xfId="0" applyNumberFormat="1" applyFont="1" applyBorder="1" applyAlignment="1">
      <alignment horizontal="left" vertical="center"/>
    </xf>
    <xf numFmtId="16" fontId="42" fillId="0" borderId="0" xfId="0" applyNumberFormat="1" applyFont="1" applyAlignment="1">
      <alignment vertical="center"/>
    </xf>
    <xf numFmtId="168" fontId="28" fillId="8" borderId="1" xfId="0" quotePrefix="1" applyNumberFormat="1" applyFont="1" applyFill="1" applyBorder="1" applyAlignment="1">
      <alignment horizontal="left" vertical="center"/>
    </xf>
    <xf numFmtId="0" fontId="166" fillId="0" borderId="0" xfId="0" applyFont="1" applyAlignment="1">
      <alignment vertical="center"/>
    </xf>
    <xf numFmtId="0" fontId="167" fillId="0" borderId="0" xfId="0" applyFont="1" applyAlignment="1">
      <alignment vertical="center"/>
    </xf>
    <xf numFmtId="0" fontId="118" fillId="0" borderId="0" xfId="0" applyFont="1" applyAlignment="1">
      <alignment horizontal="left" vertical="center"/>
    </xf>
    <xf numFmtId="0" fontId="119" fillId="0" borderId="0" xfId="0" applyFont="1" applyAlignment="1">
      <alignment horizontal="right" vertical="center"/>
    </xf>
    <xf numFmtId="16" fontId="28" fillId="8" borderId="1" xfId="0" applyNumberFormat="1" applyFont="1" applyFill="1" applyBorder="1" applyAlignment="1">
      <alignment horizontal="right" vertical="center"/>
    </xf>
    <xf numFmtId="16" fontId="40" fillId="0" borderId="15" xfId="0" applyNumberFormat="1" applyFont="1" applyBorder="1" applyAlignment="1">
      <alignment horizontal="left" vertical="center"/>
    </xf>
    <xf numFmtId="16" fontId="29" fillId="6" borderId="1" xfId="0" applyNumberFormat="1" applyFont="1" applyFill="1" applyBorder="1" applyAlignment="1">
      <alignment horizontal="center" vertical="center"/>
    </xf>
    <xf numFmtId="16" fontId="68" fillId="0" borderId="1" xfId="0" applyNumberFormat="1" applyFont="1" applyBorder="1" applyAlignment="1">
      <alignment horizontal="left" vertical="center"/>
    </xf>
    <xf numFmtId="16" fontId="29" fillId="4" borderId="1" xfId="0" applyNumberFormat="1" applyFont="1" applyFill="1" applyBorder="1" applyAlignment="1">
      <alignment horizontal="center" vertical="center"/>
    </xf>
    <xf numFmtId="0" fontId="117" fillId="0" borderId="0" xfId="0" applyFont="1" applyAlignment="1">
      <alignment horizontal="right"/>
    </xf>
    <xf numFmtId="16" fontId="86" fillId="4" borderId="1" xfId="0" applyNumberFormat="1" applyFont="1" applyFill="1" applyBorder="1" applyAlignment="1">
      <alignment horizontal="center" vertical="center"/>
    </xf>
    <xf numFmtId="16" fontId="100" fillId="4" borderId="1" xfId="0" applyNumberFormat="1" applyFont="1" applyFill="1" applyBorder="1" applyAlignment="1">
      <alignment horizontal="center" vertical="center"/>
    </xf>
    <xf numFmtId="16" fontId="68" fillId="6" borderId="1" xfId="0" applyNumberFormat="1" applyFont="1" applyFill="1" applyBorder="1" applyAlignment="1">
      <alignment horizontal="left" vertical="center"/>
    </xf>
    <xf numFmtId="16" fontId="86" fillId="0" borderId="1" xfId="0" applyNumberFormat="1" applyFont="1" applyBorder="1" applyAlignment="1">
      <alignment horizontal="left" vertical="center"/>
    </xf>
    <xf numFmtId="16" fontId="86" fillId="0" borderId="1"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9" fillId="2" borderId="0" xfId="0" applyFont="1" applyFill="1"/>
    <xf numFmtId="0" fontId="29" fillId="2" borderId="0" xfId="0" applyFont="1" applyFill="1" applyAlignment="1">
      <alignment vertical="center"/>
    </xf>
    <xf numFmtId="0" fontId="73" fillId="0" borderId="2" xfId="0" applyFont="1" applyBorder="1" applyAlignment="1">
      <alignment vertical="center"/>
    </xf>
    <xf numFmtId="16" fontId="0" fillId="4" borderId="10" xfId="0" applyNumberFormat="1" applyFill="1" applyBorder="1" applyAlignment="1">
      <alignment horizontal="center" vertical="center"/>
    </xf>
    <xf numFmtId="0" fontId="172" fillId="0" borderId="0" xfId="2" applyFont="1" applyAlignment="1">
      <alignment horizontal="right" vertical="center" indent="1"/>
    </xf>
    <xf numFmtId="16" fontId="144" fillId="4" borderId="21" xfId="0" applyNumberFormat="1" applyFont="1" applyFill="1" applyBorder="1" applyAlignment="1">
      <alignment horizontal="center" vertical="center"/>
    </xf>
    <xf numFmtId="16" fontId="40" fillId="0" borderId="1" xfId="0" applyNumberFormat="1" applyFont="1" applyBorder="1" applyAlignment="1">
      <alignment horizontal="left" vertical="center"/>
    </xf>
    <xf numFmtId="16" fontId="47" fillId="0" borderId="2" xfId="0" applyNumberFormat="1" applyFont="1" applyBorder="1" applyAlignment="1">
      <alignment horizontal="center" vertical="center"/>
    </xf>
    <xf numFmtId="16" fontId="29" fillId="2" borderId="1" xfId="0" applyNumberFormat="1" applyFont="1" applyFill="1" applyBorder="1" applyAlignment="1">
      <alignment horizontal="left" vertical="center"/>
    </xf>
    <xf numFmtId="0" fontId="36" fillId="0" borderId="1" xfId="0" applyFont="1" applyBorder="1" applyAlignment="1">
      <alignment horizontal="center" vertical="top"/>
    </xf>
    <xf numFmtId="0" fontId="175" fillId="0" borderId="1" xfId="0" applyFont="1" applyBorder="1" applyAlignment="1">
      <alignment horizontal="left" vertical="center" wrapText="1"/>
    </xf>
    <xf numFmtId="16" fontId="38" fillId="0" borderId="2" xfId="0" applyNumberFormat="1" applyFont="1" applyBorder="1" applyAlignment="1">
      <alignment horizontal="center" vertical="center"/>
    </xf>
    <xf numFmtId="0" fontId="175" fillId="0" borderId="5" xfId="0" applyFont="1" applyBorder="1" applyAlignment="1">
      <alignment horizontal="left" vertical="center" wrapText="1"/>
    </xf>
    <xf numFmtId="0" fontId="71" fillId="0" borderId="0" xfId="0" applyFont="1" applyAlignment="1">
      <alignment horizontal="center" vertical="center"/>
    </xf>
    <xf numFmtId="0" fontId="72" fillId="0" borderId="3" xfId="0" applyFont="1" applyBorder="1" applyAlignment="1">
      <alignment horizontal="center" vertical="center"/>
    </xf>
    <xf numFmtId="16" fontId="50" fillId="0" borderId="5" xfId="0" applyNumberFormat="1" applyFont="1" applyBorder="1" applyAlignment="1">
      <alignment horizontal="left" vertical="center"/>
    </xf>
    <xf numFmtId="16" fontId="66" fillId="2" borderId="1" xfId="0" quotePrefix="1" applyNumberFormat="1" applyFont="1" applyFill="1" applyBorder="1" applyAlignment="1">
      <alignment horizontal="right" vertical="center"/>
    </xf>
    <xf numFmtId="16" fontId="29" fillId="3" borderId="21" xfId="0" applyNumberFormat="1" applyFont="1" applyFill="1" applyBorder="1" applyAlignment="1">
      <alignment horizontal="center" vertical="center"/>
    </xf>
    <xf numFmtId="16" fontId="29" fillId="3" borderId="1" xfId="0" applyNumberFormat="1" applyFont="1" applyFill="1" applyBorder="1" applyAlignment="1">
      <alignment horizontal="center" vertical="center"/>
    </xf>
    <xf numFmtId="16" fontId="110" fillId="0" borderId="1" xfId="0" applyNumberFormat="1" applyFont="1" applyBorder="1" applyAlignment="1">
      <alignment horizontal="center" vertical="center"/>
    </xf>
    <xf numFmtId="16" fontId="110" fillId="0" borderId="15" xfId="0" applyNumberFormat="1" applyFont="1" applyBorder="1" applyAlignment="1">
      <alignment horizontal="left" vertical="center"/>
    </xf>
    <xf numFmtId="16" fontId="29" fillId="6" borderId="1" xfId="0" applyNumberFormat="1" applyFont="1" applyFill="1" applyBorder="1" applyAlignment="1">
      <alignment horizontal="left" vertical="center"/>
    </xf>
    <xf numFmtId="16" fontId="126" fillId="6" borderId="1" xfId="0" applyNumberFormat="1" applyFont="1" applyFill="1" applyBorder="1" applyAlignment="1">
      <alignment horizontal="center" vertical="center"/>
    </xf>
    <xf numFmtId="16" fontId="29" fillId="6" borderId="2" xfId="0" applyNumberFormat="1" applyFont="1" applyFill="1" applyBorder="1" applyAlignment="1">
      <alignment horizontal="center" vertical="center"/>
    </xf>
    <xf numFmtId="0" fontId="6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8"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8" fillId="0" borderId="23" xfId="0" applyNumberFormat="1" applyFont="1" applyBorder="1" applyAlignment="1">
      <alignment horizontal="left" vertical="center"/>
    </xf>
    <xf numFmtId="0" fontId="180" fillId="0" borderId="0" xfId="0" applyFont="1"/>
    <xf numFmtId="0" fontId="20" fillId="0" borderId="0" xfId="2" applyAlignment="1">
      <alignment horizontal="left" vertical="center" indent="1"/>
    </xf>
    <xf numFmtId="16" fontId="110" fillId="4" borderId="1" xfId="0" applyNumberFormat="1" applyFont="1" applyFill="1" applyBorder="1" applyAlignment="1">
      <alignment horizontal="center" vertical="center"/>
    </xf>
    <xf numFmtId="16" fontId="110" fillId="8" borderId="1" xfId="0" applyNumberFormat="1" applyFont="1" applyFill="1" applyBorder="1" applyAlignment="1">
      <alignment horizontal="left" vertical="center"/>
    </xf>
    <xf numFmtId="16" fontId="110" fillId="8" borderId="1" xfId="0" quotePrefix="1" applyNumberFormat="1" applyFont="1" applyFill="1" applyBorder="1" applyAlignment="1">
      <alignment horizontal="left" vertical="center"/>
    </xf>
    <xf numFmtId="16" fontId="110" fillId="8" borderId="1" xfId="0" applyNumberFormat="1" applyFont="1" applyFill="1" applyBorder="1" applyAlignment="1">
      <alignment horizontal="center" vertical="center"/>
    </xf>
    <xf numFmtId="16" fontId="50" fillId="4" borderId="12" xfId="0" applyNumberFormat="1" applyFont="1" applyFill="1" applyBorder="1" applyAlignment="1">
      <alignment horizontal="center" vertical="center"/>
    </xf>
    <xf numFmtId="16" fontId="110" fillId="4" borderId="12" xfId="0" applyNumberFormat="1" applyFont="1" applyFill="1" applyBorder="1" applyAlignment="1">
      <alignment horizontal="center" vertical="center"/>
    </xf>
    <xf numFmtId="16" fontId="37" fillId="0" borderId="9" xfId="0" applyNumberFormat="1" applyFont="1" applyBorder="1" applyAlignment="1">
      <alignment horizontal="left" vertical="center"/>
    </xf>
    <xf numFmtId="16" fontId="50" fillId="4" borderId="2" xfId="0" applyNumberFormat="1" applyFont="1" applyFill="1" applyBorder="1" applyAlignment="1">
      <alignment horizontal="center" vertical="center"/>
    </xf>
    <xf numFmtId="16" fontId="50" fillId="4" borderId="7" xfId="0" applyNumberFormat="1" applyFont="1" applyFill="1" applyBorder="1" applyAlignment="1">
      <alignment horizontal="center" vertical="center"/>
    </xf>
    <xf numFmtId="16" fontId="50" fillId="4" borderId="14" xfId="0" applyNumberFormat="1" applyFont="1" applyFill="1" applyBorder="1" applyAlignment="1">
      <alignment horizontal="center" vertical="center"/>
    </xf>
    <xf numFmtId="16" fontId="47" fillId="0" borderId="1" xfId="0" applyNumberFormat="1" applyFont="1" applyBorder="1" applyAlignment="1">
      <alignment horizontal="left" vertical="center"/>
    </xf>
    <xf numFmtId="16" fontId="110" fillId="0" borderId="1" xfId="0" applyNumberFormat="1" applyFont="1" applyBorder="1" applyAlignment="1">
      <alignment horizontal="left" vertical="center"/>
    </xf>
    <xf numFmtId="16" fontId="110" fillId="0" borderId="1" xfId="0" quotePrefix="1" applyNumberFormat="1" applyFont="1" applyBorder="1" applyAlignment="1">
      <alignment horizontal="left" vertical="center"/>
    </xf>
    <xf numFmtId="16" fontId="131" fillId="13" borderId="1" xfId="0" applyNumberFormat="1" applyFont="1" applyFill="1" applyBorder="1" applyAlignment="1">
      <alignment horizontal="center" vertical="center"/>
    </xf>
    <xf numFmtId="16" fontId="110" fillId="13" borderId="21" xfId="0" applyNumberFormat="1" applyFont="1" applyFill="1" applyBorder="1" applyAlignment="1">
      <alignment horizontal="center" vertical="center"/>
    </xf>
    <xf numFmtId="16" fontId="110" fillId="13" borderId="1" xfId="0" applyNumberFormat="1" applyFont="1" applyFill="1" applyBorder="1" applyAlignment="1">
      <alignment horizontal="center" vertical="center"/>
    </xf>
    <xf numFmtId="16" fontId="110" fillId="13" borderId="1" xfId="0" applyNumberFormat="1" applyFont="1" applyFill="1" applyBorder="1" applyAlignment="1">
      <alignment horizontal="left" vertical="center"/>
    </xf>
    <xf numFmtId="16" fontId="131" fillId="13" borderId="21" xfId="0" applyNumberFormat="1" applyFont="1" applyFill="1" applyBorder="1" applyAlignment="1">
      <alignment horizontal="center" vertical="center"/>
    </xf>
    <xf numFmtId="16" fontId="110" fillId="8" borderId="21" xfId="0" applyNumberFormat="1" applyFont="1" applyFill="1" applyBorder="1" applyAlignment="1">
      <alignment horizontal="center" vertical="center"/>
    </xf>
    <xf numFmtId="16" fontId="40" fillId="13" borderId="1" xfId="0" quotePrefix="1" applyNumberFormat="1" applyFont="1" applyFill="1" applyBorder="1" applyAlignment="1">
      <alignment horizontal="right" vertical="center"/>
    </xf>
    <xf numFmtId="16" fontId="131" fillId="8" borderId="1" xfId="0" applyNumberFormat="1" applyFont="1" applyFill="1" applyBorder="1" applyAlignment="1">
      <alignment horizontal="center" vertical="center"/>
    </xf>
    <xf numFmtId="0" fontId="183"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4" fillId="0" borderId="0" xfId="0" applyFont="1" applyAlignment="1">
      <alignment horizontal="center" vertical="top"/>
    </xf>
    <xf numFmtId="0" fontId="184" fillId="0" borderId="0" xfId="0" applyFont="1" applyAlignment="1">
      <alignment horizontal="center" vertical="top"/>
    </xf>
    <xf numFmtId="0" fontId="0" fillId="0" borderId="1" xfId="0" applyBorder="1" applyAlignment="1">
      <alignment horizontal="center" vertical="top" wrapText="1"/>
    </xf>
    <xf numFmtId="16" fontId="181" fillId="0" borderId="5" xfId="0" applyNumberFormat="1" applyFont="1" applyBorder="1" applyAlignment="1">
      <alignment horizontal="left" vertical="center"/>
    </xf>
    <xf numFmtId="0" fontId="111" fillId="0" borderId="0" xfId="0" applyFont="1" applyAlignment="1">
      <alignment vertical="center"/>
    </xf>
    <xf numFmtId="0" fontId="20" fillId="0" borderId="0" xfId="0" applyFont="1" applyAlignment="1">
      <alignment horizontal="center"/>
    </xf>
    <xf numFmtId="0" fontId="40"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3" fillId="0" borderId="0" xfId="0" applyFont="1" applyAlignment="1">
      <alignment horizontal="right"/>
    </xf>
    <xf numFmtId="0" fontId="194" fillId="0" borderId="0" xfId="0" applyFont="1" applyAlignment="1">
      <alignment horizontal="right"/>
    </xf>
    <xf numFmtId="16" fontId="50" fillId="4" borderId="10" xfId="0" applyNumberFormat="1" applyFont="1" applyFill="1" applyBorder="1" applyAlignment="1">
      <alignment horizontal="center" vertical="center"/>
    </xf>
    <xf numFmtId="16" fontId="50" fillId="4" borderId="0" xfId="0" applyNumberFormat="1" applyFont="1" applyFill="1" applyAlignment="1">
      <alignment horizontal="center" vertical="center"/>
    </xf>
    <xf numFmtId="0" fontId="193" fillId="0" borderId="2" xfId="0" applyFont="1" applyBorder="1" applyAlignment="1">
      <alignment horizontal="center" vertical="center" wrapText="1"/>
    </xf>
    <xf numFmtId="16" fontId="29" fillId="17" borderId="1" xfId="0" applyNumberFormat="1" applyFont="1" applyFill="1" applyBorder="1" applyAlignment="1">
      <alignment horizontal="left" vertical="center"/>
    </xf>
    <xf numFmtId="16" fontId="129" fillId="17" borderId="1" xfId="0" applyNumberFormat="1" applyFont="1" applyFill="1" applyBorder="1" applyAlignment="1">
      <alignment horizontal="center" vertical="center"/>
    </xf>
    <xf numFmtId="16" fontId="29" fillId="17" borderId="2" xfId="0" applyNumberFormat="1" applyFont="1" applyFill="1" applyBorder="1" applyAlignment="1">
      <alignment horizontal="center" vertical="center"/>
    </xf>
    <xf numFmtId="16" fontId="47" fillId="17" borderId="1" xfId="0" applyNumberFormat="1" applyFont="1" applyFill="1" applyBorder="1" applyAlignment="1">
      <alignment horizontal="left" vertical="center"/>
    </xf>
    <xf numFmtId="16" fontId="50" fillId="0" borderId="2" xfId="0" applyNumberFormat="1" applyFont="1" applyBorder="1" applyAlignment="1">
      <alignment horizontal="left" vertical="center"/>
    </xf>
    <xf numFmtId="16" fontId="50" fillId="2" borderId="15" xfId="0" applyNumberFormat="1" applyFont="1" applyFill="1" applyBorder="1" applyAlignment="1">
      <alignment horizontal="center" vertical="center"/>
    </xf>
    <xf numFmtId="16" fontId="29" fillId="4" borderId="2"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16" fontId="199" fillId="0" borderId="0" xfId="0" applyNumberFormat="1" applyFont="1" applyAlignment="1">
      <alignment horizontal="right" vertical="center"/>
    </xf>
    <xf numFmtId="16" fontId="149" fillId="8" borderId="1" xfId="0" applyNumberFormat="1" applyFont="1" applyFill="1" applyBorder="1" applyAlignment="1">
      <alignment horizontal="left" vertical="center"/>
    </xf>
    <xf numFmtId="16" fontId="149" fillId="8" borderId="1" xfId="0" quotePrefix="1" applyNumberFormat="1" applyFont="1" applyFill="1" applyBorder="1" applyAlignment="1">
      <alignment horizontal="left" vertical="center"/>
    </xf>
    <xf numFmtId="16" fontId="149" fillId="8" borderId="1" xfId="0" applyNumberFormat="1" applyFont="1" applyFill="1" applyBorder="1" applyAlignment="1">
      <alignment horizontal="center" vertical="center"/>
    </xf>
    <xf numFmtId="16" fontId="86" fillId="8" borderId="1" xfId="0" applyNumberFormat="1" applyFont="1" applyFill="1" applyBorder="1" applyAlignment="1">
      <alignment horizontal="center" vertical="center"/>
    </xf>
    <xf numFmtId="16" fontId="100" fillId="8" borderId="1" xfId="0" applyNumberFormat="1" applyFont="1" applyFill="1" applyBorder="1" applyAlignment="1">
      <alignment horizontal="center" vertical="center"/>
    </xf>
    <xf numFmtId="0" fontId="134" fillId="0" borderId="0" xfId="2" applyFont="1" applyAlignment="1">
      <alignment horizontal="right" vertical="center"/>
    </xf>
    <xf numFmtId="16" fontId="200" fillId="0" borderId="3" xfId="0" applyNumberFormat="1" applyFont="1" applyBorder="1" applyAlignment="1">
      <alignment horizontal="left" vertical="center"/>
    </xf>
    <xf numFmtId="0" fontId="199" fillId="0" borderId="0" xfId="0" applyFont="1" applyAlignment="1">
      <alignment horizontal="right"/>
    </xf>
    <xf numFmtId="0" fontId="199" fillId="0" borderId="0" xfId="0" applyFont="1" applyAlignment="1">
      <alignment horizontal="right" vertical="center"/>
    </xf>
    <xf numFmtId="16" fontId="110" fillId="0" borderId="25" xfId="0" applyNumberFormat="1" applyFont="1" applyBorder="1" applyAlignment="1">
      <alignment horizontal="left" vertical="center"/>
    </xf>
    <xf numFmtId="16" fontId="110" fillId="0" borderId="26" xfId="0" quotePrefix="1" applyNumberFormat="1" applyFont="1" applyBorder="1" applyAlignment="1">
      <alignment horizontal="left" vertical="center"/>
    </xf>
    <xf numFmtId="16" fontId="110" fillId="0" borderId="26" xfId="0" applyNumberFormat="1" applyFont="1" applyBorder="1" applyAlignment="1">
      <alignment horizontal="center" vertical="center"/>
    </xf>
    <xf numFmtId="16" fontId="131" fillId="13" borderId="27" xfId="0" applyNumberFormat="1" applyFont="1" applyFill="1" applyBorder="1" applyAlignment="1">
      <alignment horizontal="center" vertical="center"/>
    </xf>
    <xf numFmtId="16" fontId="110" fillId="4" borderId="28" xfId="0" applyNumberFormat="1" applyFont="1" applyFill="1" applyBorder="1" applyAlignment="1">
      <alignment horizontal="center" vertical="center"/>
    </xf>
    <xf numFmtId="16" fontId="110" fillId="13" borderId="29" xfId="0" applyNumberFormat="1" applyFont="1" applyFill="1" applyBorder="1" applyAlignment="1">
      <alignment horizontal="left" vertical="center"/>
    </xf>
    <xf numFmtId="16" fontId="131" fillId="13" borderId="30" xfId="0" quotePrefix="1" applyNumberFormat="1" applyFont="1" applyFill="1" applyBorder="1" applyAlignment="1">
      <alignment horizontal="right" vertical="center"/>
    </xf>
    <xf numFmtId="16" fontId="40" fillId="13" borderId="30" xfId="0" applyNumberFormat="1" applyFont="1" applyFill="1" applyBorder="1" applyAlignment="1">
      <alignment horizontal="center" vertical="center"/>
    </xf>
    <xf numFmtId="16" fontId="110" fillId="0" borderId="31" xfId="0" applyNumberFormat="1" applyFont="1" applyBorder="1" applyAlignment="1">
      <alignment horizontal="center" vertical="center"/>
    </xf>
    <xf numFmtId="16" fontId="110" fillId="0" borderId="32" xfId="0" applyNumberFormat="1" applyFont="1" applyBorder="1" applyAlignment="1">
      <alignment horizontal="center" vertical="center"/>
    </xf>
    <xf numFmtId="16" fontId="131" fillId="13" borderId="31" xfId="0" applyNumberFormat="1" applyFont="1" applyFill="1" applyBorder="1" applyAlignment="1">
      <alignment horizontal="center" vertical="center"/>
    </xf>
    <xf numFmtId="16" fontId="40" fillId="0" borderId="25" xfId="0" applyNumberFormat="1" applyFont="1" applyBorder="1" applyAlignment="1">
      <alignment horizontal="left" vertical="center"/>
    </xf>
    <xf numFmtId="16" fontId="144" fillId="4" borderId="26" xfId="0" applyNumberFormat="1" applyFont="1" applyFill="1" applyBorder="1" applyAlignment="1">
      <alignment horizontal="center" vertical="center"/>
    </xf>
    <xf numFmtId="16" fontId="144" fillId="4" borderId="27" xfId="0" applyNumberFormat="1" applyFont="1" applyFill="1" applyBorder="1" applyAlignment="1">
      <alignment horizontal="center" vertical="center"/>
    </xf>
    <xf numFmtId="16" fontId="144" fillId="4" borderId="28" xfId="0" applyNumberFormat="1" applyFont="1" applyFill="1" applyBorder="1" applyAlignment="1">
      <alignment horizontal="center" vertical="center"/>
    </xf>
    <xf numFmtId="16" fontId="198" fillId="4" borderId="21" xfId="0" applyNumberFormat="1" applyFont="1" applyFill="1" applyBorder="1" applyAlignment="1">
      <alignment horizontal="center" vertical="center"/>
    </xf>
    <xf numFmtId="16" fontId="110" fillId="13" borderId="25" xfId="0" applyNumberFormat="1" applyFont="1" applyFill="1" applyBorder="1" applyAlignment="1">
      <alignment horizontal="left" vertical="center"/>
    </xf>
    <xf numFmtId="16" fontId="131" fillId="13" borderId="26" xfId="0" quotePrefix="1" applyNumberFormat="1" applyFont="1" applyFill="1" applyBorder="1" applyAlignment="1">
      <alignment horizontal="center" vertical="center"/>
    </xf>
    <xf numFmtId="16" fontId="131" fillId="13" borderId="26" xfId="0" applyNumberFormat="1" applyFont="1" applyFill="1" applyBorder="1" applyAlignment="1">
      <alignment horizontal="center" vertical="center"/>
    </xf>
    <xf numFmtId="16" fontId="110" fillId="13" borderId="31" xfId="0" applyNumberFormat="1" applyFont="1" applyFill="1" applyBorder="1" applyAlignment="1">
      <alignment horizontal="center" vertical="center"/>
    </xf>
    <xf numFmtId="16" fontId="110" fillId="13" borderId="32" xfId="0" applyNumberFormat="1" applyFont="1" applyFill="1" applyBorder="1" applyAlignment="1">
      <alignment horizontal="center" vertical="center"/>
    </xf>
    <xf numFmtId="0" fontId="159" fillId="0" borderId="0" xfId="0" applyFont="1" applyAlignment="1">
      <alignment horizontal="center"/>
    </xf>
    <xf numFmtId="0" fontId="160" fillId="0" borderId="14" xfId="0" applyFont="1" applyBorder="1" applyAlignment="1">
      <alignment horizontal="center" vertical="center" wrapText="1"/>
    </xf>
    <xf numFmtId="0" fontId="160" fillId="0" borderId="12" xfId="0" applyFont="1" applyBorder="1" applyAlignment="1">
      <alignment horizontal="center" vertical="center" wrapText="1"/>
    </xf>
    <xf numFmtId="16" fontId="159" fillId="0" borderId="7" xfId="0" applyNumberFormat="1" applyFont="1" applyBorder="1" applyAlignment="1">
      <alignment horizontal="center" vertical="center"/>
    </xf>
    <xf numFmtId="16" fontId="159" fillId="0" borderId="12" xfId="0" applyNumberFormat="1" applyFont="1" applyBorder="1" applyAlignment="1">
      <alignment horizontal="center" vertical="center"/>
    </xf>
    <xf numFmtId="16" fontId="159" fillId="0" borderId="10" xfId="0" applyNumberFormat="1" applyFont="1" applyBorder="1" applyAlignment="1">
      <alignment horizontal="center" vertical="center"/>
    </xf>
    <xf numFmtId="16" fontId="159" fillId="0" borderId="0" xfId="0" applyNumberFormat="1" applyFont="1" applyAlignment="1">
      <alignment horizontal="center" vertical="center"/>
    </xf>
    <xf numFmtId="0" fontId="160" fillId="0" borderId="0" xfId="0" applyFont="1" applyAlignment="1">
      <alignment horizontal="center" vertical="center" wrapText="1"/>
    </xf>
    <xf numFmtId="16" fontId="47" fillId="17" borderId="1" xfId="0" applyNumberFormat="1" applyFont="1" applyFill="1" applyBorder="1" applyAlignment="1">
      <alignment horizontal="center" vertical="center"/>
    </xf>
    <xf numFmtId="16" fontId="129" fillId="0" borderId="0" xfId="0" applyNumberFormat="1" applyFont="1" applyAlignment="1">
      <alignment horizontal="center" vertical="center"/>
    </xf>
    <xf numFmtId="16" fontId="159" fillId="0" borderId="34" xfId="0" applyNumberFormat="1" applyFont="1" applyBorder="1" applyAlignment="1">
      <alignment horizontal="center" vertical="center"/>
    </xf>
    <xf numFmtId="16" fontId="110" fillId="2" borderId="35" xfId="0" applyNumberFormat="1" applyFont="1" applyFill="1" applyBorder="1" applyAlignment="1">
      <alignment horizontal="center" vertical="center"/>
    </xf>
    <xf numFmtId="16" fontId="131" fillId="13" borderId="30" xfId="0" applyNumberFormat="1" applyFont="1" applyFill="1" applyBorder="1" applyAlignment="1">
      <alignment horizontal="center" vertical="center"/>
    </xf>
    <xf numFmtId="16" fontId="47" fillId="0" borderId="31" xfId="0" applyNumberFormat="1" applyFont="1" applyBorder="1" applyAlignment="1">
      <alignment horizontal="center" vertical="center"/>
    </xf>
    <xf numFmtId="16" fontId="47" fillId="0" borderId="32" xfId="0" applyNumberFormat="1" applyFont="1" applyBorder="1" applyAlignment="1">
      <alignment horizontal="center" vertical="center"/>
    </xf>
    <xf numFmtId="16" fontId="131" fillId="8" borderId="27" xfId="0" applyNumberFormat="1" applyFont="1" applyFill="1" applyBorder="1" applyAlignment="1">
      <alignment horizontal="center" vertical="center"/>
    </xf>
    <xf numFmtId="0" fontId="202" fillId="0" borderId="0" xfId="0" applyFont="1" applyAlignment="1">
      <alignment horizontal="left"/>
    </xf>
    <xf numFmtId="16" fontId="203" fillId="13" borderId="30" xfId="0" quotePrefix="1" applyNumberFormat="1" applyFont="1" applyFill="1" applyBorder="1" applyAlignment="1">
      <alignment horizontal="right" vertical="center"/>
    </xf>
    <xf numFmtId="16" fontId="181" fillId="13" borderId="29" xfId="0" applyNumberFormat="1" applyFont="1" applyFill="1" applyBorder="1" applyAlignment="1">
      <alignment horizontal="left" vertical="center"/>
    </xf>
    <xf numFmtId="16" fontId="40" fillId="13" borderId="30" xfId="0" quotePrefix="1" applyNumberFormat="1" applyFont="1" applyFill="1" applyBorder="1" applyAlignment="1">
      <alignment horizontal="right" vertical="center"/>
    </xf>
    <xf numFmtId="16" fontId="29" fillId="0" borderId="2" xfId="0" applyNumberFormat="1" applyFont="1" applyBorder="1" applyAlignment="1">
      <alignment horizontal="left" vertical="center"/>
    </xf>
    <xf numFmtId="16" fontId="129" fillId="0" borderId="2" xfId="0" applyNumberFormat="1" applyFont="1" applyBorder="1" applyAlignment="1">
      <alignment horizontal="center" vertical="center"/>
    </xf>
    <xf numFmtId="16" fontId="110" fillId="13" borderId="24" xfId="0" applyNumberFormat="1" applyFont="1" applyFill="1" applyBorder="1" applyAlignment="1">
      <alignment horizontal="left" vertical="center"/>
    </xf>
    <xf numFmtId="16" fontId="201" fillId="13" borderId="1" xfId="0" quotePrefix="1" applyNumberFormat="1" applyFont="1" applyFill="1" applyBorder="1" applyAlignment="1">
      <alignment horizontal="right" vertical="center"/>
    </xf>
    <xf numFmtId="16" fontId="40" fillId="13" borderId="1" xfId="0" applyNumberFormat="1" applyFont="1" applyFill="1" applyBorder="1" applyAlignment="1">
      <alignment horizontal="center" vertical="center"/>
    </xf>
    <xf numFmtId="16" fontId="131" fillId="0" borderId="21" xfId="0" applyNumberFormat="1" applyFont="1" applyBorder="1" applyAlignment="1">
      <alignment horizontal="center" vertical="center"/>
    </xf>
    <xf numFmtId="16" fontId="131" fillId="8" borderId="24" xfId="0" applyNumberFormat="1" applyFont="1" applyFill="1" applyBorder="1" applyAlignment="1">
      <alignment horizontal="left" vertical="center"/>
    </xf>
    <xf numFmtId="0" fontId="36" fillId="0" borderId="0" xfId="0" applyFont="1" applyAlignment="1">
      <alignment horizontal="left" vertical="top"/>
    </xf>
    <xf numFmtId="0" fontId="29" fillId="0" borderId="0" xfId="0" applyFont="1" applyAlignment="1">
      <alignment horizontal="right" vertical="top"/>
    </xf>
    <xf numFmtId="0" fontId="29" fillId="0" borderId="0" xfId="0" applyFont="1" applyAlignment="1">
      <alignment horizontal="left" vertical="top"/>
    </xf>
    <xf numFmtId="0" fontId="30" fillId="0" borderId="0" xfId="13" applyAlignment="1" applyProtection="1"/>
    <xf numFmtId="16" fontId="131" fillId="0" borderId="0" xfId="0" quotePrefix="1" applyNumberFormat="1" applyFont="1" applyAlignment="1">
      <alignment horizontal="center" vertical="top"/>
    </xf>
    <xf numFmtId="0" fontId="131" fillId="6" borderId="15" xfId="0" applyFont="1" applyFill="1" applyBorder="1" applyAlignment="1">
      <alignment horizontal="center" vertical="center" wrapText="1"/>
    </xf>
    <xf numFmtId="0" fontId="130" fillId="0" borderId="13" xfId="0" quotePrefix="1" applyFont="1" applyBorder="1" applyAlignment="1">
      <alignment horizontal="center" vertical="top"/>
    </xf>
    <xf numFmtId="0" fontId="131" fillId="6" borderId="18" xfId="0" applyFont="1" applyFill="1" applyBorder="1" applyAlignment="1">
      <alignment horizontal="center" vertical="center" wrapText="1"/>
    </xf>
    <xf numFmtId="0" fontId="131" fillId="0" borderId="36" xfId="0" applyFont="1" applyBorder="1" applyAlignment="1">
      <alignment horizontal="center" vertical="center" wrapText="1"/>
    </xf>
    <xf numFmtId="16" fontId="29" fillId="17" borderId="1" xfId="0" applyNumberFormat="1" applyFont="1" applyFill="1" applyBorder="1" applyAlignment="1">
      <alignment horizontal="center" vertical="center"/>
    </xf>
    <xf numFmtId="16" fontId="131" fillId="8" borderId="27" xfId="0" applyNumberFormat="1" applyFont="1" applyFill="1" applyBorder="1" applyAlignment="1">
      <alignment horizontal="center" vertical="center" wrapText="1"/>
    </xf>
    <xf numFmtId="16" fontId="200" fillId="2" borderId="12" xfId="0" applyNumberFormat="1" applyFont="1" applyFill="1" applyBorder="1" applyAlignment="1">
      <alignment horizontal="center" vertical="center"/>
    </xf>
    <xf numFmtId="16" fontId="73" fillId="0" borderId="10" xfId="0" applyNumberFormat="1" applyFont="1" applyBorder="1" applyAlignment="1">
      <alignment horizontal="center" vertical="center"/>
    </xf>
    <xf numFmtId="16" fontId="73" fillId="0" borderId="12" xfId="0" applyNumberFormat="1" applyFont="1" applyBorder="1" applyAlignment="1">
      <alignment horizontal="center" vertical="center"/>
    </xf>
    <xf numFmtId="16" fontId="77" fillId="0" borderId="12" xfId="0" applyNumberFormat="1" applyFont="1" applyBorder="1" applyAlignment="1">
      <alignment horizontal="left" vertical="center"/>
    </xf>
    <xf numFmtId="0" fontId="96" fillId="0" borderId="3" xfId="0" applyFont="1" applyBorder="1" applyAlignment="1">
      <alignment vertical="top"/>
    </xf>
    <xf numFmtId="16" fontId="50" fillId="0" borderId="12" xfId="0" applyNumberFormat="1" applyFont="1" applyBorder="1" applyAlignment="1">
      <alignment horizontal="left" vertical="center"/>
    </xf>
    <xf numFmtId="0" fontId="130" fillId="0" borderId="5" xfId="0" applyFont="1" applyBorder="1" applyAlignment="1">
      <alignment horizontal="center" vertical="top"/>
    </xf>
    <xf numFmtId="16" fontId="206" fillId="17" borderId="1" xfId="0" applyNumberFormat="1" applyFont="1" applyFill="1" applyBorder="1" applyAlignment="1">
      <alignment horizontal="center" vertical="center"/>
    </xf>
    <xf numFmtId="16" fontId="40" fillId="13" borderId="14" xfId="0" quotePrefix="1" applyNumberFormat="1" applyFont="1" applyFill="1" applyBorder="1" applyAlignment="1">
      <alignment horizontal="right" vertical="center"/>
    </xf>
    <xf numFmtId="16" fontId="131" fillId="13" borderId="33" xfId="0" applyNumberFormat="1" applyFont="1" applyFill="1" applyBorder="1" applyAlignment="1">
      <alignment horizontal="center" vertical="center"/>
    </xf>
    <xf numFmtId="16" fontId="110" fillId="13" borderId="14" xfId="0" applyNumberFormat="1" applyFont="1" applyFill="1" applyBorder="1" applyAlignment="1">
      <alignment horizontal="center" vertical="center"/>
    </xf>
    <xf numFmtId="16" fontId="110" fillId="13" borderId="17" xfId="0" applyNumberFormat="1" applyFont="1" applyFill="1" applyBorder="1" applyAlignment="1">
      <alignment horizontal="center" vertical="center"/>
    </xf>
    <xf numFmtId="16" fontId="110" fillId="8" borderId="2" xfId="0" quotePrefix="1" applyNumberFormat="1" applyFont="1" applyFill="1" applyBorder="1" applyAlignment="1">
      <alignment horizontal="left" vertical="center"/>
    </xf>
    <xf numFmtId="16" fontId="131" fillId="8" borderId="19" xfId="0" applyNumberFormat="1" applyFont="1" applyFill="1" applyBorder="1" applyAlignment="1">
      <alignment horizontal="center" vertical="center"/>
    </xf>
    <xf numFmtId="16" fontId="144" fillId="4" borderId="42" xfId="0" applyNumberFormat="1" applyFont="1" applyFill="1" applyBorder="1" applyAlignment="1">
      <alignment horizontal="center" vertical="center"/>
    </xf>
    <xf numFmtId="16" fontId="110" fillId="8" borderId="25" xfId="0" applyNumberFormat="1" applyFont="1" applyFill="1" applyBorder="1" applyAlignment="1">
      <alignment horizontal="left" vertical="center"/>
    </xf>
    <xf numFmtId="16" fontId="110" fillId="8" borderId="26" xfId="0" quotePrefix="1" applyNumberFormat="1" applyFont="1" applyFill="1" applyBorder="1" applyAlignment="1">
      <alignment horizontal="left" vertical="center"/>
    </xf>
    <xf numFmtId="16" fontId="110" fillId="8" borderId="26" xfId="0" applyNumberFormat="1" applyFont="1" applyFill="1" applyBorder="1" applyAlignment="1">
      <alignment horizontal="center" vertical="center"/>
    </xf>
    <xf numFmtId="16" fontId="144" fillId="4" borderId="43" xfId="0" applyNumberFormat="1" applyFont="1" applyFill="1" applyBorder="1" applyAlignment="1">
      <alignment horizontal="center" vertical="center"/>
    </xf>
    <xf numFmtId="16" fontId="144" fillId="8" borderId="14" xfId="0" applyNumberFormat="1" applyFont="1" applyFill="1" applyBorder="1" applyAlignment="1">
      <alignment horizontal="left" vertical="center" wrapText="1"/>
    </xf>
    <xf numFmtId="16" fontId="149" fillId="8" borderId="14" xfId="0" quotePrefix="1" applyNumberFormat="1" applyFont="1" applyFill="1" applyBorder="1" applyAlignment="1">
      <alignment horizontal="left" vertical="center" wrapText="1"/>
    </xf>
    <xf numFmtId="16" fontId="149" fillId="8" borderId="14" xfId="0" applyNumberFormat="1" applyFont="1" applyFill="1" applyBorder="1" applyAlignment="1">
      <alignment horizontal="center" vertical="center" wrapText="1"/>
    </xf>
    <xf numFmtId="16" fontId="195" fillId="8" borderId="41" xfId="0" applyNumberFormat="1" applyFont="1" applyFill="1" applyBorder="1" applyAlignment="1">
      <alignment horizontal="center" vertical="center" wrapText="1"/>
    </xf>
    <xf numFmtId="16" fontId="47" fillId="8" borderId="25" xfId="0" applyNumberFormat="1" applyFont="1" applyFill="1" applyBorder="1" applyAlignment="1">
      <alignment horizontal="left" vertical="center" wrapText="1"/>
    </xf>
    <xf numFmtId="16" fontId="110" fillId="8" borderId="26" xfId="0" quotePrefix="1" applyNumberFormat="1" applyFont="1" applyFill="1" applyBorder="1" applyAlignment="1">
      <alignment horizontal="left" vertical="center" wrapText="1"/>
    </xf>
    <xf numFmtId="16" fontId="110" fillId="8" borderId="26" xfId="0" applyNumberFormat="1" applyFont="1" applyFill="1" applyBorder="1" applyAlignment="1">
      <alignment horizontal="center" vertical="center" wrapText="1"/>
    </xf>
    <xf numFmtId="16" fontId="144" fillId="4" borderId="44" xfId="0" applyNumberFormat="1" applyFont="1" applyFill="1" applyBorder="1" applyAlignment="1">
      <alignment horizontal="center" vertical="center"/>
    </xf>
    <xf numFmtId="16" fontId="206" fillId="0" borderId="1" xfId="0" applyNumberFormat="1" applyFont="1" applyBorder="1" applyAlignment="1">
      <alignment horizontal="center" vertical="center"/>
    </xf>
    <xf numFmtId="16" fontId="110" fillId="0" borderId="19" xfId="0" applyNumberFormat="1" applyFont="1" applyBorder="1" applyAlignment="1">
      <alignment horizontal="center" vertical="center"/>
    </xf>
    <xf numFmtId="0" fontId="66" fillId="0" borderId="16" xfId="0" applyFont="1" applyBorder="1" applyAlignment="1">
      <alignment horizontal="center" vertical="top"/>
    </xf>
    <xf numFmtId="0" fontId="131" fillId="0" borderId="0" xfId="0" applyFont="1" applyAlignment="1">
      <alignment vertical="top"/>
    </xf>
    <xf numFmtId="0" fontId="131" fillId="0" borderId="0" xfId="0" quotePrefix="1" applyFont="1" applyAlignment="1">
      <alignment vertical="top"/>
    </xf>
    <xf numFmtId="0" fontId="160" fillId="0" borderId="0" xfId="0" applyFont="1" applyAlignment="1">
      <alignment vertical="top"/>
    </xf>
    <xf numFmtId="0" fontId="110" fillId="0" borderId="0" xfId="0" applyFont="1" applyAlignment="1">
      <alignment horizontal="center" vertical="top"/>
    </xf>
    <xf numFmtId="0" fontId="110" fillId="0" borderId="0" xfId="0" quotePrefix="1" applyFont="1" applyAlignment="1">
      <alignment horizontal="center" vertical="top"/>
    </xf>
    <xf numFmtId="0" fontId="159" fillId="0" borderId="0" xfId="0" applyFont="1" applyAlignment="1">
      <alignment horizontal="center" vertical="top"/>
    </xf>
    <xf numFmtId="16" fontId="75" fillId="0" borderId="6" xfId="0" applyNumberFormat="1" applyFont="1" applyBorder="1" applyAlignment="1">
      <alignment horizontal="left" vertical="center"/>
    </xf>
    <xf numFmtId="16" fontId="75" fillId="0" borderId="11" xfId="0" applyNumberFormat="1" applyFont="1" applyBorder="1" applyAlignment="1">
      <alignment horizontal="left" vertical="center"/>
    </xf>
    <xf numFmtId="16" fontId="110" fillId="0" borderId="46" xfId="0" applyNumberFormat="1" applyFont="1" applyBorder="1" applyAlignment="1">
      <alignment horizontal="left" vertical="center"/>
    </xf>
    <xf numFmtId="16" fontId="110" fillId="4" borderId="45" xfId="0" applyNumberFormat="1" applyFont="1" applyFill="1" applyBorder="1" applyAlignment="1">
      <alignment horizontal="center" vertical="center"/>
    </xf>
    <xf numFmtId="16" fontId="131" fillId="0" borderId="47" xfId="0" applyNumberFormat="1" applyFont="1" applyBorder="1" applyAlignment="1">
      <alignment horizontal="center" vertical="center"/>
    </xf>
    <xf numFmtId="16" fontId="110" fillId="0" borderId="48" xfId="0" applyNumberFormat="1" applyFont="1" applyBorder="1" applyAlignment="1">
      <alignment horizontal="center" vertical="center"/>
    </xf>
    <xf numFmtId="16" fontId="110" fillId="0" borderId="49" xfId="0" quotePrefix="1" applyNumberFormat="1" applyFont="1" applyBorder="1" applyAlignment="1">
      <alignment horizontal="left" vertical="center"/>
    </xf>
    <xf numFmtId="16" fontId="37" fillId="0" borderId="7" xfId="0" applyNumberFormat="1" applyFont="1" applyBorder="1" applyAlignment="1">
      <alignment horizontal="center" vertical="center"/>
    </xf>
    <xf numFmtId="0" fontId="88" fillId="0" borderId="0" xfId="0" applyFont="1" applyAlignment="1">
      <alignment vertical="center"/>
    </xf>
    <xf numFmtId="16" fontId="199" fillId="0" borderId="0" xfId="0" quotePrefix="1" applyNumberFormat="1" applyFont="1" applyAlignment="1">
      <alignment horizontal="right" vertical="center"/>
    </xf>
    <xf numFmtId="16" fontId="110" fillId="13" borderId="50" xfId="0" applyNumberFormat="1" applyFont="1" applyFill="1" applyBorder="1" applyAlignment="1">
      <alignment horizontal="left" vertical="center"/>
    </xf>
    <xf numFmtId="16" fontId="131" fillId="13" borderId="34" xfId="0" quotePrefix="1" applyNumberFormat="1" applyFont="1" applyFill="1" applyBorder="1" applyAlignment="1">
      <alignment horizontal="right" vertical="center"/>
    </xf>
    <xf numFmtId="16" fontId="131" fillId="13" borderId="51" xfId="0" applyNumberFormat="1" applyFont="1" applyFill="1" applyBorder="1" applyAlignment="1">
      <alignment horizontal="center" vertical="center"/>
    </xf>
    <xf numFmtId="16" fontId="110" fillId="0" borderId="22" xfId="0" applyNumberFormat="1" applyFont="1" applyBorder="1" applyAlignment="1">
      <alignment horizontal="center" vertical="center"/>
    </xf>
    <xf numFmtId="16" fontId="110" fillId="0" borderId="54" xfId="0" applyNumberFormat="1" applyFont="1" applyBorder="1" applyAlignment="1">
      <alignment horizontal="center" vertical="center"/>
    </xf>
    <xf numFmtId="16" fontId="110" fillId="13" borderId="55" xfId="0" applyNumberFormat="1" applyFont="1" applyFill="1" applyBorder="1" applyAlignment="1">
      <alignment horizontal="left" vertical="center"/>
    </xf>
    <xf numFmtId="16" fontId="110" fillId="0" borderId="56" xfId="0" applyNumberFormat="1" applyFont="1" applyBorder="1" applyAlignment="1">
      <alignment horizontal="center" vertical="center"/>
    </xf>
    <xf numFmtId="16" fontId="110" fillId="0" borderId="57" xfId="0" applyNumberFormat="1" applyFont="1" applyBorder="1" applyAlignment="1">
      <alignment horizontal="left" vertical="center"/>
    </xf>
    <xf numFmtId="16" fontId="110" fillId="0" borderId="58" xfId="0" quotePrefix="1" applyNumberFormat="1" applyFont="1" applyBorder="1" applyAlignment="1">
      <alignment horizontal="left" vertical="center"/>
    </xf>
    <xf numFmtId="16" fontId="110" fillId="0" borderId="4" xfId="0" applyNumberFormat="1" applyFont="1" applyBorder="1" applyAlignment="1">
      <alignment horizontal="center" vertical="center"/>
    </xf>
    <xf numFmtId="16" fontId="110" fillId="0" borderId="58" xfId="0" applyNumberFormat="1" applyFont="1" applyBorder="1" applyAlignment="1">
      <alignment horizontal="center" vertical="center"/>
    </xf>
    <xf numFmtId="16" fontId="110" fillId="4" borderId="58" xfId="0" applyNumberFormat="1" applyFont="1" applyFill="1" applyBorder="1" applyAlignment="1">
      <alignment horizontal="center" vertical="center"/>
    </xf>
    <xf numFmtId="16" fontId="77" fillId="0" borderId="2" xfId="0" applyNumberFormat="1" applyFont="1" applyBorder="1" applyAlignment="1">
      <alignment horizontal="left" vertical="center"/>
    </xf>
    <xf numFmtId="16" fontId="131" fillId="8" borderId="29" xfId="0" applyNumberFormat="1" applyFont="1" applyFill="1" applyBorder="1" applyAlignment="1">
      <alignment horizontal="left" vertical="center"/>
    </xf>
    <xf numFmtId="16" fontId="110" fillId="8" borderId="60" xfId="0" applyNumberFormat="1" applyFont="1" applyFill="1" applyBorder="1" applyAlignment="1">
      <alignment horizontal="center" vertical="center"/>
    </xf>
    <xf numFmtId="16" fontId="110" fillId="8" borderId="42" xfId="0" applyNumberFormat="1" applyFont="1" applyFill="1" applyBorder="1" applyAlignment="1">
      <alignment horizontal="center" vertical="center"/>
    </xf>
    <xf numFmtId="16" fontId="131" fillId="8" borderId="59" xfId="0" applyNumberFormat="1" applyFont="1" applyFill="1" applyBorder="1" applyAlignment="1">
      <alignment horizontal="center" vertical="center"/>
    </xf>
    <xf numFmtId="16" fontId="131" fillId="8" borderId="30" xfId="0" quotePrefix="1" applyNumberFormat="1" applyFont="1" applyFill="1" applyBorder="1" applyAlignment="1">
      <alignment horizontal="left" vertical="center"/>
    </xf>
    <xf numFmtId="16" fontId="77" fillId="0" borderId="2" xfId="0" applyNumberFormat="1" applyFont="1" applyBorder="1" applyAlignment="1">
      <alignment horizontal="center" vertical="center"/>
    </xf>
    <xf numFmtId="0" fontId="210" fillId="0" borderId="0" xfId="0" applyFont="1" applyAlignment="1">
      <alignment horizontal="left"/>
    </xf>
    <xf numFmtId="0" fontId="210" fillId="0" borderId="0" xfId="0" applyFont="1"/>
    <xf numFmtId="0" fontId="210" fillId="0" borderId="0" xfId="2" applyFont="1" applyAlignment="1">
      <alignment horizontal="right" vertical="center"/>
    </xf>
    <xf numFmtId="0" fontId="210" fillId="0" borderId="0" xfId="2" applyFont="1" applyAlignment="1">
      <alignment horizontal="left" vertical="center" indent="1"/>
    </xf>
    <xf numFmtId="0" fontId="210" fillId="0" borderId="0" xfId="2" applyFont="1" applyAlignment="1">
      <alignment horizontal="left" vertical="center" wrapText="1" indent="1"/>
    </xf>
    <xf numFmtId="16" fontId="29" fillId="15" borderId="2" xfId="0" applyNumberFormat="1" applyFont="1" applyFill="1" applyBorder="1" applyAlignment="1">
      <alignment horizontal="center" vertical="center"/>
    </xf>
    <xf numFmtId="0" fontId="42" fillId="0" borderId="1" xfId="0" applyFont="1" applyBorder="1" applyAlignment="1">
      <alignment vertical="center"/>
    </xf>
    <xf numFmtId="16" fontId="50"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2" fillId="3" borderId="1" xfId="0" applyNumberFormat="1" applyFont="1" applyFill="1" applyBorder="1" applyAlignment="1">
      <alignment horizontal="left" vertical="center"/>
    </xf>
    <xf numFmtId="16" fontId="110" fillId="4" borderId="43" xfId="0" applyNumberFormat="1" applyFont="1" applyFill="1" applyBorder="1" applyAlignment="1">
      <alignment horizontal="center" vertical="center"/>
    </xf>
    <xf numFmtId="16" fontId="131" fillId="8" borderId="25" xfId="0" applyNumberFormat="1" applyFont="1" applyFill="1" applyBorder="1" applyAlignment="1">
      <alignment horizontal="left" vertical="center"/>
    </xf>
    <xf numFmtId="16" fontId="131" fillId="8" borderId="26" xfId="0" quotePrefix="1" applyNumberFormat="1" applyFont="1" applyFill="1" applyBorder="1" applyAlignment="1">
      <alignment horizontal="left" vertical="center"/>
    </xf>
    <xf numFmtId="16" fontId="131" fillId="8" borderId="26" xfId="0" applyNumberFormat="1" applyFont="1" applyFill="1" applyBorder="1" applyAlignment="1">
      <alignment horizontal="center" vertical="center"/>
    </xf>
    <xf numFmtId="16" fontId="110" fillId="0" borderId="42" xfId="0" applyNumberFormat="1" applyFont="1" applyBorder="1" applyAlignment="1">
      <alignment horizontal="center" vertical="center"/>
    </xf>
    <xf numFmtId="0" fontId="66" fillId="8" borderId="14" xfId="0" applyFont="1" applyFill="1" applyBorder="1" applyAlignment="1">
      <alignment horizontal="center" vertical="center" wrapText="1"/>
    </xf>
    <xf numFmtId="0" fontId="92" fillId="0" borderId="0" xfId="0" applyFont="1" applyAlignment="1">
      <alignment horizontal="center" vertical="center" wrapText="1"/>
    </xf>
    <xf numFmtId="0" fontId="70"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7" fillId="0" borderId="1" xfId="0" applyNumberFormat="1" applyFont="1" applyBorder="1" applyAlignment="1">
      <alignment horizontal="center" vertical="center"/>
    </xf>
    <xf numFmtId="0" fontId="42" fillId="0" borderId="0" xfId="0" applyFont="1" applyAlignment="1">
      <alignment horizontal="right" vertical="center"/>
    </xf>
    <xf numFmtId="16" fontId="42" fillId="0" borderId="0" xfId="0" applyNumberFormat="1" applyFont="1" applyAlignment="1">
      <alignment horizontal="left" vertical="center"/>
    </xf>
    <xf numFmtId="16" fontId="42" fillId="0" borderId="0" xfId="0" applyNumberFormat="1" applyFont="1" applyAlignment="1">
      <alignment horizontal="center" vertical="center"/>
    </xf>
    <xf numFmtId="168" fontId="42" fillId="0" borderId="0" xfId="0" applyNumberFormat="1" applyFont="1" applyAlignment="1">
      <alignment horizontal="left" vertical="center"/>
    </xf>
    <xf numFmtId="0" fontId="42" fillId="0" borderId="1" xfId="0" applyFont="1" applyBorder="1" applyAlignment="1">
      <alignment horizontal="center" vertical="center" wrapText="1"/>
    </xf>
    <xf numFmtId="0" fontId="50" fillId="0" borderId="0" xfId="0" applyFont="1" applyAlignment="1">
      <alignment horizontal="left" vertical="center" indent="1"/>
    </xf>
    <xf numFmtId="0" fontId="50" fillId="0" borderId="0" xfId="0" applyFont="1" applyAlignment="1">
      <alignment horizontal="left" vertical="center" wrapText="1" indent="1"/>
    </xf>
    <xf numFmtId="0" fontId="55" fillId="0" borderId="0" xfId="0" applyFont="1"/>
    <xf numFmtId="0" fontId="60" fillId="0" borderId="5" xfId="0" applyFont="1" applyBorder="1" applyAlignment="1">
      <alignment horizontal="center" vertical="top"/>
    </xf>
    <xf numFmtId="0" fontId="95" fillId="0" borderId="0" xfId="0" applyFont="1" applyAlignment="1">
      <alignment vertical="center"/>
    </xf>
    <xf numFmtId="16" fontId="110" fillId="2" borderId="25" xfId="0" applyNumberFormat="1" applyFont="1" applyFill="1" applyBorder="1" applyAlignment="1">
      <alignment horizontal="left" vertical="center"/>
    </xf>
    <xf numFmtId="16" fontId="110" fillId="2" borderId="26" xfId="0" quotePrefix="1" applyNumberFormat="1" applyFont="1" applyFill="1" applyBorder="1" applyAlignment="1">
      <alignment horizontal="left" vertical="center"/>
    </xf>
    <xf numFmtId="16" fontId="110" fillId="2" borderId="26" xfId="0" applyNumberFormat="1" applyFont="1" applyFill="1" applyBorder="1" applyAlignment="1">
      <alignment horizontal="center" vertical="center"/>
    </xf>
    <xf numFmtId="16" fontId="110" fillId="2" borderId="27" xfId="0" applyNumberFormat="1" applyFont="1" applyFill="1" applyBorder="1" applyAlignment="1">
      <alignment horizontal="center" vertical="center"/>
    </xf>
    <xf numFmtId="16" fontId="110" fillId="2" borderId="61" xfId="0" applyNumberFormat="1" applyFont="1" applyFill="1" applyBorder="1" applyAlignment="1">
      <alignment horizontal="left" vertical="center"/>
    </xf>
    <xf numFmtId="16" fontId="131" fillId="2" borderId="59" xfId="0" quotePrefix="1" applyNumberFormat="1" applyFont="1" applyFill="1" applyBorder="1" applyAlignment="1">
      <alignment horizontal="left" vertical="center"/>
    </xf>
    <xf numFmtId="16" fontId="110" fillId="2" borderId="59" xfId="0" applyNumberFormat="1" applyFont="1" applyFill="1" applyBorder="1" applyAlignment="1">
      <alignment horizontal="center" vertical="center"/>
    </xf>
    <xf numFmtId="16" fontId="110" fillId="2" borderId="60" xfId="0" applyNumberFormat="1" applyFont="1" applyFill="1" applyBorder="1" applyAlignment="1">
      <alignment horizontal="center" vertical="center"/>
    </xf>
    <xf numFmtId="16" fontId="110" fillId="0" borderId="37" xfId="0" applyNumberFormat="1" applyFont="1" applyBorder="1" applyAlignment="1">
      <alignment horizontal="left" vertical="center"/>
    </xf>
    <xf numFmtId="16" fontId="131" fillId="0" borderId="26" xfId="0" applyNumberFormat="1" applyFont="1" applyBorder="1" applyAlignment="1">
      <alignment horizontal="center" vertical="center"/>
    </xf>
    <xf numFmtId="0" fontId="86" fillId="0" borderId="1" xfId="0" applyFont="1" applyBorder="1" applyAlignment="1">
      <alignment vertical="center"/>
    </xf>
    <xf numFmtId="16" fontId="0" fillId="0" borderId="34" xfId="0" applyNumberFormat="1" applyBorder="1" applyAlignment="1">
      <alignment horizontal="left" vertical="center"/>
    </xf>
    <xf numFmtId="16" fontId="110" fillId="12" borderId="1" xfId="0" applyNumberFormat="1" applyFont="1" applyFill="1" applyBorder="1" applyAlignment="1">
      <alignment horizontal="left" vertical="center"/>
    </xf>
    <xf numFmtId="16" fontId="110" fillId="12" borderId="1" xfId="0" quotePrefix="1" applyNumberFormat="1" applyFont="1" applyFill="1" applyBorder="1" applyAlignment="1">
      <alignment horizontal="left" vertical="center"/>
    </xf>
    <xf numFmtId="16" fontId="110" fillId="12" borderId="2" xfId="0" applyNumberFormat="1" applyFont="1" applyFill="1" applyBorder="1" applyAlignment="1">
      <alignment horizontal="center" vertical="center"/>
    </xf>
    <xf numFmtId="16" fontId="110" fillId="12" borderId="1" xfId="0" applyNumberFormat="1" applyFont="1" applyFill="1" applyBorder="1" applyAlignment="1">
      <alignment horizontal="center" vertical="center"/>
    </xf>
    <xf numFmtId="16" fontId="110" fillId="3" borderId="46" xfId="0" applyNumberFormat="1" applyFont="1" applyFill="1" applyBorder="1" applyAlignment="1">
      <alignment horizontal="left" vertical="center"/>
    </xf>
    <xf numFmtId="16" fontId="110" fillId="3" borderId="52" xfId="0" quotePrefix="1" applyNumberFormat="1" applyFont="1" applyFill="1" applyBorder="1" applyAlignment="1">
      <alignment horizontal="left" vertical="center"/>
    </xf>
    <xf numFmtId="16" fontId="110" fillId="3" borderId="53" xfId="0" applyNumberFormat="1" applyFont="1" applyFill="1" applyBorder="1" applyAlignment="1">
      <alignment horizontal="center" vertical="center"/>
    </xf>
    <xf numFmtId="16" fontId="110" fillId="3" borderId="52" xfId="0" applyNumberFormat="1" applyFont="1" applyFill="1" applyBorder="1" applyAlignment="1">
      <alignment horizontal="center" vertical="center"/>
    </xf>
    <xf numFmtId="16" fontId="110" fillId="3" borderId="25" xfId="0" applyNumberFormat="1" applyFont="1" applyFill="1" applyBorder="1" applyAlignment="1">
      <alignment horizontal="left" vertical="center"/>
    </xf>
    <xf numFmtId="16" fontId="131" fillId="3" borderId="30" xfId="0" quotePrefix="1" applyNumberFormat="1" applyFont="1" applyFill="1" applyBorder="1" applyAlignment="1">
      <alignment horizontal="left" vertical="center"/>
    </xf>
    <xf numFmtId="16" fontId="131" fillId="3" borderId="59" xfId="0" applyNumberFormat="1" applyFont="1" applyFill="1" applyBorder="1" applyAlignment="1">
      <alignment horizontal="center" vertical="center"/>
    </xf>
    <xf numFmtId="16" fontId="110" fillId="3" borderId="60" xfId="0" applyNumberFormat="1" applyFont="1" applyFill="1" applyBorder="1" applyAlignment="1">
      <alignment horizontal="center" vertical="center"/>
    </xf>
    <xf numFmtId="16" fontId="110" fillId="3" borderId="2" xfId="0" quotePrefix="1" applyNumberFormat="1" applyFont="1" applyFill="1" applyBorder="1" applyAlignment="1">
      <alignment horizontal="left" vertical="center"/>
    </xf>
    <xf numFmtId="16" fontId="131" fillId="3" borderId="1" xfId="0" quotePrefix="1" applyNumberFormat="1" applyFont="1" applyFill="1" applyBorder="1" applyAlignment="1">
      <alignment horizontal="right" vertical="center"/>
    </xf>
    <xf numFmtId="16" fontId="110" fillId="3" borderId="2" xfId="0" applyNumberFormat="1" applyFont="1" applyFill="1" applyBorder="1" applyAlignment="1">
      <alignment horizontal="center" vertical="center"/>
    </xf>
    <xf numFmtId="16" fontId="131" fillId="3" borderId="1" xfId="0" applyNumberFormat="1" applyFont="1" applyFill="1" applyBorder="1" applyAlignment="1">
      <alignment horizontal="center" vertical="center" wrapText="1"/>
    </xf>
    <xf numFmtId="16" fontId="110" fillId="3" borderId="1" xfId="0" applyNumberFormat="1" applyFont="1" applyFill="1" applyBorder="1" applyAlignment="1">
      <alignment horizontal="center" vertical="center"/>
    </xf>
    <xf numFmtId="16" fontId="110" fillId="4" borderId="10" xfId="0" applyNumberFormat="1" applyFont="1" applyFill="1" applyBorder="1" applyAlignment="1">
      <alignment horizontal="center" vertical="center"/>
    </xf>
    <xf numFmtId="0" fontId="130" fillId="0" borderId="12" xfId="0" applyFont="1" applyBorder="1" applyAlignment="1">
      <alignment horizontal="center" vertical="top"/>
    </xf>
    <xf numFmtId="0" fontId="131" fillId="0" borderId="64" xfId="0" applyFont="1" applyBorder="1" applyAlignment="1">
      <alignment horizontal="center" vertical="center" wrapText="1"/>
    </xf>
    <xf numFmtId="0" fontId="92" fillId="0" borderId="2" xfId="0" applyFont="1" applyBorder="1" applyAlignment="1">
      <alignment horizontal="center" vertical="center" wrapText="1"/>
    </xf>
    <xf numFmtId="16" fontId="159" fillId="0" borderId="0" xfId="0" applyNumberFormat="1" applyFont="1" applyAlignment="1">
      <alignment horizontal="left" vertical="center"/>
    </xf>
    <xf numFmtId="16" fontId="160" fillId="0" borderId="0" xfId="0" applyNumberFormat="1" applyFont="1" applyAlignment="1">
      <alignment horizontal="left" vertical="center"/>
    </xf>
    <xf numFmtId="16" fontId="38" fillId="0" borderId="0" xfId="0" applyNumberFormat="1" applyFont="1"/>
    <xf numFmtId="0" fontId="142" fillId="0" borderId="0" xfId="0" applyFont="1" applyAlignment="1">
      <alignment horizontal="center" vertical="center" wrapText="1"/>
    </xf>
    <xf numFmtId="16" fontId="213" fillId="0" borderId="1" xfId="0" applyNumberFormat="1" applyFont="1" applyBorder="1" applyAlignment="1">
      <alignment horizontal="center" vertical="center"/>
    </xf>
    <xf numFmtId="16" fontId="28" fillId="0" borderId="0" xfId="0" applyNumberFormat="1" applyFont="1" applyAlignment="1">
      <alignment horizontal="left" vertical="center"/>
    </xf>
    <xf numFmtId="16" fontId="86" fillId="9" borderId="1" xfId="0" applyNumberFormat="1" applyFont="1" applyFill="1" applyBorder="1" applyAlignment="1">
      <alignment horizontal="left" vertical="center"/>
    </xf>
    <xf numFmtId="16" fontId="213" fillId="9" borderId="1" xfId="0" applyNumberFormat="1" applyFont="1" applyFill="1" applyBorder="1" applyAlignment="1">
      <alignment horizontal="center" vertical="center"/>
    </xf>
    <xf numFmtId="16" fontId="86" fillId="9" borderId="1" xfId="0" applyNumberFormat="1" applyFont="1" applyFill="1" applyBorder="1" applyAlignment="1">
      <alignment horizontal="center" vertical="center"/>
    </xf>
    <xf numFmtId="16" fontId="86" fillId="9" borderId="2" xfId="0" applyNumberFormat="1" applyFont="1" applyFill="1" applyBorder="1" applyAlignment="1">
      <alignment horizontal="center" vertical="center"/>
    </xf>
    <xf numFmtId="16" fontId="92" fillId="9" borderId="1" xfId="0" applyNumberFormat="1" applyFont="1" applyFill="1" applyBorder="1" applyAlignment="1">
      <alignment horizontal="left" vertical="center"/>
    </xf>
    <xf numFmtId="16" fontId="40" fillId="0" borderId="0" xfId="0" applyNumberFormat="1" applyFont="1" applyAlignment="1">
      <alignment horizontal="center" vertical="center"/>
    </xf>
    <xf numFmtId="16" fontId="214" fillId="4" borderId="1" xfId="0" applyNumberFormat="1" applyFont="1" applyFill="1" applyBorder="1" applyAlignment="1">
      <alignment horizontal="center" vertical="center"/>
    </xf>
    <xf numFmtId="16" fontId="214" fillId="4" borderId="2" xfId="0" applyNumberFormat="1" applyFont="1" applyFill="1" applyBorder="1" applyAlignment="1">
      <alignment horizontal="center" vertical="center"/>
    </xf>
    <xf numFmtId="0" fontId="75" fillId="0" borderId="0" xfId="2" applyFont="1" applyAlignment="1">
      <alignment horizontal="left" vertical="center" indent="1"/>
    </xf>
    <xf numFmtId="0" fontId="66" fillId="11" borderId="1" xfId="0" applyFont="1" applyFill="1" applyBorder="1" applyAlignment="1">
      <alignment horizontal="center" vertical="center" wrapText="1"/>
    </xf>
    <xf numFmtId="0" fontId="66" fillId="11" borderId="10" xfId="0" applyFont="1" applyFill="1" applyBorder="1" applyAlignment="1">
      <alignment horizontal="center" vertical="center" wrapText="1"/>
    </xf>
    <xf numFmtId="0" fontId="120" fillId="11" borderId="14" xfId="0" applyFont="1" applyFill="1" applyBorder="1" applyAlignment="1">
      <alignment horizontal="center" vertical="center"/>
    </xf>
    <xf numFmtId="16" fontId="50" fillId="3" borderId="7" xfId="0" applyNumberFormat="1" applyFont="1" applyFill="1" applyBorder="1" applyAlignment="1">
      <alignment horizontal="center" vertical="center"/>
    </xf>
    <xf numFmtId="16" fontId="92" fillId="0" borderId="1" xfId="0" applyNumberFormat="1" applyFont="1" applyBorder="1" applyAlignment="1">
      <alignment horizontal="left" vertical="center"/>
    </xf>
    <xf numFmtId="16" fontId="50" fillId="4" borderId="15" xfId="0" applyNumberFormat="1" applyFont="1" applyFill="1" applyBorder="1" applyAlignment="1">
      <alignment horizontal="center" vertical="center"/>
    </xf>
    <xf numFmtId="0" fontId="154" fillId="0" borderId="0" xfId="0" applyFont="1" applyAlignment="1">
      <alignment vertical="center"/>
    </xf>
    <xf numFmtId="16" fontId="153" fillId="0" borderId="0" xfId="0" applyNumberFormat="1" applyFont="1" applyAlignment="1">
      <alignment horizontal="center" vertical="center"/>
    </xf>
    <xf numFmtId="16" fontId="153" fillId="0" borderId="0" xfId="0" quotePrefix="1" applyNumberFormat="1" applyFont="1" applyAlignment="1">
      <alignment horizontal="center" vertical="center"/>
    </xf>
    <xf numFmtId="16" fontId="209" fillId="0" borderId="0" xfId="0" applyNumberFormat="1" applyFont="1" applyAlignment="1">
      <alignment horizontal="left" vertical="center"/>
    </xf>
    <xf numFmtId="0" fontId="158" fillId="0" borderId="0" xfId="0" applyFont="1" applyAlignment="1">
      <alignment horizontal="right" vertical="center"/>
    </xf>
    <xf numFmtId="0" fontId="97" fillId="0" borderId="0" xfId="0" applyFont="1" applyAlignment="1">
      <alignment horizontal="centerContinuous" vertical="center"/>
    </xf>
    <xf numFmtId="0" fontId="97" fillId="0" borderId="0" xfId="0" applyFont="1" applyAlignment="1">
      <alignment horizontal="center" vertical="center"/>
    </xf>
    <xf numFmtId="0" fontId="153" fillId="0" borderId="0" xfId="0" applyFont="1" applyAlignment="1">
      <alignment horizontal="center" vertical="center"/>
    </xf>
    <xf numFmtId="0" fontId="166" fillId="0" borderId="0" xfId="0" applyFont="1" applyAlignment="1">
      <alignment horizontal="right"/>
    </xf>
    <xf numFmtId="0" fontId="170" fillId="0" borderId="0" xfId="0" applyFont="1" applyAlignment="1">
      <alignment horizontal="right" vertical="center"/>
    </xf>
    <xf numFmtId="0" fontId="95" fillId="0" borderId="0" xfId="2" applyFont="1" applyAlignment="1">
      <alignment vertical="center"/>
    </xf>
    <xf numFmtId="0" fontId="98" fillId="0" borderId="13" xfId="0" applyFont="1" applyBorder="1" applyAlignment="1">
      <alignment horizontal="center" vertical="top"/>
    </xf>
    <xf numFmtId="0" fontId="98" fillId="0" borderId="5" xfId="0" applyFont="1" applyBorder="1" applyAlignment="1">
      <alignment horizontal="center" vertical="center"/>
    </xf>
    <xf numFmtId="16" fontId="86" fillId="0" borderId="2" xfId="0" applyNumberFormat="1" applyFont="1" applyBorder="1" applyAlignment="1">
      <alignment horizontal="center" vertical="center" wrapText="1"/>
    </xf>
    <xf numFmtId="16" fontId="157" fillId="0" borderId="1" xfId="0" applyNumberFormat="1" applyFont="1" applyBorder="1" applyAlignment="1">
      <alignment horizontal="right" vertical="center"/>
    </xf>
    <xf numFmtId="0" fontId="121" fillId="0" borderId="0" xfId="0" applyFont="1"/>
    <xf numFmtId="0" fontId="171" fillId="0" borderId="0" xfId="0" applyFont="1" applyAlignment="1">
      <alignment horizontal="right" vertical="center"/>
    </xf>
    <xf numFmtId="0" fontId="154" fillId="0" borderId="0" xfId="2" applyFont="1" applyAlignment="1">
      <alignment vertical="center"/>
    </xf>
    <xf numFmtId="0" fontId="155" fillId="0" borderId="3" xfId="2" applyFont="1" applyBorder="1" applyAlignment="1">
      <alignment horizontal="right"/>
    </xf>
    <xf numFmtId="0" fontId="152" fillId="0" borderId="12" xfId="0" applyFont="1" applyBorder="1" applyAlignment="1">
      <alignment horizontal="center" vertical="center" wrapText="1"/>
    </xf>
    <xf numFmtId="0" fontId="156" fillId="0" borderId="5" xfId="0" applyFont="1" applyBorder="1" applyAlignment="1">
      <alignment horizontal="center" vertical="center"/>
    </xf>
    <xf numFmtId="0" fontId="86" fillId="0" borderId="0" xfId="0" quotePrefix="1" applyFont="1"/>
    <xf numFmtId="0" fontId="119" fillId="0" borderId="0" xfId="0" applyFont="1" applyAlignment="1">
      <alignment horizontal="right"/>
    </xf>
    <xf numFmtId="0" fontId="58" fillId="0" borderId="0" xfId="0" applyFont="1" applyAlignment="1">
      <alignment horizontal="center"/>
    </xf>
    <xf numFmtId="0" fontId="35" fillId="0" borderId="0" xfId="0" applyFont="1" applyAlignment="1">
      <alignment horizontal="center"/>
    </xf>
    <xf numFmtId="0" fontId="53" fillId="0" borderId="0" xfId="0" applyFont="1" applyAlignment="1">
      <alignment horizontal="center" vertical="center"/>
    </xf>
    <xf numFmtId="0" fontId="36" fillId="0" borderId="0" xfId="0" applyFont="1" applyAlignment="1">
      <alignment vertical="center"/>
    </xf>
    <xf numFmtId="16" fontId="0" fillId="0" borderId="1" xfId="0" applyNumberFormat="1" applyBorder="1" applyAlignment="1">
      <alignment horizontal="center" vertical="center"/>
    </xf>
    <xf numFmtId="0" fontId="173" fillId="0" borderId="0" xfId="0" applyFont="1" applyAlignment="1">
      <alignment vertical="center"/>
    </xf>
    <xf numFmtId="0" fontId="185" fillId="0" borderId="0" xfId="0" applyFont="1" applyAlignment="1">
      <alignment horizontal="center" vertical="center"/>
    </xf>
    <xf numFmtId="0" fontId="155" fillId="0" borderId="1" xfId="0" applyFont="1" applyBorder="1" applyAlignment="1">
      <alignment horizontal="center" vertical="center" wrapText="1"/>
    </xf>
    <xf numFmtId="0" fontId="189" fillId="0" borderId="3" xfId="0" applyFont="1" applyBorder="1" applyAlignment="1">
      <alignment horizontal="right" vertical="top"/>
    </xf>
    <xf numFmtId="0" fontId="190" fillId="0" borderId="3" xfId="0" applyFont="1" applyBorder="1" applyAlignment="1">
      <alignment horizontal="center" vertical="center"/>
    </xf>
    <xf numFmtId="0" fontId="186" fillId="0" borderId="5" xfId="0" applyFont="1" applyBorder="1" applyAlignment="1">
      <alignment horizontal="center" vertical="center" wrapText="1"/>
    </xf>
    <xf numFmtId="0" fontId="187" fillId="0" borderId="5" xfId="0" applyFont="1" applyBorder="1" applyAlignment="1">
      <alignment horizontal="center" vertical="center" wrapText="1"/>
    </xf>
    <xf numFmtId="16" fontId="187" fillId="0" borderId="5" xfId="0" applyNumberFormat="1" applyFont="1" applyBorder="1" applyAlignment="1">
      <alignment horizontal="center" vertical="center" wrapText="1"/>
    </xf>
    <xf numFmtId="0" fontId="123" fillId="0" borderId="0" xfId="2" applyFont="1" applyAlignment="1">
      <alignment horizontal="left" vertical="center" indent="1"/>
    </xf>
    <xf numFmtId="0" fontId="111" fillId="0" borderId="0" xfId="2" applyFont="1" applyAlignment="1">
      <alignment horizontal="left" vertical="center" indent="1"/>
    </xf>
    <xf numFmtId="0" fontId="111" fillId="0" borderId="0" xfId="2" applyFont="1" applyAlignment="1">
      <alignment horizontal="left" vertical="center" wrapText="1" indent="1"/>
    </xf>
    <xf numFmtId="0" fontId="135" fillId="0" borderId="0" xfId="0" applyFont="1"/>
    <xf numFmtId="0" fontId="35" fillId="0" borderId="0" xfId="0" applyFont="1" applyAlignment="1">
      <alignment vertical="top"/>
    </xf>
    <xf numFmtId="0" fontId="136" fillId="0" borderId="0" xfId="0" applyFont="1" applyAlignment="1">
      <alignment vertical="top"/>
    </xf>
    <xf numFmtId="0" fontId="137" fillId="0" borderId="0" xfId="0" applyFont="1" applyAlignment="1">
      <alignment horizontal="center" vertical="top"/>
    </xf>
    <xf numFmtId="0" fontId="92" fillId="0" borderId="0" xfId="0" applyFont="1" applyAlignment="1">
      <alignment horizontal="right" vertical="center"/>
    </xf>
    <xf numFmtId="0" fontId="94" fillId="0" borderId="0" xfId="0" applyFont="1" applyAlignment="1">
      <alignment horizontal="center" vertical="center"/>
    </xf>
    <xf numFmtId="0" fontId="29" fillId="0" borderId="2" xfId="0" applyFont="1" applyBorder="1" applyAlignment="1">
      <alignment horizontal="center" vertical="center" wrapText="1"/>
    </xf>
    <xf numFmtId="0" fontId="99" fillId="0" borderId="0" xfId="0" applyFont="1" applyAlignment="1">
      <alignment horizontal="center" vertical="top"/>
    </xf>
    <xf numFmtId="16" fontId="191" fillId="0" borderId="1" xfId="0" applyNumberFormat="1" applyFont="1" applyBorder="1" applyAlignment="1">
      <alignment horizontal="center" vertical="center" wrapText="1"/>
    </xf>
    <xf numFmtId="16" fontId="191" fillId="0" borderId="1" xfId="0" applyNumberFormat="1" applyFont="1" applyBorder="1" applyAlignment="1">
      <alignment horizontal="center" vertical="center"/>
    </xf>
    <xf numFmtId="0" fontId="192" fillId="0" borderId="0" xfId="0" applyFont="1" applyAlignment="1">
      <alignment horizontal="center" vertical="top"/>
    </xf>
    <xf numFmtId="16" fontId="191" fillId="0" borderId="2" xfId="0" applyNumberFormat="1" applyFont="1" applyBorder="1" applyAlignment="1">
      <alignment horizontal="center" vertical="center"/>
    </xf>
    <xf numFmtId="16" fontId="54" fillId="0" borderId="3" xfId="0" applyNumberFormat="1" applyFont="1" applyBorder="1" applyAlignment="1">
      <alignment horizontal="left" vertical="center"/>
    </xf>
    <xf numFmtId="16" fontId="86" fillId="0" borderId="5" xfId="0" applyNumberFormat="1" applyFont="1" applyBorder="1" applyAlignment="1">
      <alignment horizontal="left" vertical="center"/>
    </xf>
    <xf numFmtId="16" fontId="50" fillId="0" borderId="10" xfId="0" applyNumberFormat="1" applyFont="1" applyBorder="1" applyAlignment="1">
      <alignment horizontal="left" vertical="center"/>
    </xf>
    <xf numFmtId="0" fontId="179" fillId="0" borderId="0" xfId="0" applyFont="1" applyAlignment="1">
      <alignment horizontal="left" vertical="top"/>
    </xf>
    <xf numFmtId="0" fontId="0" fillId="0" borderId="13" xfId="0" applyBorder="1"/>
    <xf numFmtId="0" fontId="131" fillId="12" borderId="65" xfId="0" applyFont="1" applyFill="1" applyBorder="1" applyAlignment="1">
      <alignment vertical="center"/>
    </xf>
    <xf numFmtId="0" fontId="110" fillId="12" borderId="56" xfId="0" applyFont="1" applyFill="1" applyBorder="1" applyAlignment="1">
      <alignment vertical="center"/>
    </xf>
    <xf numFmtId="16" fontId="110" fillId="12" borderId="56" xfId="0" applyNumberFormat="1" applyFont="1" applyFill="1" applyBorder="1" applyAlignment="1">
      <alignment horizontal="center" vertical="center"/>
    </xf>
    <xf numFmtId="0" fontId="110" fillId="12" borderId="56" xfId="0" applyFont="1" applyFill="1" applyBorder="1" applyAlignment="1">
      <alignment horizontal="center" vertical="center"/>
    </xf>
    <xf numFmtId="0" fontId="110" fillId="20" borderId="56" xfId="0" applyFont="1" applyFill="1" applyBorder="1" applyAlignment="1">
      <alignment horizontal="center" vertical="center"/>
    </xf>
    <xf numFmtId="0" fontId="110" fillId="12" borderId="65" xfId="0" applyFont="1" applyFill="1" applyBorder="1" applyAlignment="1">
      <alignment vertical="center"/>
    </xf>
    <xf numFmtId="0" fontId="131" fillId="12" borderId="56" xfId="0" applyFont="1" applyFill="1" applyBorder="1" applyAlignment="1">
      <alignment horizontal="right" vertical="center"/>
    </xf>
    <xf numFmtId="0" fontId="222" fillId="0" borderId="0" xfId="0" applyFont="1"/>
    <xf numFmtId="16" fontId="212" fillId="0" borderId="0" xfId="0" applyNumberFormat="1" applyFont="1" applyAlignment="1">
      <alignment horizontal="left" vertical="center"/>
    </xf>
    <xf numFmtId="16" fontId="212" fillId="0" borderId="0" xfId="0" applyNumberFormat="1" applyFont="1" applyAlignment="1">
      <alignment horizontal="center" vertical="center"/>
    </xf>
    <xf numFmtId="16" fontId="37" fillId="0" borderId="8" xfId="0" applyNumberFormat="1" applyFont="1" applyBorder="1" applyAlignment="1">
      <alignment horizontal="center" vertical="center"/>
    </xf>
    <xf numFmtId="0" fontId="224" fillId="0" borderId="1" xfId="0" applyFont="1" applyBorder="1" applyAlignment="1">
      <alignment horizontal="center" vertical="center" wrapText="1"/>
    </xf>
    <xf numFmtId="0" fontId="220" fillId="0" borderId="0" xfId="0" applyFont="1"/>
    <xf numFmtId="16" fontId="0" fillId="0" borderId="66" xfId="0" applyNumberFormat="1" applyBorder="1" applyAlignment="1">
      <alignment horizontal="left" vertical="center"/>
    </xf>
    <xf numFmtId="16" fontId="86" fillId="2" borderId="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16" fontId="225" fillId="0" borderId="5" xfId="0" applyNumberFormat="1" applyFont="1" applyBorder="1" applyAlignment="1">
      <alignment horizontal="center" vertical="center"/>
    </xf>
    <xf numFmtId="16" fontId="86" fillId="2" borderId="12" xfId="0" applyNumberFormat="1" applyFont="1" applyFill="1" applyBorder="1" applyAlignment="1">
      <alignment horizontal="center" vertical="center"/>
    </xf>
    <xf numFmtId="16" fontId="88" fillId="0" borderId="2"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86" fillId="0" borderId="14" xfId="0" applyNumberFormat="1" applyFont="1" applyBorder="1" applyAlignment="1">
      <alignment horizontal="left" vertical="center"/>
    </xf>
    <xf numFmtId="16" fontId="225" fillId="0" borderId="14" xfId="0" applyNumberFormat="1" applyFont="1" applyBorder="1" applyAlignment="1">
      <alignment horizontal="center" vertical="center"/>
    </xf>
    <xf numFmtId="16" fontId="86" fillId="2" borderId="14" xfId="0" applyNumberFormat="1" applyFont="1" applyFill="1" applyBorder="1" applyAlignment="1">
      <alignment horizontal="center" vertical="center"/>
    </xf>
    <xf numFmtId="0" fontId="230" fillId="0" borderId="0" xfId="0" applyFont="1" applyAlignment="1">
      <alignment wrapText="1"/>
    </xf>
    <xf numFmtId="0" fontId="60" fillId="0" borderId="0" xfId="0" applyFont="1"/>
    <xf numFmtId="0" fontId="231" fillId="0" borderId="0" xfId="0" applyFont="1"/>
    <xf numFmtId="0" fontId="232" fillId="0" borderId="0" xfId="0" applyFont="1"/>
    <xf numFmtId="0" fontId="47" fillId="0" borderId="0" xfId="0" applyFont="1" applyAlignment="1">
      <alignment vertical="center"/>
    </xf>
    <xf numFmtId="0" fontId="217" fillId="0" borderId="0" xfId="0" applyFont="1"/>
    <xf numFmtId="0" fontId="216" fillId="0" borderId="0" xfId="0" applyFont="1"/>
    <xf numFmtId="0" fontId="235" fillId="0" borderId="0" xfId="0" applyFont="1" applyAlignment="1">
      <alignment vertical="top"/>
    </xf>
    <xf numFmtId="16" fontId="0" fillId="0" borderId="16" xfId="0" applyNumberFormat="1" applyBorder="1" applyAlignment="1">
      <alignment horizontal="center" vertical="center"/>
    </xf>
    <xf numFmtId="0" fontId="220"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8" fillId="0" borderId="2" xfId="0" applyFont="1" applyBorder="1" applyAlignment="1">
      <alignment vertical="center"/>
    </xf>
    <xf numFmtId="0" fontId="0" fillId="4" borderId="13" xfId="0" applyFill="1" applyBorder="1"/>
    <xf numFmtId="168" fontId="37" fillId="0" borderId="7" xfId="0" applyNumberFormat="1" applyFont="1" applyBorder="1" applyAlignment="1">
      <alignment horizontal="left" vertical="center"/>
    </xf>
    <xf numFmtId="0" fontId="159" fillId="0" borderId="0" xfId="0" applyFont="1" applyAlignment="1">
      <alignment horizontal="left"/>
    </xf>
    <xf numFmtId="16" fontId="29" fillId="0" borderId="0" xfId="0" applyNumberFormat="1" applyFont="1" applyAlignment="1">
      <alignment horizontal="center"/>
    </xf>
    <xf numFmtId="0" fontId="159" fillId="0" borderId="0" xfId="2" applyFont="1" applyAlignment="1">
      <alignment horizontal="left" vertical="center" indent="1"/>
    </xf>
    <xf numFmtId="0" fontId="131" fillId="0" borderId="38" xfId="0" applyFont="1" applyBorder="1" applyAlignment="1">
      <alignment horizontal="center" vertical="center" wrapText="1"/>
    </xf>
    <xf numFmtId="0" fontId="131" fillId="0" borderId="26" xfId="0" applyFont="1" applyBorder="1" applyAlignment="1">
      <alignment horizontal="center" vertical="center"/>
    </xf>
    <xf numFmtId="0" fontId="131" fillId="0" borderId="28" xfId="0" applyFont="1" applyBorder="1" applyAlignment="1">
      <alignment horizontal="center" vertical="center" wrapText="1"/>
    </xf>
    <xf numFmtId="0" fontId="130" fillId="0" borderId="39" xfId="0" applyFont="1" applyBorder="1" applyAlignment="1">
      <alignment horizontal="center" vertical="top"/>
    </xf>
    <xf numFmtId="0" fontId="159" fillId="2" borderId="0" xfId="2" applyFont="1" applyFill="1" applyAlignment="1">
      <alignment horizontal="left" vertical="center" indent="1"/>
    </xf>
    <xf numFmtId="16" fontId="110" fillId="2" borderId="0" xfId="0" applyNumberFormat="1" applyFont="1" applyFill="1" applyAlignment="1">
      <alignment horizontal="center" vertical="center"/>
    </xf>
    <xf numFmtId="16" fontId="110" fillId="2" borderId="0" xfId="0" applyNumberFormat="1" applyFont="1" applyFill="1" applyAlignment="1">
      <alignment horizontal="left" vertical="center"/>
    </xf>
    <xf numFmtId="1" fontId="110" fillId="2" borderId="0" xfId="0" applyNumberFormat="1" applyFont="1" applyFill="1" applyAlignment="1">
      <alignment horizontal="center" vertical="center"/>
    </xf>
    <xf numFmtId="0" fontId="139" fillId="0" borderId="0" xfId="0" applyFont="1"/>
    <xf numFmtId="0" fontId="28" fillId="2" borderId="0" xfId="0" applyFont="1" applyFill="1" applyAlignment="1">
      <alignment vertical="center"/>
    </xf>
    <xf numFmtId="0" fontId="159" fillId="0" borderId="0" xfId="2" applyFont="1" applyAlignment="1">
      <alignment horizontal="left" vertical="center" wrapText="1" indent="1"/>
    </xf>
    <xf numFmtId="0" fontId="176" fillId="0" borderId="1" xfId="0" applyFont="1" applyBorder="1" applyAlignment="1">
      <alignment horizontal="left" vertical="center" wrapText="1"/>
    </xf>
    <xf numFmtId="0" fontId="176" fillId="0" borderId="5" xfId="0" applyFont="1" applyBorder="1" applyAlignment="1">
      <alignment horizontal="left" vertical="center" wrapText="1"/>
    </xf>
    <xf numFmtId="0" fontId="55" fillId="0" borderId="5" xfId="0" applyFont="1" applyBorder="1" applyAlignment="1">
      <alignment horizontal="left" vertical="center" wrapText="1"/>
    </xf>
    <xf numFmtId="0" fontId="51" fillId="0" borderId="5" xfId="0" applyFont="1" applyBorder="1" applyAlignment="1">
      <alignment horizontal="center" vertical="top"/>
    </xf>
    <xf numFmtId="16" fontId="107" fillId="0" borderId="12" xfId="0" applyNumberFormat="1" applyFont="1" applyBorder="1" applyAlignment="1">
      <alignment horizontal="center" vertical="center"/>
    </xf>
    <xf numFmtId="16" fontId="77" fillId="0" borderId="9" xfId="0" applyNumberFormat="1" applyFont="1" applyBorder="1" applyAlignment="1">
      <alignment horizontal="left" vertical="center"/>
    </xf>
    <xf numFmtId="16" fontId="88" fillId="0" borderId="3" xfId="0" applyNumberFormat="1" applyFont="1" applyBorder="1" applyAlignment="1">
      <alignment horizontal="left" vertical="center"/>
    </xf>
    <xf numFmtId="168" fontId="88" fillId="0" borderId="12" xfId="0" applyNumberFormat="1" applyFont="1" applyBorder="1" applyAlignment="1">
      <alignment horizontal="left" vertical="center"/>
    </xf>
    <xf numFmtId="16" fontId="109"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0"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0" fillId="0" borderId="10" xfId="0" applyNumberFormat="1" applyFont="1" applyBorder="1" applyAlignment="1">
      <alignment horizontal="left" vertical="center"/>
    </xf>
    <xf numFmtId="16" fontId="107" fillId="0" borderId="10" xfId="0" applyNumberFormat="1" applyFont="1" applyBorder="1" applyAlignment="1">
      <alignment horizontal="center" vertical="center"/>
    </xf>
    <xf numFmtId="16" fontId="107" fillId="4" borderId="12" xfId="0" applyNumberFormat="1" applyFont="1" applyFill="1" applyBorder="1" applyAlignment="1">
      <alignment horizontal="center" vertical="center"/>
    </xf>
    <xf numFmtId="0" fontId="237" fillId="0" borderId="0" xfId="0" applyFont="1"/>
    <xf numFmtId="0" fontId="95" fillId="0" borderId="1" xfId="0" applyFont="1" applyBorder="1" applyAlignment="1">
      <alignment vertical="center"/>
    </xf>
    <xf numFmtId="16" fontId="159" fillId="0" borderId="0" xfId="0" applyNumberFormat="1" applyFont="1" applyAlignment="1" applyProtection="1">
      <alignment horizontal="left" vertical="center"/>
      <protection locked="0"/>
    </xf>
    <xf numFmtId="0" fontId="159" fillId="0" borderId="0" xfId="2" applyFont="1" applyAlignment="1" applyProtection="1">
      <alignment horizontal="right" vertical="center"/>
      <protection locked="0"/>
    </xf>
    <xf numFmtId="16" fontId="110" fillId="2" borderId="7" xfId="0" applyNumberFormat="1" applyFont="1" applyFill="1" applyBorder="1" applyAlignment="1" applyProtection="1">
      <alignment horizontal="center" vertical="center"/>
      <protection locked="0"/>
    </xf>
    <xf numFmtId="16" fontId="110" fillId="2" borderId="12" xfId="0" applyNumberFormat="1" applyFont="1" applyFill="1" applyBorder="1" applyAlignment="1" applyProtection="1">
      <alignment horizontal="center" vertical="center"/>
      <protection locked="0"/>
    </xf>
    <xf numFmtId="16" fontId="199" fillId="0" borderId="0" xfId="0" applyNumberFormat="1" applyFont="1" applyAlignment="1" applyProtection="1">
      <alignment horizontal="right" vertical="center"/>
      <protection locked="0"/>
    </xf>
    <xf numFmtId="16" fontId="110" fillId="0" borderId="2" xfId="0" applyNumberFormat="1" applyFont="1" applyBorder="1" applyAlignment="1" applyProtection="1">
      <alignment horizontal="left" vertical="center"/>
      <protection locked="0"/>
    </xf>
    <xf numFmtId="16" fontId="110" fillId="0" borderId="2" xfId="0" applyNumberFormat="1" applyFont="1" applyBorder="1" applyAlignment="1" applyProtection="1">
      <alignment horizontal="center" vertical="center"/>
      <protection locked="0"/>
    </xf>
    <xf numFmtId="16" fontId="110" fillId="0" borderId="19" xfId="0" applyNumberFormat="1" applyFont="1" applyBorder="1" applyAlignment="1" applyProtection="1">
      <alignment horizontal="center" vertical="center"/>
      <protection locked="0"/>
    </xf>
    <xf numFmtId="16" fontId="159" fillId="0" borderId="0" xfId="0" applyNumberFormat="1" applyFont="1" applyAlignment="1" applyProtection="1">
      <alignment horizontal="center" vertical="center"/>
      <protection locked="0"/>
    </xf>
    <xf numFmtId="16" fontId="110" fillId="0" borderId="1" xfId="0" applyNumberFormat="1" applyFont="1" applyBorder="1" applyAlignment="1" applyProtection="1">
      <alignment horizontal="left" vertical="center"/>
      <protection locked="0"/>
    </xf>
    <xf numFmtId="16" fontId="110" fillId="0" borderId="21" xfId="0" applyNumberFormat="1" applyFont="1" applyBorder="1" applyAlignment="1" applyProtection="1">
      <alignment horizontal="center" vertical="center"/>
      <protection locked="0"/>
    </xf>
    <xf numFmtId="16" fontId="110" fillId="0" borderId="5" xfId="0" applyNumberFormat="1" applyFont="1" applyBorder="1" applyAlignment="1" applyProtection="1">
      <alignment horizontal="left" vertical="center"/>
      <protection locked="0"/>
    </xf>
    <xf numFmtId="16" fontId="131" fillId="0" borderId="5" xfId="0" quotePrefix="1" applyNumberFormat="1" applyFont="1" applyBorder="1" applyAlignment="1" applyProtection="1">
      <alignment horizontal="left" vertical="center"/>
      <protection locked="0"/>
    </xf>
    <xf numFmtId="16" fontId="131" fillId="0" borderId="2" xfId="0" quotePrefix="1" applyNumberFormat="1" applyFont="1" applyBorder="1" applyAlignment="1" applyProtection="1">
      <alignment horizontal="left" vertical="center"/>
      <protection locked="0"/>
    </xf>
    <xf numFmtId="16" fontId="131" fillId="0" borderId="1" xfId="0" quotePrefix="1" applyNumberFormat="1" applyFont="1" applyBorder="1" applyAlignment="1" applyProtection="1">
      <alignment horizontal="left" vertical="center"/>
      <protection locked="0"/>
    </xf>
    <xf numFmtId="1" fontId="199" fillId="0" borderId="0" xfId="0" applyNumberFormat="1" applyFont="1" applyAlignment="1" applyProtection="1">
      <alignment horizontal="center" vertical="center"/>
      <protection locked="0"/>
    </xf>
    <xf numFmtId="16" fontId="110" fillId="2" borderId="9" xfId="0" applyNumberFormat="1" applyFont="1" applyFill="1" applyBorder="1" applyAlignment="1" applyProtection="1">
      <alignment horizontal="left" vertical="center"/>
      <protection locked="0"/>
    </xf>
    <xf numFmtId="16" fontId="131" fillId="2" borderId="3" xfId="0" applyNumberFormat="1" applyFont="1" applyFill="1" applyBorder="1" applyAlignment="1" applyProtection="1">
      <alignment horizontal="left" vertical="center"/>
      <protection locked="0"/>
    </xf>
    <xf numFmtId="1" fontId="131" fillId="2" borderId="12" xfId="0" applyNumberFormat="1" applyFont="1" applyFill="1" applyBorder="1" applyAlignment="1" applyProtection="1">
      <alignment horizontal="center" vertical="center"/>
      <protection locked="0"/>
    </xf>
    <xf numFmtId="16" fontId="110" fillId="2" borderId="3" xfId="0" applyNumberFormat="1" applyFont="1" applyFill="1" applyBorder="1" applyAlignment="1" applyProtection="1">
      <alignment horizontal="left" vertical="center"/>
      <protection locked="0"/>
    </xf>
    <xf numFmtId="16" fontId="53" fillId="0" borderId="12" xfId="0" applyNumberFormat="1" applyFont="1" applyBorder="1" applyAlignment="1">
      <alignment horizontal="center" vertical="center"/>
    </xf>
    <xf numFmtId="0" fontId="228" fillId="0" borderId="0" xfId="0" applyFont="1" applyAlignment="1">
      <alignment wrapText="1"/>
    </xf>
    <xf numFmtId="0" fontId="186" fillId="0" borderId="3" xfId="0" applyFont="1" applyBorder="1" applyAlignment="1">
      <alignment wrapText="1"/>
    </xf>
    <xf numFmtId="0" fontId="186" fillId="0" borderId="1" xfId="0" applyFont="1" applyBorder="1" applyAlignment="1">
      <alignment horizontal="center" wrapText="1"/>
    </xf>
    <xf numFmtId="0" fontId="186" fillId="0" borderId="12" xfId="0" applyFont="1" applyBorder="1" applyAlignment="1">
      <alignment horizontal="center" wrapText="1"/>
    </xf>
    <xf numFmtId="0" fontId="186" fillId="0" borderId="21" xfId="0" applyFont="1" applyBorder="1" applyAlignment="1">
      <alignment horizontal="center" wrapText="1"/>
    </xf>
    <xf numFmtId="0" fontId="227" fillId="0" borderId="13" xfId="0" applyFont="1" applyBorder="1" applyAlignment="1">
      <alignment horizontal="center" wrapText="1"/>
    </xf>
    <xf numFmtId="0" fontId="42" fillId="0" borderId="0" xfId="0" applyFont="1" applyAlignment="1" applyProtection="1">
      <alignment vertical="center"/>
      <protection locked="0"/>
    </xf>
    <xf numFmtId="16" fontId="88" fillId="2" borderId="15" xfId="0" applyNumberFormat="1" applyFont="1" applyFill="1" applyBorder="1" applyAlignment="1">
      <alignment horizontal="center" vertical="center"/>
    </xf>
    <xf numFmtId="0" fontId="61" fillId="0" borderId="0" xfId="13" applyFont="1" applyAlignment="1" applyProtection="1"/>
    <xf numFmtId="0" fontId="61" fillId="0" borderId="0" xfId="13" applyFont="1" applyAlignment="1" applyProtection="1">
      <alignment vertical="center"/>
    </xf>
    <xf numFmtId="0" fontId="74" fillId="0" borderId="0" xfId="13" applyFont="1" applyAlignment="1" applyProtection="1"/>
    <xf numFmtId="16" fontId="0" fillId="0" borderId="0" xfId="0" applyNumberFormat="1"/>
    <xf numFmtId="16" fontId="181" fillId="0" borderId="5" xfId="0" applyNumberFormat="1" applyFont="1" applyBorder="1" applyAlignment="1" applyProtection="1">
      <alignment horizontal="left" vertical="center"/>
      <protection locked="0"/>
    </xf>
    <xf numFmtId="16" fontId="110" fillId="0" borderId="5" xfId="0" applyNumberFormat="1" applyFont="1" applyBorder="1" applyAlignment="1" applyProtection="1">
      <alignment horizontal="center" vertical="center"/>
      <protection locked="0"/>
    </xf>
    <xf numFmtId="16" fontId="199" fillId="0" borderId="0" xfId="0" quotePrefix="1" applyNumberFormat="1" applyFont="1" applyAlignment="1" applyProtection="1">
      <alignment horizontal="right" vertical="center"/>
      <protection locked="0"/>
    </xf>
    <xf numFmtId="16" fontId="50" fillId="0" borderId="70" xfId="0" applyNumberFormat="1" applyFont="1" applyBorder="1" applyAlignment="1">
      <alignment horizontal="center" vertical="center"/>
    </xf>
    <xf numFmtId="0" fontId="222" fillId="0" borderId="0" xfId="0" applyFont="1" applyAlignment="1">
      <alignment wrapText="1"/>
    </xf>
    <xf numFmtId="16" fontId="110" fillId="0" borderId="14" xfId="0" applyNumberFormat="1" applyFont="1" applyBorder="1" applyAlignment="1" applyProtection="1">
      <alignment horizontal="left" vertical="center"/>
      <protection locked="0"/>
    </xf>
    <xf numFmtId="16" fontId="131" fillId="0" borderId="14" xfId="0" quotePrefix="1" applyNumberFormat="1" applyFont="1" applyBorder="1" applyAlignment="1" applyProtection="1">
      <alignment horizontal="left" vertical="center"/>
      <protection locked="0"/>
    </xf>
    <xf numFmtId="16" fontId="110" fillId="0" borderId="14" xfId="0" applyNumberFormat="1" applyFont="1" applyBorder="1" applyAlignment="1" applyProtection="1">
      <alignment horizontal="center" vertical="center"/>
      <protection locked="0"/>
    </xf>
    <xf numFmtId="16" fontId="110" fillId="0" borderId="33" xfId="0" applyNumberFormat="1" applyFont="1" applyBorder="1" applyAlignment="1" applyProtection="1">
      <alignment horizontal="center" vertical="center"/>
      <protection locked="0"/>
    </xf>
    <xf numFmtId="16" fontId="110" fillId="0" borderId="10" xfId="0" applyNumberFormat="1" applyFont="1" applyBorder="1" applyAlignment="1" applyProtection="1">
      <alignment horizontal="center" vertical="center"/>
      <protection locked="0"/>
    </xf>
    <xf numFmtId="16" fontId="110" fillId="0" borderId="61" xfId="0" applyNumberFormat="1" applyFont="1" applyBorder="1" applyAlignment="1" applyProtection="1">
      <alignment horizontal="left" vertical="center"/>
      <protection locked="0"/>
    </xf>
    <xf numFmtId="16" fontId="40" fillId="25" borderId="25" xfId="0" applyNumberFormat="1" applyFont="1" applyFill="1" applyBorder="1" applyAlignment="1" applyProtection="1">
      <alignment horizontal="left" vertical="center"/>
      <protection locked="0"/>
    </xf>
    <xf numFmtId="16" fontId="110" fillId="25" borderId="26" xfId="0" applyNumberFormat="1" applyFont="1" applyFill="1" applyBorder="1" applyAlignment="1" applyProtection="1">
      <alignment horizontal="center" vertical="center"/>
      <protection locked="0"/>
    </xf>
    <xf numFmtId="16" fontId="110" fillId="25" borderId="28" xfId="0" applyNumberFormat="1" applyFont="1" applyFill="1" applyBorder="1" applyAlignment="1" applyProtection="1">
      <alignment horizontal="center" vertical="center"/>
      <protection locked="0"/>
    </xf>
    <xf numFmtId="16" fontId="110" fillId="25" borderId="29" xfId="0" applyNumberFormat="1" applyFont="1" applyFill="1" applyBorder="1" applyAlignment="1" applyProtection="1">
      <alignment horizontal="left" vertical="center"/>
      <protection locked="0"/>
    </xf>
    <xf numFmtId="16" fontId="110" fillId="25" borderId="30" xfId="0" applyNumberFormat="1" applyFont="1" applyFill="1" applyBorder="1" applyAlignment="1" applyProtection="1">
      <alignment horizontal="center" vertical="center"/>
      <protection locked="0"/>
    </xf>
    <xf numFmtId="16" fontId="110" fillId="25" borderId="32" xfId="0" applyNumberFormat="1" applyFont="1" applyFill="1" applyBorder="1" applyAlignment="1" applyProtection="1">
      <alignment horizontal="center" vertical="center"/>
      <protection locked="0"/>
    </xf>
    <xf numFmtId="16" fontId="131" fillId="25" borderId="30" xfId="0" quotePrefix="1" applyNumberFormat="1" applyFont="1" applyFill="1" applyBorder="1" applyAlignment="1" applyProtection="1">
      <alignment horizontal="right" vertical="center"/>
      <protection locked="0"/>
    </xf>
    <xf numFmtId="16" fontId="40" fillId="25" borderId="26" xfId="0" quotePrefix="1" applyNumberFormat="1" applyFont="1" applyFill="1" applyBorder="1" applyAlignment="1" applyProtection="1">
      <alignment horizontal="left" vertical="center"/>
      <protection locked="0"/>
    </xf>
    <xf numFmtId="16" fontId="77" fillId="0" borderId="3" xfId="0" applyNumberFormat="1" applyFont="1" applyBorder="1" applyAlignment="1">
      <alignment horizontal="right" vertical="center"/>
    </xf>
    <xf numFmtId="16" fontId="110" fillId="0" borderId="2" xfId="0" applyNumberFormat="1" applyFont="1" applyBorder="1" applyAlignment="1">
      <alignment horizontal="center" vertical="center" wrapText="1"/>
    </xf>
    <xf numFmtId="0" fontId="220" fillId="0" borderId="0" xfId="0" applyFont="1" applyAlignment="1">
      <alignment horizontal="center" wrapText="1"/>
    </xf>
    <xf numFmtId="16" fontId="220" fillId="0" borderId="0" xfId="0" applyNumberFormat="1" applyFont="1" applyAlignment="1">
      <alignment horizontal="center" wrapText="1"/>
    </xf>
    <xf numFmtId="0" fontId="131" fillId="0" borderId="49" xfId="0" applyFont="1" applyBorder="1" applyAlignment="1">
      <alignment horizontal="center" vertical="center" wrapText="1"/>
    </xf>
    <xf numFmtId="0" fontId="131" fillId="0" borderId="25" xfId="0" applyFont="1" applyBorder="1" applyAlignment="1">
      <alignment horizontal="left" vertical="center" wrapText="1"/>
    </xf>
    <xf numFmtId="0" fontId="131" fillId="0" borderId="26" xfId="0" applyFont="1" applyBorder="1" applyAlignment="1">
      <alignment horizontal="center" vertical="center" wrapText="1"/>
    </xf>
    <xf numFmtId="0" fontId="131" fillId="0" borderId="11" xfId="0" applyFont="1" applyBorder="1" applyAlignment="1">
      <alignment horizontal="center" vertical="center" wrapText="1"/>
    </xf>
    <xf numFmtId="0" fontId="131" fillId="0" borderId="71" xfId="0" applyFont="1" applyBorder="1" applyAlignment="1">
      <alignment horizontal="left" vertical="center" wrapText="1"/>
    </xf>
    <xf numFmtId="0" fontId="131" fillId="0" borderId="5" xfId="0" applyFont="1" applyBorder="1" applyAlignment="1">
      <alignment horizontal="left" vertical="center" wrapText="1"/>
    </xf>
    <xf numFmtId="16" fontId="110" fillId="0" borderId="66" xfId="0" applyNumberFormat="1" applyFont="1" applyBorder="1" applyAlignment="1" applyProtection="1">
      <alignment horizontal="center" vertical="center"/>
      <protection locked="0"/>
    </xf>
    <xf numFmtId="16" fontId="110" fillId="8" borderId="5" xfId="0" quotePrefix="1" applyNumberFormat="1" applyFont="1" applyFill="1" applyBorder="1" applyAlignment="1" applyProtection="1">
      <alignment horizontal="center" vertical="center"/>
      <protection locked="0"/>
    </xf>
    <xf numFmtId="16" fontId="149" fillId="0" borderId="3" xfId="0" applyNumberFormat="1" applyFont="1" applyBorder="1" applyAlignment="1" applyProtection="1">
      <alignment horizontal="center" vertical="center"/>
      <protection locked="0"/>
    </xf>
    <xf numFmtId="16" fontId="110" fillId="0" borderId="74" xfId="0" applyNumberFormat="1" applyFont="1" applyBorder="1" applyAlignment="1" applyProtection="1">
      <alignment horizontal="left" vertical="center"/>
      <protection locked="0"/>
    </xf>
    <xf numFmtId="16" fontId="110" fillId="0" borderId="71" xfId="0" applyNumberFormat="1" applyFont="1" applyBorder="1" applyAlignment="1" applyProtection="1">
      <alignment horizontal="left" vertical="center"/>
      <protection locked="0"/>
    </xf>
    <xf numFmtId="1" fontId="199" fillId="0" borderId="5" xfId="0" applyNumberFormat="1" applyFont="1" applyBorder="1" applyAlignment="1" applyProtection="1">
      <alignment horizontal="center" vertical="center"/>
      <protection locked="0"/>
    </xf>
    <xf numFmtId="16" fontId="159" fillId="0" borderId="5" xfId="0" applyNumberFormat="1" applyFont="1" applyBorder="1" applyAlignment="1" applyProtection="1">
      <alignment horizontal="center" vertical="center"/>
      <protection locked="0"/>
    </xf>
    <xf numFmtId="16" fontId="110" fillId="0" borderId="15" xfId="0" quotePrefix="1" applyNumberFormat="1" applyFont="1" applyBorder="1" applyAlignment="1" applyProtection="1">
      <alignment horizontal="left" vertical="center"/>
      <protection locked="0"/>
    </xf>
    <xf numFmtId="0" fontId="131"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59" fillId="0" borderId="0" xfId="0" applyNumberFormat="1" applyFont="1" applyAlignment="1">
      <alignment horizontal="left"/>
    </xf>
    <xf numFmtId="16" fontId="110" fillId="26" borderId="15" xfId="0" applyNumberFormat="1" applyFont="1" applyFill="1" applyBorder="1" applyAlignment="1" applyProtection="1">
      <alignment horizontal="left" vertical="center"/>
      <protection locked="0"/>
    </xf>
    <xf numFmtId="16" fontId="110" fillId="26" borderId="15" xfId="0" applyNumberFormat="1" applyFont="1" applyFill="1" applyBorder="1" applyAlignment="1" applyProtection="1">
      <alignment horizontal="center" vertical="center"/>
      <protection locked="0"/>
    </xf>
    <xf numFmtId="16" fontId="131" fillId="26" borderId="66" xfId="0" applyNumberFormat="1" applyFont="1" applyFill="1" applyBorder="1" applyAlignment="1" applyProtection="1">
      <alignment horizontal="center" vertical="center"/>
      <protection locked="0"/>
    </xf>
    <xf numFmtId="16" fontId="181" fillId="26" borderId="5" xfId="0" applyNumberFormat="1" applyFont="1" applyFill="1" applyBorder="1" applyAlignment="1" applyProtection="1">
      <alignment horizontal="left" vertical="center"/>
      <protection locked="0"/>
    </xf>
    <xf numFmtId="16" fontId="110" fillId="26" borderId="5" xfId="0" applyNumberFormat="1" applyFont="1" applyFill="1" applyBorder="1" applyAlignment="1" applyProtection="1">
      <alignment horizontal="center" vertical="center"/>
      <protection locked="0"/>
    </xf>
    <xf numFmtId="16" fontId="110" fillId="26" borderId="75" xfId="0" applyNumberFormat="1" applyFont="1" applyFill="1" applyBorder="1" applyAlignment="1" applyProtection="1">
      <alignment horizontal="center" vertical="center"/>
      <protection locked="0"/>
    </xf>
    <xf numFmtId="16" fontId="110" fillId="26" borderId="74" xfId="0" applyNumberFormat="1" applyFont="1" applyFill="1" applyBorder="1" applyAlignment="1" applyProtection="1">
      <alignment horizontal="left" vertical="center"/>
      <protection locked="0"/>
    </xf>
    <xf numFmtId="16" fontId="131" fillId="26" borderId="15" xfId="0" quotePrefix="1" applyNumberFormat="1" applyFont="1" applyFill="1" applyBorder="1" applyAlignment="1" applyProtection="1">
      <alignment horizontal="center" vertical="center" wrapText="1"/>
      <protection locked="0"/>
    </xf>
    <xf numFmtId="16" fontId="131" fillId="26" borderId="72" xfId="0" applyNumberFormat="1" applyFont="1" applyFill="1" applyBorder="1" applyAlignment="1" applyProtection="1">
      <alignment horizontal="right" vertical="center"/>
      <protection locked="0"/>
    </xf>
    <xf numFmtId="16" fontId="110" fillId="26" borderId="2" xfId="0" applyNumberFormat="1" applyFont="1" applyFill="1" applyBorder="1" applyAlignment="1" applyProtection="1">
      <alignment horizontal="left" vertical="center"/>
      <protection locked="0"/>
    </xf>
    <xf numFmtId="16" fontId="110" fillId="26" borderId="2" xfId="0" applyNumberFormat="1" applyFont="1" applyFill="1" applyBorder="1" applyAlignment="1" applyProtection="1">
      <alignment horizontal="center" vertical="center"/>
      <protection locked="0"/>
    </xf>
    <xf numFmtId="16" fontId="110" fillId="26" borderId="2" xfId="0" quotePrefix="1" applyNumberFormat="1" applyFont="1" applyFill="1" applyBorder="1" applyAlignment="1" applyProtection="1">
      <alignment horizontal="left" vertical="center"/>
      <protection locked="0"/>
    </xf>
    <xf numFmtId="16" fontId="237" fillId="0" borderId="0" xfId="0" applyNumberFormat="1" applyFont="1" applyAlignment="1" applyProtection="1">
      <alignment horizontal="right" vertical="center"/>
      <protection locked="0"/>
    </xf>
    <xf numFmtId="16" fontId="181" fillId="8" borderId="0" xfId="0" applyNumberFormat="1" applyFont="1" applyFill="1" applyAlignment="1" applyProtection="1">
      <alignment horizontal="left" vertical="center"/>
      <protection locked="0"/>
    </xf>
    <xf numFmtId="16" fontId="110" fillId="8" borderId="0" xfId="0" applyNumberFormat="1" applyFont="1" applyFill="1" applyAlignment="1" applyProtection="1">
      <alignment horizontal="center" vertical="center"/>
      <protection locked="0"/>
    </xf>
    <xf numFmtId="16" fontId="44" fillId="0" borderId="6" xfId="0" applyNumberFormat="1" applyFont="1" applyBorder="1" applyAlignment="1">
      <alignment horizontal="left" vertical="center"/>
    </xf>
    <xf numFmtId="16" fontId="44"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1" fillId="0" borderId="1" xfId="0" applyFont="1" applyBorder="1" applyAlignment="1">
      <alignment horizontal="center" vertical="center" wrapText="1"/>
    </xf>
    <xf numFmtId="16" fontId="110" fillId="8" borderId="15" xfId="0" applyNumberFormat="1" applyFont="1" applyFill="1" applyBorder="1" applyAlignment="1" applyProtection="1">
      <alignment horizontal="left" vertical="center"/>
      <protection locked="0"/>
    </xf>
    <xf numFmtId="16" fontId="110" fillId="8" borderId="15" xfId="0" applyNumberFormat="1" applyFont="1" applyFill="1" applyBorder="1" applyAlignment="1" applyProtection="1">
      <alignment horizontal="center" vertical="center"/>
      <protection locked="0"/>
    </xf>
    <xf numFmtId="0" fontId="29" fillId="0" borderId="0" xfId="0" applyFont="1" applyAlignment="1" applyProtection="1">
      <alignment horizontal="left" vertical="center"/>
      <protection locked="0"/>
    </xf>
    <xf numFmtId="16" fontId="181" fillId="8" borderId="5" xfId="0" applyNumberFormat="1" applyFont="1" applyFill="1" applyBorder="1" applyAlignment="1" applyProtection="1">
      <alignment horizontal="left" vertical="center"/>
      <protection locked="0"/>
    </xf>
    <xf numFmtId="16" fontId="110" fillId="8" borderId="5" xfId="0" applyNumberFormat="1" applyFont="1" applyFill="1" applyBorder="1" applyAlignment="1" applyProtection="1">
      <alignment horizontal="center" vertical="center"/>
      <protection locked="0"/>
    </xf>
    <xf numFmtId="1" fontId="110" fillId="8" borderId="12" xfId="0" applyNumberFormat="1" applyFont="1" applyFill="1" applyBorder="1" applyAlignment="1" applyProtection="1">
      <alignment horizontal="center" vertical="center"/>
      <protection locked="0"/>
    </xf>
    <xf numFmtId="16" fontId="110" fillId="8" borderId="12" xfId="0" applyNumberFormat="1" applyFont="1" applyFill="1" applyBorder="1" applyAlignment="1" applyProtection="1">
      <alignment horizontal="center" vertical="center"/>
      <protection locked="0"/>
    </xf>
    <xf numFmtId="16" fontId="219" fillId="8" borderId="23" xfId="0" applyNumberFormat="1" applyFont="1" applyFill="1" applyBorder="1" applyAlignment="1" applyProtection="1">
      <alignment horizontal="left" vertical="center"/>
      <protection locked="0"/>
    </xf>
    <xf numFmtId="16" fontId="110" fillId="0" borderId="15" xfId="0" applyNumberFormat="1" applyFont="1" applyBorder="1" applyAlignment="1" applyProtection="1">
      <alignment horizontal="left" vertical="center"/>
      <protection locked="0"/>
    </xf>
    <xf numFmtId="16" fontId="110" fillId="0" borderId="15" xfId="0" applyNumberFormat="1" applyFont="1" applyBorder="1" applyAlignment="1" applyProtection="1">
      <alignment horizontal="center" vertical="center"/>
      <protection locked="0"/>
    </xf>
    <xf numFmtId="16" fontId="110" fillId="0" borderId="9" xfId="0" applyNumberFormat="1" applyFont="1" applyBorder="1" applyAlignment="1" applyProtection="1">
      <alignment horizontal="left" vertical="center"/>
      <protection locked="0"/>
    </xf>
    <xf numFmtId="16" fontId="110" fillId="0" borderId="7" xfId="0" applyNumberFormat="1" applyFont="1" applyBorder="1" applyAlignment="1" applyProtection="1">
      <alignment horizontal="center" vertical="center"/>
      <protection locked="0"/>
    </xf>
    <xf numFmtId="16" fontId="219" fillId="0" borderId="23" xfId="0" applyNumberFormat="1" applyFont="1" applyBorder="1" applyAlignment="1" applyProtection="1">
      <alignment horizontal="left" vertical="center"/>
      <protection locked="0"/>
    </xf>
    <xf numFmtId="1" fontId="110" fillId="0" borderId="12" xfId="0" applyNumberFormat="1" applyFont="1" applyBorder="1" applyAlignment="1" applyProtection="1">
      <alignment horizontal="center" vertical="center"/>
      <protection locked="0"/>
    </xf>
    <xf numFmtId="16" fontId="110" fillId="0" borderId="12" xfId="0" applyNumberFormat="1" applyFont="1" applyBorder="1" applyAlignment="1" applyProtection="1">
      <alignment horizontal="center" vertical="center"/>
      <protection locked="0"/>
    </xf>
    <xf numFmtId="16" fontId="234" fillId="0" borderId="23"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center" vertical="center"/>
      <protection locked="0"/>
    </xf>
    <xf numFmtId="16" fontId="40" fillId="24" borderId="15" xfId="0" applyNumberFormat="1" applyFont="1" applyFill="1" applyBorder="1" applyAlignment="1" applyProtection="1">
      <alignment horizontal="center" vertical="center"/>
      <protection locked="0"/>
    </xf>
    <xf numFmtId="0" fontId="132" fillId="0" borderId="13" xfId="0" applyFont="1" applyBorder="1" applyAlignment="1">
      <alignment horizontal="right" vertical="top"/>
    </xf>
    <xf numFmtId="16" fontId="110" fillId="0" borderId="0" xfId="0" applyNumberFormat="1" applyFont="1" applyAlignment="1" applyProtection="1">
      <alignment horizontal="center" vertical="center"/>
      <protection locked="0"/>
    </xf>
    <xf numFmtId="16" fontId="219" fillId="0" borderId="0" xfId="0" applyNumberFormat="1" applyFont="1" applyAlignment="1" applyProtection="1">
      <alignment horizontal="left" vertical="center"/>
      <protection locked="0"/>
    </xf>
    <xf numFmtId="1" fontId="110" fillId="0" borderId="0" xfId="0" applyNumberFormat="1" applyFont="1" applyAlignment="1" applyProtection="1">
      <alignment horizontal="center" vertical="center"/>
      <protection locked="0"/>
    </xf>
    <xf numFmtId="0" fontId="40" fillId="0" borderId="49" xfId="0" applyFont="1" applyBorder="1" applyAlignment="1">
      <alignment horizontal="center" vertical="center" wrapText="1"/>
    </xf>
    <xf numFmtId="16" fontId="101" fillId="8" borderId="1" xfId="0" applyNumberFormat="1" applyFont="1" applyFill="1" applyBorder="1" applyAlignment="1">
      <alignment horizontal="left" vertical="center"/>
    </xf>
    <xf numFmtId="16" fontId="239" fillId="0" borderId="0" xfId="0" applyNumberFormat="1" applyFont="1" applyAlignment="1">
      <alignment horizontal="left" vertical="center"/>
    </xf>
    <xf numFmtId="0" fontId="239" fillId="0" borderId="0" xfId="0" applyFont="1" applyAlignment="1">
      <alignment horizontal="left"/>
    </xf>
    <xf numFmtId="0" fontId="182" fillId="0" borderId="0" xfId="0" applyFont="1"/>
    <xf numFmtId="16" fontId="239" fillId="0" borderId="0" xfId="0" applyNumberFormat="1" applyFont="1" applyAlignment="1">
      <alignment horizontal="left"/>
    </xf>
    <xf numFmtId="16" fontId="73" fillId="0" borderId="0" xfId="0" quotePrefix="1" applyNumberFormat="1" applyFont="1" applyAlignment="1">
      <alignment horizontal="left" vertical="center"/>
    </xf>
    <xf numFmtId="16" fontId="240" fillId="0" borderId="0" xfId="0" applyNumberFormat="1" applyFont="1" applyAlignment="1">
      <alignment horizontal="left" vertical="center"/>
    </xf>
    <xf numFmtId="16" fontId="241" fillId="0" borderId="0" xfId="0" applyNumberFormat="1" applyFont="1" applyAlignment="1">
      <alignment horizontal="left" vertical="center"/>
    </xf>
    <xf numFmtId="0" fontId="44" fillId="0" borderId="0" xfId="0" applyFont="1" applyAlignment="1">
      <alignment vertical="center"/>
    </xf>
    <xf numFmtId="16" fontId="44" fillId="0" borderId="0" xfId="0" applyNumberFormat="1" applyFont="1" applyAlignment="1">
      <alignment horizontal="center" vertical="center"/>
    </xf>
    <xf numFmtId="0" fontId="41" fillId="0" borderId="14" xfId="0" applyFont="1" applyBorder="1" applyAlignment="1">
      <alignment horizontal="center" vertical="center" wrapText="1"/>
    </xf>
    <xf numFmtId="0" fontId="37"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3" fillId="4" borderId="1" xfId="0" applyNumberFormat="1" applyFont="1" applyFill="1" applyBorder="1" applyAlignment="1" applyProtection="1">
      <alignment horizontal="center" vertical="center"/>
      <protection locked="0"/>
    </xf>
    <xf numFmtId="16" fontId="243"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244" fillId="0" borderId="0" xfId="0" applyNumberFormat="1" applyFont="1" applyAlignment="1" applyProtection="1">
      <alignment horizontal="left" vertical="center"/>
      <protection locked="0"/>
    </xf>
    <xf numFmtId="16" fontId="244" fillId="0" borderId="0" xfId="0" applyNumberFormat="1" applyFont="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4" xfId="0" applyFont="1" applyBorder="1" applyAlignment="1" applyProtection="1">
      <alignment horizontal="right" vertical="center"/>
      <protection locked="0"/>
    </xf>
    <xf numFmtId="0" fontId="43"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16" fontId="245" fillId="0" borderId="5" xfId="0" applyNumberFormat="1" applyFont="1" applyBorder="1" applyAlignment="1" applyProtection="1">
      <alignment horizontal="center" vertical="center"/>
      <protection locked="0"/>
    </xf>
    <xf numFmtId="16" fontId="243" fillId="5" borderId="5" xfId="0" applyNumberFormat="1" applyFont="1" applyFill="1" applyBorder="1" applyAlignment="1" applyProtection="1">
      <alignment horizontal="center" vertical="center"/>
      <protection locked="0"/>
    </xf>
    <xf numFmtId="16" fontId="245" fillId="0" borderId="2" xfId="0" applyNumberFormat="1" applyFont="1" applyBorder="1" applyAlignment="1" applyProtection="1">
      <alignment horizontal="center" vertical="center"/>
      <protection locked="0"/>
    </xf>
    <xf numFmtId="16" fontId="246" fillId="4" borderId="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left" vertical="center"/>
      <protection locked="0"/>
    </xf>
    <xf numFmtId="16" fontId="245" fillId="0" borderId="1" xfId="0" applyNumberFormat="1" applyFont="1" applyBorder="1" applyAlignment="1" applyProtection="1">
      <alignment horizontal="center" vertical="center"/>
      <protection locked="0"/>
    </xf>
    <xf numFmtId="16" fontId="246" fillId="4" borderId="1" xfId="0" applyNumberFormat="1" applyFont="1" applyFill="1" applyBorder="1" applyAlignment="1" applyProtection="1">
      <alignment horizontal="center" vertical="center"/>
      <protection locked="0"/>
    </xf>
    <xf numFmtId="16" fontId="246" fillId="4" borderId="5" xfId="0" applyNumberFormat="1" applyFont="1" applyFill="1" applyBorder="1" applyAlignment="1" applyProtection="1">
      <alignment horizontal="center" vertical="center"/>
      <protection locked="0"/>
    </xf>
    <xf numFmtId="16" fontId="243"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7" fillId="0" borderId="5" xfId="0" applyNumberFormat="1" applyFont="1" applyBorder="1" applyAlignment="1" applyProtection="1">
      <alignment horizontal="left" vertical="center"/>
      <protection locked="0"/>
    </xf>
    <xf numFmtId="16" fontId="243"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9" fillId="0" borderId="2" xfId="0" applyFont="1" applyBorder="1" applyAlignment="1" applyProtection="1">
      <alignment horizontal="center" vertical="center" wrapText="1"/>
      <protection locked="0"/>
    </xf>
    <xf numFmtId="0" fontId="70" fillId="0" borderId="4" xfId="0" applyFont="1" applyBorder="1" applyAlignment="1" applyProtection="1">
      <alignment horizontal="center" vertical="center"/>
      <protection locked="0"/>
    </xf>
    <xf numFmtId="16" fontId="68" fillId="4" borderId="1" xfId="0" applyNumberFormat="1" applyFont="1" applyFill="1" applyBorder="1" applyAlignment="1">
      <alignment horizontal="center" vertical="center"/>
    </xf>
    <xf numFmtId="16" fontId="245" fillId="0" borderId="12" xfId="0" applyNumberFormat="1" applyFont="1" applyBorder="1" applyAlignment="1" applyProtection="1">
      <alignment horizontal="center" vertical="center"/>
      <protection locked="0"/>
    </xf>
    <xf numFmtId="16" fontId="247" fillId="0" borderId="6" xfId="0" applyNumberFormat="1" applyFont="1" applyBorder="1" applyAlignment="1">
      <alignment horizontal="left" vertical="center"/>
    </xf>
    <xf numFmtId="16" fontId="244" fillId="0" borderId="7" xfId="0" applyNumberFormat="1" applyFont="1" applyBorder="1" applyAlignment="1">
      <alignment horizontal="center" vertical="center"/>
    </xf>
    <xf numFmtId="16" fontId="244" fillId="0" borderId="8" xfId="0" applyNumberFormat="1" applyFont="1" applyBorder="1" applyAlignment="1">
      <alignment horizontal="center" vertical="center"/>
    </xf>
    <xf numFmtId="0" fontId="233" fillId="0" borderId="0" xfId="0" applyFont="1"/>
    <xf numFmtId="0" fontId="50" fillId="0" borderId="0" xfId="0" applyFont="1" applyAlignment="1">
      <alignment horizontal="right" vertical="center"/>
    </xf>
    <xf numFmtId="16" fontId="47" fillId="0" borderId="0" xfId="0" applyNumberFormat="1" applyFont="1" applyAlignment="1">
      <alignment horizontal="right"/>
    </xf>
    <xf numFmtId="16" fontId="250" fillId="0" borderId="67" xfId="0" applyNumberFormat="1" applyFont="1" applyBorder="1" applyAlignment="1">
      <alignment horizontal="right"/>
    </xf>
    <xf numFmtId="0" fontId="50" fillId="0" borderId="2" xfId="0" applyFont="1" applyBorder="1" applyAlignment="1">
      <alignment vertical="center"/>
    </xf>
    <xf numFmtId="16" fontId="110" fillId="2" borderId="15" xfId="0" applyNumberFormat="1" applyFont="1" applyFill="1" applyBorder="1" applyAlignment="1" applyProtection="1">
      <alignment horizontal="left" vertical="center"/>
      <protection locked="0"/>
    </xf>
    <xf numFmtId="16" fontId="110" fillId="2" borderId="15" xfId="0" applyNumberFormat="1" applyFont="1" applyFill="1" applyBorder="1" applyAlignment="1" applyProtection="1">
      <alignment horizontal="center" vertical="center"/>
      <protection locked="0"/>
    </xf>
    <xf numFmtId="16" fontId="181" fillId="2" borderId="5" xfId="0" applyNumberFormat="1" applyFont="1" applyFill="1" applyBorder="1" applyAlignment="1" applyProtection="1">
      <alignment horizontal="left" vertical="center"/>
      <protection locked="0"/>
    </xf>
    <xf numFmtId="16" fontId="110" fillId="2" borderId="5" xfId="0" applyNumberFormat="1" applyFont="1" applyFill="1" applyBorder="1" applyAlignment="1" applyProtection="1">
      <alignment horizontal="center" vertical="center"/>
      <protection locked="0"/>
    </xf>
    <xf numFmtId="1" fontId="110" fillId="2" borderId="12" xfId="0" applyNumberFormat="1" applyFont="1" applyFill="1" applyBorder="1" applyAlignment="1" applyProtection="1">
      <alignment horizontal="center" vertical="center"/>
      <protection locked="0"/>
    </xf>
    <xf numFmtId="16" fontId="139" fillId="2" borderId="23" xfId="0" applyNumberFormat="1" applyFont="1" applyFill="1" applyBorder="1" applyAlignment="1" applyProtection="1">
      <alignment horizontal="left" vertical="center"/>
      <protection locked="0"/>
    </xf>
    <xf numFmtId="0" fontId="47" fillId="0" borderId="0" xfId="0" applyFont="1" applyAlignment="1">
      <alignment horizontal="right" vertical="center"/>
    </xf>
    <xf numFmtId="16" fontId="246" fillId="4" borderId="12" xfId="0" applyNumberFormat="1" applyFont="1" applyFill="1" applyBorder="1" applyAlignment="1" applyProtection="1">
      <alignment horizontal="center" vertical="center"/>
      <protection locked="0"/>
    </xf>
    <xf numFmtId="16" fontId="75" fillId="4" borderId="2" xfId="0" applyNumberFormat="1" applyFont="1" applyFill="1" applyBorder="1" applyAlignment="1" applyProtection="1">
      <alignment horizontal="center" vertical="center"/>
      <protection locked="0"/>
    </xf>
    <xf numFmtId="0" fontId="254" fillId="0" borderId="0" xfId="0" applyFont="1" applyAlignment="1">
      <alignment vertical="center"/>
    </xf>
    <xf numFmtId="16" fontId="40" fillId="4" borderId="15" xfId="0" applyNumberFormat="1" applyFont="1" applyFill="1" applyBorder="1" applyAlignment="1" applyProtection="1">
      <alignment horizontal="center" vertical="center"/>
      <protection locked="0"/>
    </xf>
    <xf numFmtId="0" fontId="222" fillId="0" borderId="0" xfId="0" applyFont="1" applyAlignment="1">
      <alignment horizontal="right"/>
    </xf>
    <xf numFmtId="0" fontId="222" fillId="0" borderId="0" xfId="0" applyFont="1" applyAlignment="1">
      <alignment horizontal="right" wrapText="1"/>
    </xf>
    <xf numFmtId="16" fontId="47" fillId="2" borderId="9" xfId="0" applyNumberFormat="1" applyFont="1" applyFill="1" applyBorder="1" applyAlignment="1" applyProtection="1">
      <alignment horizontal="left" vertical="center"/>
      <protection locked="0"/>
    </xf>
    <xf numFmtId="0" fontId="141" fillId="0" borderId="0" xfId="0" applyFont="1" applyAlignment="1">
      <alignment horizontal="right" wrapText="1"/>
    </xf>
    <xf numFmtId="16" fontId="47" fillId="0" borderId="0" xfId="0" applyNumberFormat="1" applyFont="1"/>
    <xf numFmtId="16" fontId="75" fillId="0" borderId="0" xfId="0" applyNumberFormat="1" applyFont="1"/>
    <xf numFmtId="16" fontId="255" fillId="0" borderId="0" xfId="0" applyNumberFormat="1" applyFont="1" applyAlignment="1">
      <alignment vertical="center"/>
    </xf>
    <xf numFmtId="16" fontId="253"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4" fillId="4" borderId="2" xfId="0" applyNumberFormat="1" applyFont="1" applyFill="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37" fillId="0" borderId="6" xfId="0" applyNumberFormat="1" applyFont="1" applyBorder="1" applyAlignment="1">
      <alignment horizontal="left" vertical="center"/>
    </xf>
    <xf numFmtId="16" fontId="53" fillId="0" borderId="0" xfId="0" applyNumberFormat="1" applyFont="1" applyAlignment="1">
      <alignment vertical="center"/>
    </xf>
    <xf numFmtId="16" fontId="131" fillId="2" borderId="15" xfId="0" quotePrefix="1" applyNumberFormat="1" applyFont="1" applyFill="1" applyBorder="1" applyAlignment="1" applyProtection="1">
      <alignment horizontal="left" vertical="center"/>
      <protection locked="0"/>
    </xf>
    <xf numFmtId="16" fontId="87" fillId="0" borderId="0" xfId="0" applyNumberFormat="1" applyFont="1" applyAlignment="1">
      <alignment horizontal="center" vertical="center" wrapText="1"/>
    </xf>
    <xf numFmtId="0" fontId="30" fillId="0" borderId="0" xfId="13" applyAlignment="1" applyProtection="1">
      <alignment vertical="center"/>
    </xf>
    <xf numFmtId="16" fontId="68" fillId="0" borderId="16" xfId="0" applyNumberFormat="1" applyFont="1" applyBorder="1" applyAlignment="1">
      <alignment horizontal="center" vertical="center"/>
    </xf>
    <xf numFmtId="1" fontId="253" fillId="0" borderId="12" xfId="0" applyNumberFormat="1" applyFont="1" applyBorder="1" applyAlignment="1" applyProtection="1">
      <alignment horizontal="center" vertical="center"/>
      <protection locked="0"/>
    </xf>
    <xf numFmtId="16" fontId="253" fillId="0" borderId="12" xfId="0" applyNumberFormat="1" applyFont="1" applyBorder="1" applyAlignment="1" applyProtection="1">
      <alignment horizontal="center" vertical="center"/>
      <protection locked="0"/>
    </xf>
    <xf numFmtId="16" fontId="37" fillId="2" borderId="1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center" vertical="center"/>
      <protection locked="0"/>
    </xf>
    <xf numFmtId="16" fontId="179" fillId="0" borderId="0" xfId="0" applyNumberFormat="1" applyFont="1" applyAlignment="1" applyProtection="1">
      <alignment horizontal="center" vertical="top"/>
      <protection locked="0"/>
    </xf>
    <xf numFmtId="16" fontId="220" fillId="0" borderId="0" xfId="0" applyNumberFormat="1" applyFont="1" applyAlignment="1">
      <alignment horizontal="center"/>
    </xf>
    <xf numFmtId="0" fontId="66" fillId="0" borderId="1" xfId="0" applyFont="1" applyBorder="1" applyAlignment="1">
      <alignment horizontal="center" vertical="center" wrapText="1"/>
    </xf>
    <xf numFmtId="0" fontId="86" fillId="0" borderId="76" xfId="0" applyFont="1" applyBorder="1" applyAlignment="1">
      <alignment vertical="center"/>
    </xf>
    <xf numFmtId="16" fontId="86" fillId="0" borderId="7" xfId="0" applyNumberFormat="1" applyFont="1" applyBorder="1" applyAlignment="1">
      <alignment horizontal="center" vertical="center"/>
    </xf>
    <xf numFmtId="0" fontId="100" fillId="0" borderId="7" xfId="0" applyFont="1" applyBorder="1" applyAlignment="1">
      <alignment vertical="center" wrapText="1"/>
    </xf>
    <xf numFmtId="0" fontId="100" fillId="0" borderId="7" xfId="0" applyFont="1" applyBorder="1" applyAlignment="1">
      <alignment horizontal="center" vertical="center" wrapText="1"/>
    </xf>
    <xf numFmtId="16" fontId="100" fillId="0" borderId="7" xfId="0" applyNumberFormat="1" applyFont="1" applyBorder="1" applyAlignment="1">
      <alignment horizontal="center" vertical="center"/>
    </xf>
    <xf numFmtId="16" fontId="86" fillId="0" borderId="77" xfId="0" applyNumberFormat="1" applyFont="1" applyBorder="1" applyAlignment="1">
      <alignment horizontal="center" vertical="center"/>
    </xf>
    <xf numFmtId="16" fontId="86" fillId="0" borderId="12" xfId="0" applyNumberFormat="1" applyFont="1" applyBorder="1" applyAlignment="1">
      <alignment horizontal="center" vertical="center"/>
    </xf>
    <xf numFmtId="0" fontId="100" fillId="0" borderId="12" xfId="0" applyFont="1" applyBorder="1" applyAlignment="1">
      <alignment horizontal="center" vertical="center" wrapText="1"/>
    </xf>
    <xf numFmtId="16" fontId="100" fillId="0" borderId="12" xfId="0" applyNumberFormat="1" applyFont="1" applyBorder="1" applyAlignment="1">
      <alignment horizontal="center" vertical="center"/>
    </xf>
    <xf numFmtId="16" fontId="86" fillId="0" borderId="79" xfId="0" applyNumberFormat="1" applyFont="1" applyBorder="1" applyAlignment="1">
      <alignment horizontal="center" vertical="center"/>
    </xf>
    <xf numFmtId="0" fontId="66" fillId="8" borderId="10" xfId="0" applyFont="1" applyFill="1" applyBorder="1" applyAlignment="1">
      <alignment horizontal="center" vertical="center" wrapText="1"/>
    </xf>
    <xf numFmtId="16" fontId="37" fillId="0" borderId="2" xfId="0" applyNumberFormat="1" applyFont="1" applyBorder="1" applyAlignment="1" applyProtection="1">
      <alignment horizontal="left" vertical="center"/>
      <protection locked="0"/>
    </xf>
    <xf numFmtId="0" fontId="131" fillId="0" borderId="0" xfId="0" applyFont="1" applyAlignment="1">
      <alignment horizontal="center" vertical="top"/>
    </xf>
    <xf numFmtId="16" fontId="243" fillId="4" borderId="10" xfId="0" applyNumberFormat="1" applyFont="1" applyFill="1" applyBorder="1" applyAlignment="1" applyProtection="1">
      <alignment horizontal="center" vertical="center"/>
      <protection locked="0"/>
    </xf>
    <xf numFmtId="16" fontId="262" fillId="0" borderId="0" xfId="0" applyNumberFormat="1" applyFont="1"/>
    <xf numFmtId="0" fontId="31" fillId="0" borderId="0" xfId="13" applyFont="1" applyAlignment="1" applyProtection="1">
      <alignment vertical="center"/>
    </xf>
    <xf numFmtId="16" fontId="244" fillId="4" borderId="10" xfId="0" applyNumberFormat="1" applyFont="1" applyFill="1" applyBorder="1" applyAlignment="1" applyProtection="1">
      <alignment horizontal="center" vertical="center"/>
      <protection locked="0"/>
    </xf>
    <xf numFmtId="16" fontId="37" fillId="0" borderId="10" xfId="0" applyNumberFormat="1" applyFont="1" applyBorder="1" applyAlignment="1" applyProtection="1">
      <alignment horizontal="left" vertical="center"/>
      <protection locked="0"/>
    </xf>
    <xf numFmtId="16" fontId="37" fillId="0" borderId="10" xfId="0" applyNumberFormat="1" applyFont="1" applyBorder="1" applyAlignment="1" applyProtection="1">
      <alignment horizontal="center" vertical="center"/>
      <protection locked="0"/>
    </xf>
    <xf numFmtId="0" fontId="263" fillId="0" borderId="0" xfId="0" applyFont="1" applyAlignment="1">
      <alignment horizontal="right"/>
    </xf>
    <xf numFmtId="0" fontId="263" fillId="0" borderId="0" xfId="2" applyFont="1" applyAlignment="1">
      <alignment horizontal="right" vertical="center"/>
    </xf>
    <xf numFmtId="16" fontId="86" fillId="0" borderId="10" xfId="0" applyNumberFormat="1" applyFont="1" applyBorder="1" applyAlignment="1">
      <alignment horizontal="center" vertical="center"/>
    </xf>
    <xf numFmtId="0" fontId="100" fillId="0" borderId="10" xfId="0" applyFont="1" applyBorder="1" applyAlignment="1">
      <alignment horizontal="center" vertical="center" wrapText="1"/>
    </xf>
    <xf numFmtId="16" fontId="100" fillId="0" borderId="10" xfId="0" applyNumberFormat="1" applyFont="1" applyBorder="1" applyAlignment="1">
      <alignment horizontal="center" vertical="center"/>
    </xf>
    <xf numFmtId="16" fontId="86" fillId="0" borderId="81" xfId="0" applyNumberFormat="1" applyFont="1" applyBorder="1" applyAlignment="1">
      <alignment horizontal="center" vertical="center"/>
    </xf>
    <xf numFmtId="16" fontId="29" fillId="0" borderId="5" xfId="0" applyNumberFormat="1" applyFont="1" applyBorder="1" applyAlignment="1" applyProtection="1">
      <alignment horizontal="left" vertical="center"/>
      <protection locked="0"/>
    </xf>
    <xf numFmtId="16" fontId="29" fillId="0" borderId="5" xfId="0" applyNumberFormat="1" applyFont="1" applyBorder="1" applyAlignment="1" applyProtection="1">
      <alignment horizontal="center" vertical="center"/>
      <protection locked="0"/>
    </xf>
    <xf numFmtId="16" fontId="47" fillId="2" borderId="12" xfId="0" applyNumberFormat="1" applyFont="1" applyFill="1" applyBorder="1" applyAlignment="1">
      <alignment horizontal="center" vertical="center"/>
    </xf>
    <xf numFmtId="16" fontId="40" fillId="2" borderId="12" xfId="0" applyNumberFormat="1" applyFont="1" applyFill="1" applyBorder="1" applyAlignment="1">
      <alignment horizontal="center" vertical="center"/>
    </xf>
    <xf numFmtId="16" fontId="47" fillId="2" borderId="3" xfId="0" applyNumberFormat="1" applyFont="1" applyFill="1" applyBorder="1" applyAlignment="1" applyProtection="1">
      <alignment horizontal="left" vertical="center"/>
      <protection locked="0"/>
    </xf>
    <xf numFmtId="16" fontId="86" fillId="0" borderId="6" xfId="0" applyNumberFormat="1" applyFont="1" applyBorder="1" applyAlignment="1">
      <alignment horizontal="center" vertical="center"/>
    </xf>
    <xf numFmtId="0" fontId="223" fillId="0" borderId="0" xfId="0" applyFont="1"/>
    <xf numFmtId="16" fontId="266" fillId="2" borderId="5" xfId="0" applyNumberFormat="1" applyFont="1" applyFill="1" applyBorder="1" applyAlignment="1" applyProtection="1">
      <alignment horizontal="left" vertical="center"/>
      <protection locked="0"/>
    </xf>
    <xf numFmtId="16" fontId="266" fillId="2" borderId="5" xfId="0" applyNumberFormat="1" applyFont="1" applyFill="1" applyBorder="1" applyAlignment="1" applyProtection="1">
      <alignment horizontal="center" vertical="center"/>
      <protection locked="0"/>
    </xf>
    <xf numFmtId="16" fontId="266" fillId="0" borderId="5" xfId="0" applyNumberFormat="1" applyFont="1" applyBorder="1" applyAlignment="1" applyProtection="1">
      <alignment horizontal="center" vertical="center"/>
      <protection locked="0"/>
    </xf>
    <xf numFmtId="0" fontId="30" fillId="0" borderId="0" xfId="13" applyFill="1" applyAlignment="1" applyProtection="1">
      <alignment vertical="center"/>
    </xf>
    <xf numFmtId="16" fontId="267" fillId="0" borderId="0" xfId="0" applyNumberFormat="1" applyFont="1" applyAlignment="1">
      <alignment horizontal="left" vertical="center"/>
    </xf>
    <xf numFmtId="16" fontId="268" fillId="0" borderId="0" xfId="0" applyNumberFormat="1" applyFont="1" applyAlignment="1">
      <alignment horizontal="left" vertical="center"/>
    </xf>
    <xf numFmtId="16" fontId="266" fillId="0" borderId="15" xfId="0" applyNumberFormat="1" applyFont="1" applyBorder="1" applyAlignment="1" applyProtection="1">
      <alignment horizontal="left" vertical="center"/>
      <protection locked="0"/>
    </xf>
    <xf numFmtId="16" fontId="266" fillId="0" borderId="15" xfId="0" applyNumberFormat="1" applyFont="1" applyBorder="1" applyAlignment="1" applyProtection="1">
      <alignment horizontal="center" vertical="center"/>
      <protection locked="0"/>
    </xf>
    <xf numFmtId="16" fontId="139" fillId="2" borderId="3" xfId="0" applyNumberFormat="1" applyFont="1" applyFill="1" applyBorder="1" applyAlignment="1" applyProtection="1">
      <alignment horizontal="left" vertical="center"/>
      <protection locked="0"/>
    </xf>
    <xf numFmtId="0" fontId="92" fillId="3" borderId="1" xfId="0" applyFont="1" applyFill="1" applyBorder="1" applyAlignment="1">
      <alignment horizontal="center" vertical="center" wrapText="1"/>
    </xf>
    <xf numFmtId="16" fontId="86" fillId="0" borderId="15" xfId="0" applyNumberFormat="1" applyFont="1" applyBorder="1" applyAlignment="1">
      <alignment horizontal="center" vertical="center"/>
    </xf>
    <xf numFmtId="16" fontId="101" fillId="0" borderId="1" xfId="0" applyNumberFormat="1" applyFont="1" applyBorder="1" applyAlignment="1">
      <alignment horizontal="left" vertical="center"/>
    </xf>
    <xf numFmtId="16" fontId="86" fillId="0" borderId="2" xfId="0" applyNumberFormat="1" applyFont="1" applyBorder="1" applyAlignment="1">
      <alignment horizontal="center" vertical="center"/>
    </xf>
    <xf numFmtId="0" fontId="57" fillId="0" borderId="0" xfId="0" applyFont="1" applyAlignment="1">
      <alignment horizontal="center" vertical="center"/>
    </xf>
    <xf numFmtId="0" fontId="38" fillId="0" borderId="14" xfId="0" applyFont="1" applyBorder="1" applyAlignment="1">
      <alignment horizontal="center" vertical="center" wrapText="1"/>
    </xf>
    <xf numFmtId="0" fontId="92" fillId="0" borderId="14" xfId="0" applyFont="1" applyBorder="1" applyAlignment="1">
      <alignment horizontal="center" vertical="center" wrapText="1"/>
    </xf>
    <xf numFmtId="0" fontId="36" fillId="0" borderId="0" xfId="0" applyFont="1" applyAlignment="1">
      <alignment horizontal="center"/>
    </xf>
    <xf numFmtId="16" fontId="270" fillId="0" borderId="0" xfId="0" applyNumberFormat="1" applyFont="1" applyAlignment="1">
      <alignment horizontal="left" vertical="center"/>
    </xf>
    <xf numFmtId="0" fontId="88" fillId="0" borderId="0" xfId="0" applyFont="1" applyAlignment="1">
      <alignment horizontal="left"/>
    </xf>
    <xf numFmtId="16" fontId="86" fillId="0" borderId="34" xfId="0" applyNumberFormat="1" applyFont="1" applyBorder="1" applyAlignment="1">
      <alignment horizontal="center" vertical="center"/>
    </xf>
    <xf numFmtId="0" fontId="83" fillId="0" borderId="0" xfId="0" applyFont="1" applyAlignment="1">
      <alignment horizontal="right"/>
    </xf>
    <xf numFmtId="0" fontId="81" fillId="0" borderId="0" xfId="0" applyFont="1" applyAlignment="1">
      <alignment horizontal="right"/>
    </xf>
    <xf numFmtId="0" fontId="89" fillId="0" borderId="0" xfId="0" applyFont="1" applyAlignment="1">
      <alignment horizontal="right" vertical="center"/>
    </xf>
    <xf numFmtId="16" fontId="271" fillId="2" borderId="5" xfId="0" applyNumberFormat="1" applyFont="1" applyFill="1" applyBorder="1" applyAlignment="1" applyProtection="1">
      <alignment horizontal="center" vertical="center"/>
      <protection locked="0"/>
    </xf>
    <xf numFmtId="16" fontId="37" fillId="0" borderId="13" xfId="0" applyNumberFormat="1" applyFont="1" applyBorder="1" applyAlignment="1">
      <alignment horizontal="center" vertical="center"/>
    </xf>
    <xf numFmtId="16" fontId="37" fillId="0" borderId="34" xfId="0" applyNumberFormat="1" applyFont="1" applyBorder="1" applyAlignment="1">
      <alignment horizontal="left" vertical="center"/>
    </xf>
    <xf numFmtId="16" fontId="37" fillId="0" borderId="75" xfId="0" applyNumberFormat="1" applyFont="1" applyBorder="1" applyAlignment="1">
      <alignment horizontal="left" vertical="center"/>
    </xf>
    <xf numFmtId="16" fontId="109"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8" fillId="4" borderId="1" xfId="0" applyNumberFormat="1" applyFont="1" applyFill="1" applyBorder="1" applyAlignment="1" applyProtection="1">
      <alignment horizontal="center" vertical="center"/>
      <protection locked="0"/>
    </xf>
    <xf numFmtId="16" fontId="88" fillId="0" borderId="12" xfId="0" applyNumberFormat="1" applyFont="1" applyBorder="1" applyAlignment="1">
      <alignment horizontal="center" vertical="center"/>
    </xf>
    <xf numFmtId="16" fontId="110" fillId="4" borderId="7" xfId="0" applyNumberFormat="1" applyFont="1" applyFill="1" applyBorder="1" applyAlignment="1" applyProtection="1">
      <alignment horizontal="center" vertical="center"/>
      <protection locked="0"/>
    </xf>
    <xf numFmtId="16" fontId="75" fillId="4" borderId="14" xfId="0" applyNumberFormat="1" applyFont="1" applyFill="1" applyBorder="1" applyAlignment="1" applyProtection="1">
      <alignment horizontal="center" vertical="center"/>
      <protection locked="0"/>
    </xf>
    <xf numFmtId="16" fontId="274" fillId="0" borderId="15" xfId="0" applyNumberFormat="1" applyFont="1" applyBorder="1" applyAlignment="1" applyProtection="1">
      <alignment horizontal="left" vertical="center"/>
      <protection locked="0"/>
    </xf>
    <xf numFmtId="16" fontId="274" fillId="0" borderId="15" xfId="0" applyNumberFormat="1" applyFont="1" applyBorder="1" applyAlignment="1" applyProtection="1">
      <alignment horizontal="center" vertical="center"/>
      <protection locked="0"/>
    </xf>
    <xf numFmtId="16" fontId="275" fillId="0" borderId="15" xfId="0" applyNumberFormat="1" applyFont="1" applyBorder="1" applyAlignment="1" applyProtection="1">
      <alignment horizontal="center" vertical="center"/>
      <protection locked="0"/>
    </xf>
    <xf numFmtId="0" fontId="52" fillId="0" borderId="0" xfId="13" applyFont="1" applyAlignment="1" applyProtection="1">
      <alignment vertical="center"/>
    </xf>
    <xf numFmtId="0" fontId="131" fillId="15" borderId="1" xfId="0" applyFont="1" applyFill="1" applyBorder="1" applyAlignment="1">
      <alignment horizontal="center" vertical="center" wrapText="1"/>
    </xf>
    <xf numFmtId="16" fontId="110" fillId="2" borderId="0" xfId="0" applyNumberFormat="1" applyFont="1" applyFill="1" applyAlignment="1" applyProtection="1">
      <alignment horizontal="center" vertical="center"/>
      <protection locked="0"/>
    </xf>
    <xf numFmtId="0" fontId="251" fillId="0" borderId="0" xfId="0" applyFont="1"/>
    <xf numFmtId="16" fontId="223" fillId="0" borderId="19" xfId="0" applyNumberFormat="1" applyFont="1" applyBorder="1" applyAlignment="1">
      <alignment horizontal="center"/>
    </xf>
    <xf numFmtId="0" fontId="221" fillId="0" borderId="0" xfId="0" applyFont="1"/>
    <xf numFmtId="16" fontId="221" fillId="0" borderId="0" xfId="0" applyNumberFormat="1" applyFont="1" applyAlignment="1">
      <alignment horizontal="center"/>
    </xf>
    <xf numFmtId="0" fontId="261" fillId="0" borderId="0" xfId="0" applyFont="1"/>
    <xf numFmtId="16" fontId="149" fillId="4" borderId="7" xfId="0" applyNumberFormat="1" applyFont="1" applyFill="1" applyBorder="1" applyAlignment="1" applyProtection="1">
      <alignment horizontal="center" vertical="center"/>
      <protection locked="0"/>
    </xf>
    <xf numFmtId="16" fontId="223" fillId="0" borderId="21" xfId="0" applyNumberFormat="1" applyFont="1" applyBorder="1" applyAlignment="1">
      <alignment horizontal="center"/>
    </xf>
    <xf numFmtId="16" fontId="149" fillId="2" borderId="7" xfId="0" applyNumberFormat="1" applyFont="1" applyFill="1" applyBorder="1" applyAlignment="1" applyProtection="1">
      <alignment horizontal="center" vertical="center"/>
      <protection locked="0"/>
    </xf>
    <xf numFmtId="0" fontId="31" fillId="0" borderId="0" xfId="13" applyFont="1" applyAlignment="1" applyProtection="1"/>
    <xf numFmtId="16" fontId="40" fillId="0" borderId="9" xfId="0" applyNumberFormat="1" applyFont="1" applyBorder="1" applyAlignment="1" applyProtection="1">
      <alignment horizontal="left" vertical="center"/>
      <protection locked="0"/>
    </xf>
    <xf numFmtId="16" fontId="110" fillId="4" borderId="12" xfId="0" applyNumberFormat="1" applyFont="1" applyFill="1" applyBorder="1" applyAlignment="1" applyProtection="1">
      <alignment horizontal="center" vertical="center"/>
      <protection locked="0"/>
    </xf>
    <xf numFmtId="16" fontId="110" fillId="2" borderId="8" xfId="0" applyNumberFormat="1" applyFont="1" applyFill="1" applyBorder="1" applyAlignment="1" applyProtection="1">
      <alignment horizontal="center" vertical="center"/>
      <protection locked="0"/>
    </xf>
    <xf numFmtId="0" fontId="131" fillId="0" borderId="7" xfId="0" applyFont="1" applyBorder="1" applyAlignment="1">
      <alignment horizontal="center" vertical="center" wrapText="1"/>
    </xf>
    <xf numFmtId="0" fontId="81" fillId="0" borderId="0" xfId="0" applyFont="1" applyAlignment="1">
      <alignment horizontal="right" vertical="center"/>
    </xf>
    <xf numFmtId="0" fontId="252" fillId="0" borderId="0" xfId="0" applyFont="1" applyAlignment="1">
      <alignment horizontal="right" vertical="center"/>
    </xf>
    <xf numFmtId="16" fontId="131"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0" fillId="4" borderId="1" xfId="0" applyNumberFormat="1" applyFont="1" applyFill="1" applyBorder="1" applyAlignment="1">
      <alignment horizontal="center" vertical="center"/>
    </xf>
    <xf numFmtId="16" fontId="131" fillId="0" borderId="9" xfId="0" applyNumberFormat="1" applyFont="1" applyBorder="1" applyAlignment="1" applyProtection="1">
      <alignment horizontal="left" vertical="center"/>
      <protection locked="0"/>
    </xf>
    <xf numFmtId="16" fontId="29" fillId="0" borderId="0" xfId="0" applyNumberFormat="1" applyFont="1" applyAlignment="1" applyProtection="1">
      <alignment horizontal="left" vertical="center"/>
      <protection locked="0"/>
    </xf>
    <xf numFmtId="16" fontId="29" fillId="0" borderId="0" xfId="0" applyNumberFormat="1" applyFont="1" applyAlignment="1" applyProtection="1">
      <alignment horizontal="center" vertical="center"/>
      <protection locked="0"/>
    </xf>
    <xf numFmtId="16" fontId="69" fillId="0" borderId="0" xfId="0" applyNumberFormat="1" applyFont="1" applyAlignment="1" applyProtection="1">
      <alignment horizontal="left" vertical="center"/>
      <protection locked="0"/>
    </xf>
    <xf numFmtId="1" fontId="29" fillId="0" borderId="0" xfId="0" applyNumberFormat="1" applyFont="1" applyAlignment="1" applyProtection="1">
      <alignment horizontal="center" vertical="center"/>
      <protection locked="0"/>
    </xf>
    <xf numFmtId="16" fontId="86" fillId="0" borderId="7" xfId="0" applyNumberFormat="1" applyFont="1" applyBorder="1" applyAlignment="1" applyProtection="1">
      <alignment horizontal="center" vertical="center"/>
      <protection locked="0"/>
    </xf>
    <xf numFmtId="16" fontId="86" fillId="0" borderId="12" xfId="0" applyNumberFormat="1" applyFont="1" applyBorder="1" applyAlignment="1" applyProtection="1">
      <alignment horizontal="center" vertical="center"/>
      <protection locked="0"/>
    </xf>
    <xf numFmtId="16" fontId="210" fillId="0" borderId="12" xfId="0" applyNumberFormat="1" applyFont="1" applyBorder="1" applyAlignment="1" applyProtection="1">
      <alignment horizontal="left" vertical="center"/>
      <protection locked="0"/>
    </xf>
    <xf numFmtId="16" fontId="210" fillId="0" borderId="10" xfId="0" applyNumberFormat="1" applyFont="1" applyBorder="1" applyAlignment="1" applyProtection="1">
      <alignment horizontal="left" vertical="center"/>
      <protection locked="0"/>
    </xf>
    <xf numFmtId="16" fontId="196" fillId="2" borderId="5" xfId="0" applyNumberFormat="1" applyFont="1" applyFill="1" applyBorder="1" applyAlignment="1" applyProtection="1">
      <alignment horizontal="left" vertical="center"/>
      <protection locked="0"/>
    </xf>
    <xf numFmtId="16" fontId="196" fillId="2" borderId="5" xfId="0" applyNumberFormat="1" applyFont="1" applyFill="1" applyBorder="1" applyAlignment="1" applyProtection="1">
      <alignment horizontal="center" vertical="center"/>
      <protection locked="0"/>
    </xf>
    <xf numFmtId="16" fontId="86" fillId="0" borderId="11" xfId="0" applyNumberFormat="1" applyFont="1" applyBorder="1" applyAlignment="1">
      <alignment horizontal="center" vertical="center"/>
    </xf>
    <xf numFmtId="16" fontId="195" fillId="0" borderId="3" xfId="0" applyNumberFormat="1" applyFont="1" applyBorder="1" applyAlignment="1" applyProtection="1">
      <alignment horizontal="left" vertical="center"/>
      <protection locked="0"/>
    </xf>
    <xf numFmtId="16" fontId="210" fillId="0" borderId="13" xfId="0" applyNumberFormat="1" applyFont="1" applyBorder="1" applyAlignment="1" applyProtection="1">
      <alignment horizontal="left" vertical="center"/>
      <protection locked="0"/>
    </xf>
    <xf numFmtId="16" fontId="44" fillId="0" borderId="66" xfId="0" applyNumberFormat="1" applyFont="1" applyBorder="1" applyAlignment="1">
      <alignment horizontal="left" vertical="center"/>
    </xf>
    <xf numFmtId="16" fontId="40" fillId="4" borderId="7" xfId="0" applyNumberFormat="1" applyFont="1" applyFill="1" applyBorder="1" applyAlignment="1" applyProtection="1">
      <alignment horizontal="center" vertical="center"/>
      <protection locked="0"/>
    </xf>
    <xf numFmtId="1" fontId="211" fillId="2" borderId="12" xfId="0" applyNumberFormat="1" applyFont="1" applyFill="1" applyBorder="1" applyAlignment="1" applyProtection="1">
      <alignment horizontal="left" vertical="center"/>
      <protection locked="0"/>
    </xf>
    <xf numFmtId="16" fontId="131" fillId="2" borderId="12" xfId="0" applyNumberFormat="1" applyFont="1" applyFill="1" applyBorder="1" applyAlignment="1" applyProtection="1">
      <alignment horizontal="center" vertical="center"/>
      <protection locked="0"/>
    </xf>
    <xf numFmtId="169" fontId="149" fillId="4" borderId="7" xfId="0" applyNumberFormat="1" applyFont="1" applyFill="1" applyBorder="1" applyAlignment="1" applyProtection="1">
      <alignment horizontal="center" vertical="center"/>
      <protection locked="0"/>
    </xf>
    <xf numFmtId="169" fontId="110" fillId="2" borderId="12" xfId="0" applyNumberFormat="1" applyFont="1" applyFill="1" applyBorder="1" applyAlignment="1" applyProtection="1">
      <alignment horizontal="center" vertical="center"/>
      <protection locked="0"/>
    </xf>
    <xf numFmtId="169" fontId="110" fillId="2" borderId="7" xfId="0" applyNumberFormat="1" applyFont="1" applyFill="1" applyBorder="1" applyAlignment="1" applyProtection="1">
      <alignment horizontal="center" vertical="center"/>
      <protection locked="0"/>
    </xf>
    <xf numFmtId="169" fontId="110" fillId="0" borderId="12" xfId="0" applyNumberFormat="1" applyFont="1" applyBorder="1" applyAlignment="1" applyProtection="1">
      <alignment horizontal="center" vertical="center"/>
      <protection locked="0"/>
    </xf>
    <xf numFmtId="169" fontId="131" fillId="2" borderId="12" xfId="0" applyNumberFormat="1" applyFont="1" applyFill="1" applyBorder="1" applyAlignment="1" applyProtection="1">
      <alignment horizontal="center" vertical="center"/>
      <protection locked="0"/>
    </xf>
    <xf numFmtId="169" fontId="271" fillId="0" borderId="15" xfId="0" applyNumberFormat="1" applyFont="1" applyBorder="1" applyAlignment="1" applyProtection="1">
      <alignment horizontal="center" vertical="center"/>
      <protection locked="0"/>
    </xf>
    <xf numFmtId="169" fontId="266" fillId="0" borderId="15" xfId="0" applyNumberFormat="1" applyFont="1" applyBorder="1" applyAlignment="1" applyProtection="1">
      <alignment horizontal="center" vertical="center"/>
      <protection locked="0"/>
    </xf>
    <xf numFmtId="169" fontId="271" fillId="2" borderId="5" xfId="0" applyNumberFormat="1" applyFont="1" applyFill="1" applyBorder="1" applyAlignment="1" applyProtection="1">
      <alignment horizontal="center" vertical="center"/>
      <protection locked="0"/>
    </xf>
    <xf numFmtId="169" fontId="266" fillId="0" borderId="5" xfId="0" applyNumberFormat="1" applyFont="1" applyBorder="1" applyAlignment="1" applyProtection="1">
      <alignment horizontal="center" vertical="center"/>
      <protection locked="0"/>
    </xf>
    <xf numFmtId="169" fontId="40" fillId="0" borderId="15" xfId="0" applyNumberFormat="1" applyFont="1" applyBorder="1" applyAlignment="1" applyProtection="1">
      <alignment horizontal="center" vertical="center"/>
      <protection locked="0"/>
    </xf>
    <xf numFmtId="169" fontId="266" fillId="2" borderId="5" xfId="0" applyNumberFormat="1" applyFont="1" applyFill="1" applyBorder="1" applyAlignment="1" applyProtection="1">
      <alignment horizontal="center" vertical="center"/>
      <protection locked="0"/>
    </xf>
    <xf numFmtId="169" fontId="47" fillId="4" borderId="15" xfId="0" applyNumberFormat="1" applyFont="1" applyFill="1" applyBorder="1" applyAlignment="1" applyProtection="1">
      <alignment horizontal="center" vertical="center"/>
      <protection locked="0"/>
    </xf>
    <xf numFmtId="169" fontId="196" fillId="2" borderId="5" xfId="0" applyNumberFormat="1" applyFont="1" applyFill="1" applyBorder="1" applyAlignment="1" applyProtection="1">
      <alignment horizontal="center" vertical="center"/>
      <protection locked="0"/>
    </xf>
    <xf numFmtId="169" fontId="196" fillId="0" borderId="5" xfId="0" applyNumberFormat="1" applyFont="1" applyBorder="1" applyAlignment="1" applyProtection="1">
      <alignment horizontal="center" vertical="center"/>
      <protection locked="0"/>
    </xf>
    <xf numFmtId="0" fontId="279" fillId="0" borderId="0" xfId="0" applyFont="1" applyAlignment="1">
      <alignment horizontal="right"/>
    </xf>
    <xf numFmtId="169" fontId="110" fillId="4" borderId="7" xfId="0" applyNumberFormat="1" applyFont="1" applyFill="1" applyBorder="1" applyAlignment="1" applyProtection="1">
      <alignment horizontal="center" vertical="center"/>
      <protection locked="0"/>
    </xf>
    <xf numFmtId="16" fontId="29" fillId="2" borderId="15" xfId="0" applyNumberFormat="1" applyFont="1" applyFill="1" applyBorder="1" applyAlignment="1">
      <alignment horizontal="center" vertical="center"/>
    </xf>
    <xf numFmtId="16" fontId="29" fillId="0" borderId="5" xfId="0" applyNumberFormat="1" applyFont="1" applyBorder="1" applyAlignment="1">
      <alignment horizontal="left" vertical="center"/>
    </xf>
    <xf numFmtId="16" fontId="29" fillId="2" borderId="12" xfId="0" applyNumberFormat="1" applyFont="1" applyFill="1" applyBorder="1" applyAlignment="1">
      <alignment horizontal="center" vertical="center"/>
    </xf>
    <xf numFmtId="0" fontId="66"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6" fillId="8" borderId="17" xfId="0" applyFont="1" applyFill="1" applyBorder="1" applyAlignment="1">
      <alignment horizontal="center" vertical="center" wrapText="1"/>
    </xf>
    <xf numFmtId="0" fontId="181" fillId="0" borderId="0" xfId="0" applyFont="1" applyAlignment="1">
      <alignment horizontal="left"/>
    </xf>
    <xf numFmtId="16" fontId="75" fillId="0" borderId="2" xfId="0" applyNumberFormat="1" applyFont="1" applyBorder="1" applyAlignment="1" applyProtection="1">
      <alignment horizontal="left" vertical="center"/>
      <protection locked="0"/>
    </xf>
    <xf numFmtId="16" fontId="75"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0" fillId="0" borderId="0" xfId="0" applyFont="1" applyAlignment="1">
      <alignment horizontal="center"/>
    </xf>
    <xf numFmtId="16" fontId="110" fillId="15" borderId="7" xfId="0" applyNumberFormat="1" applyFont="1" applyFill="1" applyBorder="1" applyAlignment="1" applyProtection="1">
      <alignment horizontal="center" vertical="center"/>
      <protection locked="0"/>
    </xf>
    <xf numFmtId="16" fontId="110" fillId="15" borderId="12" xfId="0" applyNumberFormat="1" applyFont="1" applyFill="1" applyBorder="1" applyAlignment="1" applyProtection="1">
      <alignment horizontal="center" vertical="center"/>
      <protection locked="0"/>
    </xf>
    <xf numFmtId="16" fontId="280" fillId="0" borderId="3" xfId="0" applyNumberFormat="1" applyFont="1" applyBorder="1" applyAlignment="1">
      <alignment horizontal="left" vertical="center"/>
    </xf>
    <xf numFmtId="0" fontId="28"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7" fillId="0" borderId="0" xfId="0" applyNumberFormat="1" applyFont="1" applyAlignment="1">
      <alignment horizontal="right" vertical="center"/>
    </xf>
    <xf numFmtId="16" fontId="77" fillId="0" borderId="0" xfId="0" applyNumberFormat="1" applyFont="1" applyAlignment="1">
      <alignment horizontal="center" vertical="center"/>
    </xf>
    <xf numFmtId="16" fontId="200" fillId="0" borderId="12" xfId="0" applyNumberFormat="1" applyFont="1" applyBorder="1" applyAlignment="1">
      <alignment horizontal="center" vertical="center"/>
    </xf>
    <xf numFmtId="169" fontId="149" fillId="2" borderId="12" xfId="0" applyNumberFormat="1" applyFont="1" applyFill="1" applyBorder="1" applyAlignment="1" applyProtection="1">
      <alignment horizontal="center" vertical="center"/>
      <protection locked="0"/>
    </xf>
    <xf numFmtId="16" fontId="149" fillId="2" borderId="12" xfId="0" applyNumberFormat="1" applyFont="1" applyFill="1" applyBorder="1" applyAlignment="1" applyProtection="1">
      <alignment horizontal="center" vertical="center"/>
      <protection locked="0"/>
    </xf>
    <xf numFmtId="169" fontId="149" fillId="2" borderId="7" xfId="0" applyNumberFormat="1" applyFont="1" applyFill="1" applyBorder="1" applyAlignment="1" applyProtection="1">
      <alignment horizontal="center" vertical="center"/>
      <protection locked="0"/>
    </xf>
    <xf numFmtId="16" fontId="86" fillId="0" borderId="10" xfId="0" applyNumberFormat="1" applyFont="1" applyBorder="1" applyAlignment="1" applyProtection="1">
      <alignment horizontal="center" vertical="center"/>
      <protection locked="0"/>
    </xf>
    <xf numFmtId="16" fontId="282" fillId="4" borderId="7" xfId="0" applyNumberFormat="1" applyFont="1" applyFill="1" applyBorder="1" applyAlignment="1" applyProtection="1">
      <alignment horizontal="center" vertical="center"/>
      <protection locked="0"/>
    </xf>
    <xf numFmtId="16" fontId="50" fillId="0" borderId="3" xfId="0" applyNumberFormat="1" applyFont="1" applyBorder="1" applyAlignment="1">
      <alignment horizontal="center" vertical="center"/>
    </xf>
    <xf numFmtId="0" fontId="40" fillId="0" borderId="0" xfId="0" applyFont="1" applyAlignment="1">
      <alignment horizontal="center" vertical="center"/>
    </xf>
    <xf numFmtId="16" fontId="128" fillId="15" borderId="2" xfId="0" applyNumberFormat="1" applyFont="1" applyFill="1" applyBorder="1" applyAlignment="1">
      <alignment horizontal="left" vertical="center"/>
    </xf>
    <xf numFmtId="16" fontId="128" fillId="15" borderId="2" xfId="0" applyNumberFormat="1" applyFont="1" applyFill="1" applyBorder="1" applyAlignment="1">
      <alignment horizontal="center" vertical="center"/>
    </xf>
    <xf numFmtId="16" fontId="128" fillId="15" borderId="15" xfId="0" applyNumberFormat="1" applyFont="1" applyFill="1" applyBorder="1" applyAlignment="1">
      <alignment horizontal="center" vertical="center"/>
    </xf>
    <xf numFmtId="16" fontId="198" fillId="15" borderId="9" xfId="0" applyNumberFormat="1" applyFont="1" applyFill="1" applyBorder="1" applyAlignment="1" applyProtection="1">
      <alignment horizontal="left" vertical="center"/>
      <protection locked="0"/>
    </xf>
    <xf numFmtId="16" fontId="149" fillId="15" borderId="7" xfId="0" applyNumberFormat="1" applyFont="1" applyFill="1" applyBorder="1" applyAlignment="1" applyProtection="1">
      <alignment horizontal="center" vertical="center"/>
      <protection locked="0"/>
    </xf>
    <xf numFmtId="16" fontId="128" fillId="15" borderId="5" xfId="0" applyNumberFormat="1" applyFont="1" applyFill="1" applyBorder="1" applyAlignment="1">
      <alignment horizontal="left" vertical="center"/>
    </xf>
    <xf numFmtId="16" fontId="128" fillId="15" borderId="5" xfId="0" applyNumberFormat="1" applyFont="1" applyFill="1" applyBorder="1" applyAlignment="1">
      <alignment horizontal="center" vertical="center"/>
    </xf>
    <xf numFmtId="16" fontId="128" fillId="15" borderId="12" xfId="0" applyNumberFormat="1" applyFont="1" applyFill="1" applyBorder="1" applyAlignment="1">
      <alignment horizontal="center" vertical="center"/>
    </xf>
    <xf numFmtId="16" fontId="281" fillId="15" borderId="3" xfId="0" applyNumberFormat="1" applyFont="1" applyFill="1" applyBorder="1" applyAlignment="1" applyProtection="1">
      <alignment horizontal="left" vertical="center"/>
      <protection locked="0"/>
    </xf>
    <xf numFmtId="1" fontId="149" fillId="15" borderId="12" xfId="0" applyNumberFormat="1" applyFont="1" applyFill="1" applyBorder="1" applyAlignment="1" applyProtection="1">
      <alignment horizontal="center" vertical="center"/>
      <protection locked="0"/>
    </xf>
    <xf numFmtId="16" fontId="195" fillId="15" borderId="9" xfId="0" applyNumberFormat="1" applyFont="1" applyFill="1" applyBorder="1" applyAlignment="1" applyProtection="1">
      <alignment horizontal="left" vertical="center"/>
      <protection locked="0"/>
    </xf>
    <xf numFmtId="16" fontId="29" fillId="15" borderId="5" xfId="0" applyNumberFormat="1" applyFont="1" applyFill="1" applyBorder="1" applyAlignment="1">
      <alignment horizontal="left" vertical="center"/>
    </xf>
    <xf numFmtId="16" fontId="29" fillId="15" borderId="5" xfId="0" applyNumberFormat="1" applyFont="1" applyFill="1" applyBorder="1" applyAlignment="1">
      <alignment horizontal="center" vertical="center"/>
    </xf>
    <xf numFmtId="16" fontId="29" fillId="15" borderId="2" xfId="0" applyNumberFormat="1" applyFont="1" applyFill="1" applyBorder="1" applyAlignment="1">
      <alignment horizontal="left" vertical="center"/>
    </xf>
    <xf numFmtId="0" fontId="251" fillId="0" borderId="0" xfId="0" applyFont="1" applyAlignment="1">
      <alignment horizontal="center"/>
    </xf>
    <xf numFmtId="16" fontId="245" fillId="0" borderId="10" xfId="0" applyNumberFormat="1" applyFont="1" applyBorder="1" applyAlignment="1" applyProtection="1">
      <alignment horizontal="center" vertical="center"/>
      <protection locked="0"/>
    </xf>
    <xf numFmtId="0" fontId="227" fillId="0" borderId="3" xfId="0" applyFont="1" applyBorder="1" applyAlignment="1">
      <alignment horizontal="center" wrapText="1"/>
    </xf>
    <xf numFmtId="0" fontId="227" fillId="0" borderId="12" xfId="0" applyFont="1" applyBorder="1" applyAlignment="1">
      <alignment horizontal="center" wrapText="1"/>
    </xf>
    <xf numFmtId="0" fontId="186" fillId="0" borderId="2" xfId="0" applyFont="1" applyBorder="1" applyAlignment="1">
      <alignment horizontal="center" wrapText="1"/>
    </xf>
    <xf numFmtId="0" fontId="186" fillId="0" borderId="19" xfId="0" applyFont="1" applyBorder="1" applyAlignment="1">
      <alignment horizontal="center" wrapText="1"/>
    </xf>
    <xf numFmtId="16" fontId="244"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8" fillId="6" borderId="1" xfId="0" applyFont="1" applyFill="1" applyBorder="1" applyAlignment="1">
      <alignment horizontal="center" vertical="center" wrapText="1"/>
    </xf>
    <xf numFmtId="0" fontId="28" fillId="0" borderId="5" xfId="0" applyFont="1" applyBorder="1" applyAlignment="1">
      <alignment horizontal="center" vertical="center" wrapText="1"/>
    </xf>
    <xf numFmtId="0" fontId="273" fillId="0" borderId="9" xfId="0" applyFont="1" applyBorder="1"/>
    <xf numFmtId="0" fontId="273" fillId="0" borderId="0" xfId="0" applyFont="1"/>
    <xf numFmtId="0" fontId="223" fillId="0" borderId="0" xfId="0" applyFont="1" applyAlignment="1">
      <alignment horizontal="center"/>
    </xf>
    <xf numFmtId="0" fontId="215" fillId="0" borderId="1" xfId="0" applyFont="1" applyBorder="1"/>
    <xf numFmtId="0" fontId="215" fillId="0" borderId="2" xfId="0" applyFont="1" applyBorder="1"/>
    <xf numFmtId="0" fontId="215" fillId="0" borderId="21" xfId="0" applyFont="1" applyBorder="1" applyAlignment="1">
      <alignment horizontal="center"/>
    </xf>
    <xf numFmtId="0" fontId="215" fillId="0" borderId="19" xfId="0" applyFont="1" applyBorder="1" applyAlignment="1">
      <alignment horizontal="center"/>
    </xf>
    <xf numFmtId="16" fontId="215" fillId="0" borderId="19" xfId="0" applyNumberFormat="1" applyFont="1" applyBorder="1" applyAlignment="1">
      <alignment horizontal="center"/>
    </xf>
    <xf numFmtId="0" fontId="230" fillId="0" borderId="0" xfId="0" applyFont="1" applyAlignment="1">
      <alignment horizontal="right" wrapText="1"/>
    </xf>
    <xf numFmtId="16" fontId="75" fillId="4" borderId="1" xfId="0" applyNumberFormat="1" applyFont="1" applyFill="1" applyBorder="1" applyAlignment="1" applyProtection="1">
      <alignment horizontal="center" vertical="center"/>
      <protection locked="0"/>
    </xf>
    <xf numFmtId="0" fontId="131" fillId="0" borderId="17" xfId="0" applyFont="1" applyBorder="1" applyAlignment="1">
      <alignment horizontal="center" vertical="center" wrapText="1"/>
    </xf>
    <xf numFmtId="16" fontId="75" fillId="4" borderId="12" xfId="0" applyNumberFormat="1" applyFont="1" applyFill="1" applyBorder="1" applyAlignment="1" applyProtection="1">
      <alignment horizontal="center" vertical="center"/>
      <protection locked="0"/>
    </xf>
    <xf numFmtId="16" fontId="40" fillId="0" borderId="2" xfId="0" applyNumberFormat="1" applyFont="1" applyBorder="1" applyAlignment="1">
      <alignment horizontal="left" vertical="center"/>
    </xf>
    <xf numFmtId="16" fontId="215" fillId="0" borderId="21" xfId="0" applyNumberFormat="1" applyFont="1" applyBorder="1" applyAlignment="1">
      <alignment horizontal="center"/>
    </xf>
    <xf numFmtId="0" fontId="70" fillId="8" borderId="2" xfId="0" applyFont="1" applyFill="1" applyBorder="1" applyAlignment="1">
      <alignment horizontal="center" vertical="center"/>
    </xf>
    <xf numFmtId="16" fontId="100" fillId="0" borderId="20" xfId="0" applyNumberFormat="1" applyFont="1" applyBorder="1" applyAlignment="1">
      <alignment horizontal="center" vertical="center"/>
    </xf>
    <xf numFmtId="0" fontId="65" fillId="8" borderId="2" xfId="0" applyFont="1" applyFill="1" applyBorder="1" applyAlignment="1">
      <alignment horizontal="center" vertical="center" wrapText="1"/>
    </xf>
    <xf numFmtId="0" fontId="66" fillId="8" borderId="33" xfId="0" applyFont="1" applyFill="1" applyBorder="1" applyAlignment="1">
      <alignment horizontal="center" vertical="center" wrapText="1"/>
    </xf>
    <xf numFmtId="0" fontId="66" fillId="8" borderId="16" xfId="0" applyFont="1" applyFill="1" applyBorder="1" applyAlignment="1">
      <alignment horizontal="center" vertical="center" wrapText="1"/>
    </xf>
    <xf numFmtId="16" fontId="29" fillId="0" borderId="78" xfId="0" applyNumberFormat="1" applyFont="1" applyBorder="1" applyAlignment="1">
      <alignment horizontal="left" vertical="center"/>
    </xf>
    <xf numFmtId="16" fontId="179" fillId="0" borderId="0" xfId="0" applyNumberFormat="1" applyFont="1" applyAlignment="1" applyProtection="1">
      <alignment horizontal="center" vertical="center"/>
      <protection locked="0"/>
    </xf>
    <xf numFmtId="170" fontId="50" fillId="2" borderId="0" xfId="0" applyNumberFormat="1" applyFont="1" applyFill="1" applyAlignment="1">
      <alignment horizontal="center" vertical="center"/>
    </xf>
    <xf numFmtId="16" fontId="75" fillId="4" borderId="2" xfId="0" applyNumberFormat="1" applyFont="1" applyFill="1" applyBorder="1" applyAlignment="1" applyProtection="1">
      <alignment horizontal="center" vertical="center" wrapText="1"/>
      <protection locked="0"/>
    </xf>
    <xf numFmtId="16" fontId="75" fillId="4" borderId="5" xfId="0" applyNumberFormat="1" applyFont="1" applyFill="1" applyBorder="1" applyAlignment="1" applyProtection="1">
      <alignment horizontal="center" vertical="center" wrapText="1"/>
      <protection locked="0"/>
    </xf>
    <xf numFmtId="16" fontId="223" fillId="0" borderId="1" xfId="0" applyNumberFormat="1" applyFont="1" applyBorder="1" applyAlignment="1">
      <alignment horizontal="center"/>
    </xf>
    <xf numFmtId="0" fontId="215" fillId="0" borderId="1" xfId="0" applyFont="1" applyBorder="1" applyAlignment="1">
      <alignment horizontal="center"/>
    </xf>
    <xf numFmtId="0" fontId="215" fillId="19" borderId="1" xfId="0" applyFont="1" applyFill="1" applyBorder="1"/>
    <xf numFmtId="0" fontId="215" fillId="19" borderId="1" xfId="0" applyFont="1" applyFill="1" applyBorder="1" applyAlignment="1">
      <alignment horizontal="center"/>
    </xf>
    <xf numFmtId="16" fontId="223" fillId="19" borderId="1" xfId="0" applyNumberFormat="1" applyFont="1" applyFill="1" applyBorder="1" applyAlignment="1">
      <alignment horizontal="center"/>
    </xf>
    <xf numFmtId="0" fontId="215" fillId="30" borderId="2" xfId="0" applyFont="1" applyFill="1" applyBorder="1"/>
    <xf numFmtId="0" fontId="215" fillId="30" borderId="19" xfId="0" applyFont="1" applyFill="1" applyBorder="1" applyAlignment="1">
      <alignment horizontal="center"/>
    </xf>
    <xf numFmtId="16" fontId="215" fillId="30" borderId="19" xfId="0" applyNumberFormat="1" applyFont="1" applyFill="1" applyBorder="1" applyAlignment="1">
      <alignment horizontal="center"/>
    </xf>
    <xf numFmtId="16" fontId="223" fillId="30" borderId="19" xfId="0" applyNumberFormat="1" applyFont="1" applyFill="1" applyBorder="1" applyAlignment="1">
      <alignment horizontal="center"/>
    </xf>
    <xf numFmtId="16" fontId="37" fillId="0" borderId="12" xfId="0" applyNumberFormat="1" applyFont="1" applyBorder="1" applyAlignment="1" applyProtection="1">
      <alignment horizontal="left" vertical="center"/>
      <protection locked="0"/>
    </xf>
    <xf numFmtId="16" fontId="47" fillId="0" borderId="5" xfId="0" applyNumberFormat="1" applyFont="1" applyBorder="1" applyAlignment="1">
      <alignment horizontal="left" vertical="center"/>
    </xf>
    <xf numFmtId="16" fontId="246" fillId="0" borderId="7" xfId="0" applyNumberFormat="1" applyFont="1" applyBorder="1" applyAlignment="1">
      <alignment horizontal="center" vertical="center"/>
    </xf>
    <xf numFmtId="16" fontId="50" fillId="20" borderId="2" xfId="0" applyNumberFormat="1" applyFont="1" applyFill="1" applyBorder="1" applyAlignment="1">
      <alignment horizontal="center" vertical="center"/>
    </xf>
    <xf numFmtId="0" fontId="223" fillId="0" borderId="1" xfId="0" applyFont="1" applyBorder="1"/>
    <xf numFmtId="0" fontId="289" fillId="0" borderId="1" xfId="0" applyFont="1" applyBorder="1"/>
    <xf numFmtId="16" fontId="290" fillId="30" borderId="19" xfId="0" applyNumberFormat="1" applyFont="1" applyFill="1" applyBorder="1" applyAlignment="1">
      <alignment horizontal="center"/>
    </xf>
    <xf numFmtId="16" fontId="75" fillId="20" borderId="2" xfId="0" applyNumberFormat="1" applyFont="1" applyFill="1" applyBorder="1" applyAlignment="1" applyProtection="1">
      <alignment horizontal="center" vertical="center"/>
      <protection locked="0"/>
    </xf>
    <xf numFmtId="16" fontId="290" fillId="0" borderId="1" xfId="0" applyNumberFormat="1" applyFont="1" applyBorder="1" applyAlignment="1">
      <alignment horizontal="center"/>
    </xf>
    <xf numFmtId="16" fontId="221" fillId="0" borderId="1" xfId="0" applyNumberFormat="1" applyFont="1" applyBorder="1" applyAlignment="1">
      <alignment horizontal="center" wrapText="1"/>
    </xf>
    <xf numFmtId="16" fontId="242" fillId="0" borderId="0" xfId="0" applyNumberFormat="1" applyFont="1" applyAlignment="1" applyProtection="1">
      <alignment horizontal="center" vertical="center"/>
      <protection locked="0"/>
    </xf>
    <xf numFmtId="0" fontId="259" fillId="0" borderId="0" xfId="0" applyFont="1" applyAlignment="1">
      <alignment wrapText="1"/>
    </xf>
    <xf numFmtId="16" fontId="77" fillId="4" borderId="2" xfId="0" applyNumberFormat="1" applyFont="1" applyFill="1" applyBorder="1" applyAlignment="1">
      <alignment horizontal="center" vertical="center"/>
    </xf>
    <xf numFmtId="0" fontId="221" fillId="0" borderId="4" xfId="0" applyFont="1" applyBorder="1" applyAlignment="1">
      <alignment horizontal="center" wrapText="1"/>
    </xf>
    <xf numFmtId="0" fontId="220" fillId="0" borderId="4" xfId="0" applyFont="1" applyBorder="1" applyAlignment="1">
      <alignment horizontal="center"/>
    </xf>
    <xf numFmtId="0" fontId="220" fillId="0" borderId="4" xfId="0" applyFont="1" applyBorder="1" applyAlignment="1">
      <alignment horizontal="center" wrapText="1"/>
    </xf>
    <xf numFmtId="0" fontId="226" fillId="0" borderId="0" xfId="0" applyFont="1" applyAlignment="1">
      <alignment horizontal="center" wrapText="1"/>
    </xf>
    <xf numFmtId="0" fontId="229" fillId="0" borderId="3" xfId="0" applyFont="1" applyBorder="1" applyAlignment="1">
      <alignment horizontal="center" wrapText="1"/>
    </xf>
    <xf numFmtId="0" fontId="287" fillId="0" borderId="0" xfId="0" applyFont="1" applyAlignment="1">
      <alignment horizontal="center"/>
    </xf>
    <xf numFmtId="16" fontId="223" fillId="4" borderId="1" xfId="0" applyNumberFormat="1" applyFont="1" applyFill="1" applyBorder="1" applyAlignment="1">
      <alignment horizontal="center"/>
    </xf>
    <xf numFmtId="0" fontId="224" fillId="0" borderId="20" xfId="0" applyFont="1" applyBorder="1" applyAlignment="1">
      <alignment horizontal="center" vertical="center" wrapText="1"/>
    </xf>
    <xf numFmtId="16" fontId="223" fillId="0" borderId="0" xfId="0" applyNumberFormat="1" applyFont="1" applyAlignment="1">
      <alignment horizontal="center"/>
    </xf>
    <xf numFmtId="0" fontId="186" fillId="0" borderId="89" xfId="0" applyFont="1" applyBorder="1" applyAlignment="1">
      <alignment horizontal="center" wrapText="1"/>
    </xf>
    <xf numFmtId="0" fontId="186" fillId="0" borderId="13" xfId="0" applyFont="1" applyBorder="1" applyAlignment="1">
      <alignment horizontal="center" wrapText="1"/>
    </xf>
    <xf numFmtId="0" fontId="217" fillId="0" borderId="88" xfId="0" applyFont="1" applyBorder="1"/>
    <xf numFmtId="0" fontId="52" fillId="0" borderId="0" xfId="13" applyFont="1" applyAlignment="1" applyProtection="1"/>
    <xf numFmtId="16" fontId="290" fillId="19" borderId="1" xfId="0" applyNumberFormat="1" applyFont="1" applyFill="1" applyBorder="1" applyAlignment="1">
      <alignment horizontal="center"/>
    </xf>
    <xf numFmtId="16" fontId="75"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0" fillId="0" borderId="90" xfId="0" applyNumberFormat="1" applyFont="1" applyBorder="1" applyAlignment="1">
      <alignment horizontal="center"/>
    </xf>
    <xf numFmtId="0" fontId="277" fillId="0" borderId="0" xfId="0" applyFont="1" applyAlignment="1">
      <alignment horizontal="right" vertical="center"/>
    </xf>
    <xf numFmtId="0" fontId="210" fillId="0" borderId="0" xfId="0" applyFont="1" applyAlignment="1">
      <alignment horizontal="right" vertical="center"/>
    </xf>
    <xf numFmtId="16" fontId="288" fillId="0" borderId="2" xfId="0" applyNumberFormat="1" applyFont="1" applyBorder="1" applyAlignment="1">
      <alignment horizontal="left" vertical="center"/>
    </xf>
    <xf numFmtId="16" fontId="288" fillId="0" borderId="2" xfId="0" applyNumberFormat="1" applyFont="1" applyBorder="1" applyAlignment="1">
      <alignment horizontal="center" vertical="center"/>
    </xf>
    <xf numFmtId="16" fontId="291" fillId="0" borderId="0" xfId="0" applyNumberFormat="1" applyFont="1" applyAlignment="1">
      <alignment horizontal="center"/>
    </xf>
    <xf numFmtId="16" fontId="292" fillId="0" borderId="0" xfId="0" applyNumberFormat="1" applyFont="1" applyAlignment="1">
      <alignment horizontal="center"/>
    </xf>
    <xf numFmtId="16" fontId="282" fillId="4" borderId="12" xfId="0" applyNumberFormat="1" applyFont="1" applyFill="1" applyBorder="1" applyAlignment="1" applyProtection="1">
      <alignment horizontal="center" vertical="center"/>
      <protection locked="0"/>
    </xf>
    <xf numFmtId="0" fontId="150" fillId="0" borderId="1" xfId="0" applyFont="1" applyBorder="1" applyAlignment="1">
      <alignment horizontal="center"/>
    </xf>
    <xf numFmtId="16" fontId="154" fillId="0" borderId="1" xfId="0" applyNumberFormat="1" applyFont="1" applyBorder="1" applyAlignment="1">
      <alignment horizontal="center"/>
    </xf>
    <xf numFmtId="16" fontId="293" fillId="0" borderId="1" xfId="0" applyNumberFormat="1" applyFont="1" applyBorder="1" applyAlignment="1">
      <alignment horizontal="center"/>
    </xf>
    <xf numFmtId="16" fontId="150" fillId="0" borderId="1" xfId="0" applyNumberFormat="1" applyFont="1" applyBorder="1" applyAlignment="1">
      <alignment horizontal="center"/>
    </xf>
    <xf numFmtId="16" fontId="293" fillId="33" borderId="1" xfId="0" applyNumberFormat="1" applyFont="1" applyFill="1" applyBorder="1" applyAlignment="1">
      <alignment horizontal="center"/>
    </xf>
    <xf numFmtId="0" fontId="150" fillId="19" borderId="1" xfId="0" applyFont="1" applyFill="1" applyBorder="1"/>
    <xf numFmtId="0" fontId="150" fillId="19" borderId="1" xfId="0" applyFont="1" applyFill="1" applyBorder="1" applyAlignment="1">
      <alignment horizontal="center"/>
    </xf>
    <xf numFmtId="16" fontId="154" fillId="19" borderId="1" xfId="0" applyNumberFormat="1" applyFont="1" applyFill="1" applyBorder="1" applyAlignment="1">
      <alignment horizontal="center"/>
    </xf>
    <xf numFmtId="16" fontId="150" fillId="19" borderId="1" xfId="0" applyNumberFormat="1" applyFont="1" applyFill="1" applyBorder="1" applyAlignment="1">
      <alignment horizontal="center"/>
    </xf>
    <xf numFmtId="0" fontId="150" fillId="0" borderId="1" xfId="0" applyFont="1" applyBorder="1"/>
    <xf numFmtId="16" fontId="95" fillId="0" borderId="0" xfId="0" applyNumberFormat="1" applyFont="1" applyAlignment="1">
      <alignment horizontal="center" vertical="center"/>
    </xf>
    <xf numFmtId="16" fontId="290" fillId="0" borderId="0" xfId="0" applyNumberFormat="1" applyFont="1" applyAlignment="1">
      <alignment horizontal="center"/>
    </xf>
    <xf numFmtId="0" fontId="142" fillId="0" borderId="0" xfId="0" applyFont="1"/>
    <xf numFmtId="0" fontId="295" fillId="0" borderId="0" xfId="0" applyFont="1"/>
    <xf numFmtId="0" fontId="88" fillId="0" borderId="0" xfId="0" applyFont="1"/>
    <xf numFmtId="16" fontId="296" fillId="0" borderId="0" xfId="0" applyNumberFormat="1" applyFont="1" applyAlignment="1">
      <alignment horizontal="center" vertical="center"/>
    </xf>
    <xf numFmtId="0" fontId="284" fillId="0" borderId="0" xfId="0" applyFont="1" applyAlignment="1">
      <alignment horizontal="right"/>
    </xf>
    <xf numFmtId="0" fontId="150" fillId="19" borderId="14" xfId="0" applyFont="1" applyFill="1" applyBorder="1"/>
    <xf numFmtId="0" fontId="150" fillId="19" borderId="14" xfId="0" applyFont="1" applyFill="1" applyBorder="1" applyAlignment="1">
      <alignment horizontal="center"/>
    </xf>
    <xf numFmtId="16" fontId="150" fillId="19" borderId="14" xfId="0" applyNumberFormat="1" applyFont="1" applyFill="1" applyBorder="1" applyAlignment="1">
      <alignment horizontal="center"/>
    </xf>
    <xf numFmtId="0" fontId="150" fillId="0" borderId="0" xfId="0" applyFont="1"/>
    <xf numFmtId="0" fontId="150" fillId="0" borderId="0" xfId="0" applyFont="1" applyAlignment="1">
      <alignment horizontal="center"/>
    </xf>
    <xf numFmtId="16" fontId="150" fillId="0" borderId="0" xfId="0" applyNumberFormat="1" applyFont="1" applyAlignment="1">
      <alignment horizontal="center"/>
    </xf>
    <xf numFmtId="0" fontId="293" fillId="0" borderId="1" xfId="0" applyFont="1" applyBorder="1" applyAlignment="1">
      <alignment vertical="center"/>
    </xf>
    <xf numFmtId="16" fontId="293" fillId="0" borderId="1" xfId="0" applyNumberFormat="1" applyFont="1" applyBorder="1" applyAlignment="1">
      <alignment horizontal="center" vertical="center"/>
    </xf>
    <xf numFmtId="0" fontId="300" fillId="0" borderId="1" xfId="0" applyFont="1" applyBorder="1" applyAlignment="1" applyProtection="1">
      <alignment vertical="center"/>
      <protection locked="0"/>
    </xf>
    <xf numFmtId="16" fontId="293" fillId="0" borderId="1" xfId="0" applyNumberFormat="1" applyFont="1" applyBorder="1" applyAlignment="1" applyProtection="1">
      <alignment horizontal="center" vertical="center"/>
      <protection locked="0"/>
    </xf>
    <xf numFmtId="16" fontId="298" fillId="0" borderId="1" xfId="0" applyNumberFormat="1" applyFont="1" applyBorder="1" applyAlignment="1" applyProtection="1">
      <alignment horizontal="center" vertical="center"/>
      <protection locked="0"/>
    </xf>
    <xf numFmtId="0" fontId="293" fillId="0" borderId="1" xfId="0" applyFont="1" applyBorder="1" applyAlignment="1" applyProtection="1">
      <alignment vertical="center"/>
      <protection locked="0"/>
    </xf>
    <xf numFmtId="0" fontId="300" fillId="32" borderId="1" xfId="0" applyFont="1" applyFill="1" applyBorder="1" applyAlignment="1" applyProtection="1">
      <alignment vertical="center"/>
      <protection locked="0"/>
    </xf>
    <xf numFmtId="16" fontId="293" fillId="32" borderId="1" xfId="0" applyNumberFormat="1" applyFont="1" applyFill="1" applyBorder="1" applyAlignment="1" applyProtection="1">
      <alignment horizontal="center" vertical="center"/>
      <protection locked="0"/>
    </xf>
    <xf numFmtId="16" fontId="293" fillId="4" borderId="1" xfId="0" applyNumberFormat="1" applyFont="1" applyFill="1" applyBorder="1" applyAlignment="1" applyProtection="1">
      <alignment horizontal="center" vertical="center"/>
      <protection locked="0"/>
    </xf>
    <xf numFmtId="16" fontId="298" fillId="3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center"/>
    </xf>
    <xf numFmtId="16" fontId="293" fillId="0" borderId="0" xfId="0" applyNumberFormat="1" applyFont="1" applyAlignment="1">
      <alignment horizontal="center"/>
    </xf>
    <xf numFmtId="0" fontId="152" fillId="0" borderId="1" xfId="0" applyFont="1" applyBorder="1"/>
    <xf numFmtId="16" fontId="150" fillId="4" borderId="1" xfId="0" applyNumberFormat="1" applyFont="1" applyFill="1" applyBorder="1" applyAlignment="1">
      <alignment horizontal="center"/>
    </xf>
    <xf numFmtId="0" fontId="86" fillId="0" borderId="7" xfId="0" applyFont="1" applyBorder="1" applyAlignment="1">
      <alignment vertical="center" wrapText="1"/>
    </xf>
    <xf numFmtId="0" fontId="248" fillId="0" borderId="0" xfId="0" applyFont="1" applyAlignment="1">
      <alignment horizontal="center" vertical="center" wrapText="1"/>
    </xf>
    <xf numFmtId="16" fontId="298" fillId="0" borderId="1" xfId="0" applyNumberFormat="1" applyFont="1" applyBorder="1" applyAlignment="1">
      <alignment horizontal="center" vertical="center"/>
    </xf>
    <xf numFmtId="16" fontId="150" fillId="0" borderId="1" xfId="0" applyNumberFormat="1" applyFont="1" applyBorder="1" applyAlignment="1">
      <alignment horizontal="center" vertical="center"/>
    </xf>
    <xf numFmtId="16" fontId="29" fillId="4" borderId="15" xfId="0" applyNumberFormat="1" applyFont="1" applyFill="1" applyBorder="1" applyAlignment="1">
      <alignment horizontal="center" vertical="center"/>
    </xf>
    <xf numFmtId="16" fontId="29" fillId="4" borderId="12" xfId="0" applyNumberFormat="1" applyFont="1" applyFill="1" applyBorder="1" applyAlignment="1">
      <alignment horizontal="center" vertical="center"/>
    </xf>
    <xf numFmtId="0" fontId="150" fillId="0" borderId="14" xfId="0" applyFont="1" applyBorder="1"/>
    <xf numFmtId="0" fontId="150" fillId="0" borderId="14" xfId="0" applyFont="1" applyBorder="1" applyAlignment="1">
      <alignment horizontal="center"/>
    </xf>
    <xf numFmtId="16" fontId="150" fillId="0" borderId="14" xfId="0" applyNumberFormat="1" applyFont="1" applyBorder="1" applyAlignment="1">
      <alignment horizontal="center"/>
    </xf>
    <xf numFmtId="0" fontId="37" fillId="4" borderId="0" xfId="0" applyFont="1" applyFill="1"/>
    <xf numFmtId="16" fontId="239" fillId="0" borderId="0" xfId="0" applyNumberFormat="1" applyFont="1" applyAlignment="1">
      <alignment horizontal="center" vertical="center"/>
    </xf>
    <xf numFmtId="16" fontId="47" fillId="0" borderId="0" xfId="0" applyNumberFormat="1" applyFont="1" applyAlignment="1" applyProtection="1">
      <alignment horizontal="center" vertical="center"/>
      <protection locked="0"/>
    </xf>
    <xf numFmtId="16" fontId="304" fillId="0" borderId="0" xfId="0" applyNumberFormat="1" applyFont="1" applyAlignment="1">
      <alignment horizontal="center" vertical="center" wrapText="1"/>
    </xf>
    <xf numFmtId="0" fontId="91" fillId="0" borderId="0" xfId="0" applyFont="1" applyAlignment="1">
      <alignment horizontal="left" vertical="top"/>
    </xf>
    <xf numFmtId="16" fontId="206" fillId="0" borderId="0" xfId="0" applyNumberFormat="1" applyFont="1" applyAlignment="1">
      <alignment horizontal="left" vertical="center"/>
    </xf>
    <xf numFmtId="16" fontId="29" fillId="2" borderId="0" xfId="0" applyNumberFormat="1" applyFont="1" applyFill="1" applyAlignment="1">
      <alignment horizontal="center" vertical="center"/>
    </xf>
    <xf numFmtId="16" fontId="28" fillId="2" borderId="0" xfId="0" applyNumberFormat="1" applyFont="1" applyFill="1" applyAlignment="1">
      <alignment horizontal="center" vertical="center"/>
    </xf>
    <xf numFmtId="0" fontId="40" fillId="0" borderId="0" xfId="0" applyFont="1" applyAlignment="1">
      <alignment vertical="top"/>
    </xf>
    <xf numFmtId="0" fontId="28" fillId="0" borderId="5" xfId="0" applyFont="1" applyBorder="1" applyAlignment="1">
      <alignment horizontal="center" vertical="top"/>
    </xf>
    <xf numFmtId="0" fontId="28" fillId="0" borderId="5" xfId="0" applyFont="1" applyBorder="1" applyAlignment="1">
      <alignment horizontal="center" vertical="top" wrapText="1"/>
    </xf>
    <xf numFmtId="0" fontId="67" fillId="0" borderId="18" xfId="0" applyFont="1" applyBorder="1" applyAlignment="1">
      <alignment horizontal="center" vertical="top"/>
    </xf>
    <xf numFmtId="16" fontId="40" fillId="2" borderId="2" xfId="0" applyNumberFormat="1" applyFont="1" applyFill="1" applyBorder="1" applyAlignment="1">
      <alignment horizontal="center" vertical="center"/>
    </xf>
    <xf numFmtId="16" fontId="28" fillId="0" borderId="7" xfId="0" applyNumberFormat="1" applyFont="1" applyBorder="1" applyAlignment="1">
      <alignment horizontal="center" vertical="center"/>
    </xf>
    <xf numFmtId="16" fontId="28" fillId="0" borderId="12" xfId="0" applyNumberFormat="1" applyFont="1" applyBorder="1" applyAlignment="1">
      <alignment horizontal="center" vertical="center"/>
    </xf>
    <xf numFmtId="16" fontId="68" fillId="2" borderId="5" xfId="0" applyNumberFormat="1" applyFont="1" applyFill="1" applyBorder="1" applyAlignment="1">
      <alignment horizontal="center" vertical="center"/>
    </xf>
    <xf numFmtId="16" fontId="29" fillId="0" borderId="15" xfId="0" applyNumberFormat="1" applyFont="1" applyBorder="1" applyAlignment="1">
      <alignment horizontal="left" vertical="center"/>
    </xf>
    <xf numFmtId="16" fontId="68" fillId="2" borderId="2" xfId="0" applyNumberFormat="1" applyFont="1" applyFill="1" applyBorder="1" applyAlignment="1">
      <alignment horizontal="center" vertical="center"/>
    </xf>
    <xf numFmtId="16" fontId="28" fillId="0" borderId="15" xfId="0" applyNumberFormat="1" applyFont="1" applyBorder="1" applyAlignment="1">
      <alignment horizontal="center" vertical="center"/>
    </xf>
    <xf numFmtId="16" fontId="181" fillId="0" borderId="12" xfId="0" applyNumberFormat="1" applyFont="1" applyBorder="1" applyAlignment="1">
      <alignment horizontal="center" vertical="center"/>
    </xf>
    <xf numFmtId="16" fontId="47" fillId="0" borderId="15" xfId="0" applyNumberFormat="1" applyFont="1" applyBorder="1" applyAlignment="1">
      <alignment horizontal="left" vertical="center"/>
    </xf>
    <xf numFmtId="16" fontId="47" fillId="0" borderId="5" xfId="0" applyNumberFormat="1" applyFont="1" applyBorder="1" applyAlignment="1">
      <alignment horizontal="center" vertical="center"/>
    </xf>
    <xf numFmtId="16" fontId="68" fillId="2" borderId="15" xfId="0" applyNumberFormat="1" applyFont="1" applyFill="1" applyBorder="1" applyAlignment="1">
      <alignment horizontal="center" vertical="center"/>
    </xf>
    <xf numFmtId="16" fontId="29" fillId="2" borderId="18" xfId="0" applyNumberFormat="1" applyFont="1" applyFill="1" applyBorder="1" applyAlignment="1">
      <alignment horizontal="center" vertical="center"/>
    </xf>
    <xf numFmtId="16" fontId="47" fillId="0" borderId="12" xfId="0" applyNumberFormat="1" applyFont="1" applyBorder="1" applyAlignment="1">
      <alignment horizontal="left" vertical="center"/>
    </xf>
    <xf numFmtId="16" fontId="68" fillId="2" borderId="12" xfId="0" applyNumberFormat="1" applyFont="1" applyFill="1" applyBorder="1" applyAlignment="1">
      <alignment horizontal="center" vertical="center"/>
    </xf>
    <xf numFmtId="16" fontId="29" fillId="0" borderId="10" xfId="0" applyNumberFormat="1" applyFont="1" applyBorder="1" applyAlignment="1">
      <alignment horizontal="left" vertical="center"/>
    </xf>
    <xf numFmtId="16" fontId="29" fillId="2" borderId="10" xfId="0" applyNumberFormat="1" applyFont="1" applyFill="1" applyBorder="1" applyAlignment="1">
      <alignment horizontal="center" vertical="center"/>
    </xf>
    <xf numFmtId="16" fontId="28" fillId="0" borderId="10" xfId="0" applyNumberFormat="1" applyFont="1" applyBorder="1" applyAlignment="1">
      <alignment horizontal="center" vertical="center"/>
    </xf>
    <xf numFmtId="16" fontId="47" fillId="2" borderId="2" xfId="0" applyNumberFormat="1" applyFont="1" applyFill="1" applyBorder="1" applyAlignment="1">
      <alignment horizontal="center" vertical="center"/>
    </xf>
    <xf numFmtId="16" fontId="47" fillId="2" borderId="5" xfId="0" applyNumberFormat="1" applyFont="1" applyFill="1" applyBorder="1" applyAlignment="1">
      <alignment horizontal="center" vertical="center"/>
    </xf>
    <xf numFmtId="16" fontId="28" fillId="0" borderId="70" xfId="0" applyNumberFormat="1" applyFont="1" applyBorder="1" applyAlignment="1">
      <alignment horizontal="center" vertical="center"/>
    </xf>
    <xf numFmtId="16" fontId="29" fillId="0" borderId="70" xfId="0" applyNumberFormat="1" applyFont="1" applyBorder="1" applyAlignment="1">
      <alignment horizontal="center" vertical="center"/>
    </xf>
    <xf numFmtId="16" fontId="40" fillId="0" borderId="7" xfId="0" applyNumberFormat="1" applyFont="1" applyBorder="1" applyAlignment="1">
      <alignment horizontal="center" vertical="center"/>
    </xf>
    <xf numFmtId="16" fontId="29" fillId="4" borderId="10" xfId="0" applyNumberFormat="1" applyFont="1" applyFill="1" applyBorder="1" applyAlignment="1">
      <alignment horizontal="center" vertical="center"/>
    </xf>
    <xf numFmtId="16" fontId="40" fillId="0" borderId="5" xfId="0" applyNumberFormat="1" applyFont="1" applyBorder="1" applyAlignment="1">
      <alignment horizontal="left" vertical="center"/>
    </xf>
    <xf numFmtId="16" fontId="40" fillId="0" borderId="5" xfId="0" applyNumberFormat="1" applyFont="1" applyBorder="1" applyAlignment="1">
      <alignment horizontal="center" vertical="center"/>
    </xf>
    <xf numFmtId="16" fontId="128" fillId="0" borderId="2" xfId="0" applyNumberFormat="1" applyFont="1" applyBorder="1" applyAlignment="1">
      <alignment horizontal="left" vertical="center"/>
    </xf>
    <xf numFmtId="16" fontId="128" fillId="0" borderId="2" xfId="0" applyNumberFormat="1" applyFont="1" applyBorder="1" applyAlignment="1">
      <alignment horizontal="center" vertical="center"/>
    </xf>
    <xf numFmtId="16" fontId="28" fillId="0" borderId="0" xfId="0" applyNumberFormat="1" applyFont="1" applyAlignment="1">
      <alignment horizontal="center" vertical="center"/>
    </xf>
    <xf numFmtId="0" fontId="305" fillId="0" borderId="0" xfId="0" applyFont="1" applyAlignment="1">
      <alignment vertical="center"/>
    </xf>
    <xf numFmtId="0" fontId="78" fillId="0" borderId="0" xfId="13" applyFont="1" applyAlignment="1" applyProtection="1">
      <alignment vertical="center"/>
    </xf>
    <xf numFmtId="0" fontId="21" fillId="0" borderId="0" xfId="0" applyFont="1" applyAlignment="1">
      <alignment vertical="center"/>
    </xf>
    <xf numFmtId="0" fontId="308" fillId="0" borderId="0" xfId="0" applyFont="1" applyAlignment="1">
      <alignment horizontal="right" wrapText="1"/>
    </xf>
    <xf numFmtId="16" fontId="177" fillId="0" borderId="0" xfId="0" applyNumberFormat="1" applyFont="1"/>
    <xf numFmtId="0" fontId="182" fillId="0" borderId="0" xfId="0" applyFont="1" applyAlignment="1">
      <alignment vertical="center"/>
    </xf>
    <xf numFmtId="0" fontId="258" fillId="0" borderId="0" xfId="0" applyFont="1"/>
    <xf numFmtId="170" fontId="29" fillId="2" borderId="0" xfId="0" applyNumberFormat="1" applyFont="1" applyFill="1" applyAlignment="1">
      <alignment horizontal="center" vertical="center"/>
    </xf>
    <xf numFmtId="0" fontId="40" fillId="0" borderId="19" xfId="0" applyFont="1" applyBorder="1" applyAlignment="1">
      <alignment vertical="top"/>
    </xf>
    <xf numFmtId="16" fontId="40" fillId="0" borderId="10" xfId="0" applyNumberFormat="1" applyFont="1" applyBorder="1" applyAlignment="1">
      <alignment horizontal="center" vertical="center"/>
    </xf>
    <xf numFmtId="16" fontId="110" fillId="31" borderId="10" xfId="0" applyNumberFormat="1" applyFont="1" applyFill="1" applyBorder="1" applyAlignment="1">
      <alignment horizontal="center" vertical="center"/>
    </xf>
    <xf numFmtId="16" fontId="131" fillId="31" borderId="7" xfId="0" applyNumberFormat="1" applyFont="1" applyFill="1" applyBorder="1" applyAlignment="1">
      <alignment horizontal="center" vertical="center"/>
    </xf>
    <xf numFmtId="16" fontId="110" fillId="31" borderId="7" xfId="0" applyNumberFormat="1" applyFont="1" applyFill="1" applyBorder="1" applyAlignment="1">
      <alignment horizontal="center" vertical="center"/>
    </xf>
    <xf numFmtId="16" fontId="131" fillId="31" borderId="12" xfId="0" applyNumberFormat="1" applyFont="1" applyFill="1" applyBorder="1" applyAlignment="1">
      <alignment horizontal="center" vertical="center"/>
    </xf>
    <xf numFmtId="16" fontId="110" fillId="31" borderId="12" xfId="0" applyNumberFormat="1" applyFont="1" applyFill="1" applyBorder="1" applyAlignment="1">
      <alignment horizontal="center" vertical="center"/>
    </xf>
    <xf numFmtId="0" fontId="306" fillId="0" borderId="0" xfId="13" applyFont="1" applyAlignment="1" applyProtection="1">
      <alignment vertical="center"/>
    </xf>
    <xf numFmtId="16" fontId="220" fillId="17" borderId="90" xfId="0" applyNumberFormat="1" applyFont="1" applyFill="1" applyBorder="1" applyAlignment="1">
      <alignment horizontal="center"/>
    </xf>
    <xf numFmtId="16" fontId="40" fillId="4" borderId="15" xfId="0" applyNumberFormat="1" applyFont="1" applyFill="1" applyBorder="1" applyAlignment="1">
      <alignment horizontal="center" vertical="center"/>
    </xf>
    <xf numFmtId="0" fontId="303" fillId="0" borderId="1" xfId="0" applyFont="1" applyBorder="1" applyAlignment="1">
      <alignment horizontal="center" vertical="center"/>
    </xf>
    <xf numFmtId="0" fontId="302" fillId="0" borderId="1" xfId="0" applyFont="1" applyBorder="1" applyAlignment="1">
      <alignment horizontal="center" vertical="center"/>
    </xf>
    <xf numFmtId="0" fontId="303" fillId="0" borderId="1" xfId="0" applyFont="1" applyBorder="1" applyAlignment="1">
      <alignment horizontal="center" vertical="center" wrapText="1"/>
    </xf>
    <xf numFmtId="16" fontId="154" fillId="19" borderId="14" xfId="0" applyNumberFormat="1" applyFont="1" applyFill="1" applyBorder="1" applyAlignment="1">
      <alignment horizontal="center"/>
    </xf>
    <xf numFmtId="16" fontId="220" fillId="0" borderId="90" xfId="0" applyNumberFormat="1" applyFont="1" applyBorder="1" applyAlignment="1">
      <alignment horizontal="center" wrapText="1"/>
    </xf>
    <xf numFmtId="0" fontId="40" fillId="0" borderId="0" xfId="0" applyFont="1" applyAlignment="1">
      <alignment horizontal="left" vertical="center"/>
    </xf>
    <xf numFmtId="16" fontId="154" fillId="0" borderId="14" xfId="0" applyNumberFormat="1" applyFont="1" applyBorder="1" applyAlignment="1">
      <alignment horizontal="center"/>
    </xf>
    <xf numFmtId="16" fontId="68" fillId="4" borderId="10" xfId="0" applyNumberFormat="1" applyFont="1" applyFill="1" applyBorder="1" applyAlignment="1">
      <alignment horizontal="center" vertical="center"/>
    </xf>
    <xf numFmtId="16" fontId="68" fillId="4" borderId="12" xfId="0" applyNumberFormat="1" applyFont="1" applyFill="1" applyBorder="1" applyAlignment="1">
      <alignment horizontal="center" vertical="center"/>
    </xf>
    <xf numFmtId="16" fontId="239" fillId="0" borderId="0" xfId="0" applyNumberFormat="1" applyFont="1" applyAlignment="1">
      <alignment horizontal="center"/>
    </xf>
    <xf numFmtId="0" fontId="0" fillId="35" borderId="91" xfId="0" applyFill="1" applyBorder="1" applyAlignment="1">
      <alignment vertical="center"/>
    </xf>
    <xf numFmtId="0" fontId="152" fillId="0" borderId="92" xfId="0" applyFont="1" applyBorder="1" applyAlignment="1">
      <alignment horizontal="center" vertical="center" wrapText="1"/>
    </xf>
    <xf numFmtId="0" fontId="153" fillId="19" borderId="1" xfId="0" applyFont="1" applyFill="1" applyBorder="1"/>
    <xf numFmtId="0" fontId="29" fillId="0" borderId="21" xfId="0" applyFont="1" applyBorder="1" applyAlignment="1">
      <alignment horizontal="center" vertical="center"/>
    </xf>
    <xf numFmtId="0" fontId="169" fillId="0" borderId="5" xfId="0" applyFont="1" applyBorder="1" applyAlignment="1">
      <alignment horizontal="center" vertical="center"/>
    </xf>
    <xf numFmtId="16" fontId="88" fillId="4" borderId="15" xfId="0" applyNumberFormat="1" applyFont="1" applyFill="1" applyBorder="1" applyAlignment="1">
      <alignment horizontal="center" vertical="center"/>
    </xf>
    <xf numFmtId="16" fontId="293" fillId="0" borderId="14" xfId="0" applyNumberFormat="1" applyFont="1" applyBorder="1" applyAlignment="1" applyProtection="1">
      <alignment horizontal="center" vertical="center"/>
      <protection locked="0"/>
    </xf>
    <xf numFmtId="16" fontId="293" fillId="32" borderId="14" xfId="0" applyNumberFormat="1" applyFont="1" applyFill="1" applyBorder="1" applyAlignment="1" applyProtection="1">
      <alignment horizontal="center" vertical="center"/>
      <protection locked="0"/>
    </xf>
    <xf numFmtId="16" fontId="250" fillId="0" borderId="0" xfId="0" applyNumberFormat="1" applyFont="1" applyAlignment="1">
      <alignment horizontal="right"/>
    </xf>
    <xf numFmtId="0" fontId="72" fillId="0" borderId="2" xfId="0" applyFont="1" applyBorder="1" applyAlignment="1">
      <alignment vertical="center"/>
    </xf>
    <xf numFmtId="16" fontId="302" fillId="4" borderId="1" xfId="0" applyNumberFormat="1" applyFont="1" applyFill="1" applyBorder="1" applyAlignment="1" applyProtection="1">
      <alignment horizontal="center" vertical="center"/>
      <protection locked="0"/>
    </xf>
    <xf numFmtId="0" fontId="168" fillId="0" borderId="0" xfId="0" quotePrefix="1" applyFont="1" applyAlignment="1">
      <alignment horizontal="left" vertical="center"/>
    </xf>
    <xf numFmtId="0" fontId="0" fillId="0" borderId="91" xfId="0" applyBorder="1" applyAlignment="1">
      <alignment vertical="center"/>
    </xf>
    <xf numFmtId="0" fontId="293" fillId="33" borderId="1" xfId="0" applyFont="1" applyFill="1" applyBorder="1" applyAlignment="1">
      <alignment vertical="center"/>
    </xf>
    <xf numFmtId="16" fontId="293" fillId="33" borderId="1" xfId="0" applyNumberFormat="1" applyFont="1" applyFill="1" applyBorder="1" applyAlignment="1">
      <alignment horizontal="center" vertical="center"/>
    </xf>
    <xf numFmtId="16" fontId="296" fillId="0" borderId="1" xfId="0" applyNumberFormat="1" applyFont="1" applyBorder="1" applyAlignment="1">
      <alignment horizontal="center" vertical="center"/>
    </xf>
    <xf numFmtId="16" fontId="296" fillId="33" borderId="1" xfId="0" applyNumberFormat="1" applyFont="1" applyFill="1" applyBorder="1" applyAlignment="1">
      <alignment horizontal="center" vertical="center"/>
    </xf>
    <xf numFmtId="0" fontId="293" fillId="33" borderId="14" xfId="0" applyFont="1" applyFill="1" applyBorder="1" applyAlignment="1">
      <alignment vertical="center"/>
    </xf>
    <xf numFmtId="16" fontId="293" fillId="33" borderId="14" xfId="0" applyNumberFormat="1" applyFont="1" applyFill="1" applyBorder="1" applyAlignment="1">
      <alignment horizontal="center" vertical="center"/>
    </xf>
    <xf numFmtId="0" fontId="38" fillId="0" borderId="12" xfId="0" applyFont="1" applyBorder="1" applyAlignment="1">
      <alignment horizontal="center" vertical="center" wrapText="1"/>
    </xf>
    <xf numFmtId="0" fontId="38"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98" fillId="33" borderId="1" xfId="0" applyNumberFormat="1" applyFont="1" applyFill="1" applyBorder="1" applyAlignment="1">
      <alignment horizontal="center" vertical="center"/>
    </xf>
    <xf numFmtId="0" fontId="311" fillId="0" borderId="0" xfId="1" applyFont="1" applyAlignment="1">
      <alignment vertical="center"/>
    </xf>
    <xf numFmtId="0" fontId="0" fillId="0" borderId="14" xfId="0" applyBorder="1" applyAlignment="1">
      <alignment vertical="center"/>
    </xf>
    <xf numFmtId="16" fontId="298" fillId="0" borderId="14" xfId="0" applyNumberFormat="1" applyFont="1" applyBorder="1" applyAlignment="1" applyProtection="1">
      <alignment horizontal="center" vertical="center"/>
      <protection locked="0"/>
    </xf>
    <xf numFmtId="0" fontId="293" fillId="9" borderId="1" xfId="0" applyFont="1" applyFill="1" applyBorder="1" applyAlignment="1">
      <alignment vertical="center"/>
    </xf>
    <xf numFmtId="16" fontId="88" fillId="0" borderId="15" xfId="0" applyNumberFormat="1" applyFont="1" applyBorder="1" applyAlignment="1">
      <alignment horizontal="center" vertical="center"/>
    </xf>
    <xf numFmtId="16" fontId="110" fillId="0" borderId="16" xfId="0" applyNumberFormat="1" applyFont="1" applyBorder="1" applyAlignment="1" applyProtection="1">
      <alignment horizontal="center" wrapText="1"/>
      <protection locked="0"/>
    </xf>
    <xf numFmtId="16" fontId="29" fillId="0" borderId="2" xfId="0" applyNumberFormat="1" applyFont="1" applyBorder="1" applyAlignment="1" applyProtection="1">
      <alignment horizontal="left" vertical="center"/>
      <protection locked="0"/>
    </xf>
    <xf numFmtId="16" fontId="29" fillId="0" borderId="2" xfId="0" applyNumberFormat="1" applyFont="1" applyBorder="1" applyAlignment="1" applyProtection="1">
      <alignment horizontal="center" vertical="center"/>
      <protection locked="0"/>
    </xf>
    <xf numFmtId="16" fontId="29" fillId="2" borderId="15" xfId="0" applyNumberFormat="1" applyFont="1" applyFill="1" applyBorder="1" applyAlignment="1" applyProtection="1">
      <alignment horizontal="center" vertical="center"/>
      <protection locked="0"/>
    </xf>
    <xf numFmtId="16" fontId="28" fillId="0" borderId="2" xfId="0" applyNumberFormat="1" applyFont="1" applyBorder="1" applyAlignment="1" applyProtection="1">
      <alignment horizontal="center" vertical="center"/>
      <protection locked="0"/>
    </xf>
    <xf numFmtId="16" fontId="29" fillId="2" borderId="12" xfId="0" applyNumberFormat="1" applyFont="1" applyFill="1" applyBorder="1" applyAlignment="1" applyProtection="1">
      <alignment horizontal="center" vertical="center"/>
      <protection locked="0"/>
    </xf>
    <xf numFmtId="0" fontId="273" fillId="0" borderId="9" xfId="0" applyFont="1" applyBorder="1" applyProtection="1">
      <protection locked="0"/>
    </xf>
    <xf numFmtId="16" fontId="110" fillId="23" borderId="16" xfId="0" applyNumberFormat="1" applyFont="1" applyFill="1" applyBorder="1" applyAlignment="1" applyProtection="1">
      <alignment horizontal="center" wrapText="1"/>
      <protection locked="0"/>
    </xf>
    <xf numFmtId="16" fontId="110" fillId="21" borderId="16" xfId="0" applyNumberFormat="1" applyFont="1" applyFill="1" applyBorder="1" applyAlignment="1" applyProtection="1">
      <alignment horizontal="center" wrapText="1"/>
      <protection locked="0"/>
    </xf>
    <xf numFmtId="0" fontId="132" fillId="0" borderId="5" xfId="0" applyFont="1" applyBorder="1" applyAlignment="1" applyProtection="1">
      <alignment horizontal="center" vertical="top"/>
      <protection locked="0"/>
    </xf>
    <xf numFmtId="16" fontId="29" fillId="2" borderId="5" xfId="0" applyNumberFormat="1" applyFont="1" applyFill="1" applyBorder="1" applyAlignment="1" applyProtection="1">
      <alignment horizontal="center" vertical="center"/>
      <protection locked="0"/>
    </xf>
    <xf numFmtId="16" fontId="28" fillId="0" borderId="0" xfId="0" applyNumberFormat="1" applyFont="1" applyAlignment="1" applyProtection="1">
      <alignment horizontal="center" vertical="center"/>
      <protection locked="0"/>
    </xf>
    <xf numFmtId="16" fontId="29" fillId="2" borderId="0" xfId="0" applyNumberFormat="1" applyFont="1" applyFill="1" applyAlignment="1" applyProtection="1">
      <alignment horizontal="center" vertical="center"/>
      <protection locked="0"/>
    </xf>
    <xf numFmtId="0" fontId="29" fillId="0" borderId="0" xfId="0" applyFont="1" applyProtection="1">
      <protection locked="0"/>
    </xf>
    <xf numFmtId="0" fontId="70" fillId="0" borderId="5" xfId="0" applyFont="1" applyBorder="1" applyAlignment="1" applyProtection="1">
      <alignment horizontal="center" vertical="center"/>
      <protection locked="0"/>
    </xf>
    <xf numFmtId="16" fontId="40" fillId="2" borderId="15" xfId="0" applyNumberFormat="1" applyFont="1" applyFill="1" applyBorder="1" applyAlignment="1" applyProtection="1">
      <alignment horizontal="center" vertical="center"/>
      <protection locked="0"/>
    </xf>
    <xf numFmtId="0" fontId="130" fillId="0" borderId="0" xfId="0" applyFont="1" applyAlignment="1" applyProtection="1">
      <alignment horizontal="center" vertical="top"/>
      <protection locked="0"/>
    </xf>
    <xf numFmtId="0" fontId="131" fillId="0" borderId="16" xfId="0" applyFont="1" applyBorder="1" applyAlignment="1" applyProtection="1">
      <alignment horizontal="center" vertical="top"/>
      <protection locked="0"/>
    </xf>
    <xf numFmtId="0" fontId="131" fillId="0" borderId="14" xfId="0" applyFont="1" applyBorder="1" applyAlignment="1" applyProtection="1">
      <alignment horizontal="center" vertical="center" wrapText="1"/>
      <protection locked="0"/>
    </xf>
    <xf numFmtId="0" fontId="40" fillId="0" borderId="49" xfId="0" applyFont="1" applyBorder="1" applyAlignment="1" applyProtection="1">
      <alignment horizontal="center" vertical="center" wrapText="1"/>
      <protection locked="0"/>
    </xf>
    <xf numFmtId="0" fontId="131" fillId="0" borderId="25" xfId="0" applyFont="1" applyBorder="1" applyAlignment="1" applyProtection="1">
      <alignment horizontal="left" vertical="center" wrapText="1"/>
      <protection locked="0"/>
    </xf>
    <xf numFmtId="0" fontId="131" fillId="0" borderId="26" xfId="0" applyFont="1" applyBorder="1" applyAlignment="1" applyProtection="1">
      <alignment horizontal="center" vertical="center" wrapText="1"/>
      <protection locked="0"/>
    </xf>
    <xf numFmtId="0" fontId="131" fillId="0" borderId="26" xfId="0" applyFont="1" applyBorder="1" applyAlignment="1" applyProtection="1">
      <alignment horizontal="center" vertical="top" wrapText="1"/>
      <protection locked="0"/>
    </xf>
    <xf numFmtId="0" fontId="131" fillId="0" borderId="3" xfId="0" applyFont="1" applyBorder="1" applyAlignment="1" applyProtection="1">
      <alignment horizontal="center" vertical="top"/>
      <protection locked="0"/>
    </xf>
    <xf numFmtId="0" fontId="132" fillId="0" borderId="13" xfId="0" applyFont="1" applyBorder="1" applyAlignment="1" applyProtection="1">
      <alignment horizontal="right" vertical="top"/>
      <protection locked="0"/>
    </xf>
    <xf numFmtId="0" fontId="131" fillId="0" borderId="12"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31" fillId="0" borderId="71" xfId="0" applyFont="1" applyBorder="1" applyAlignment="1" applyProtection="1">
      <alignment horizontal="left" vertical="center" wrapText="1"/>
      <protection locked="0"/>
    </xf>
    <xf numFmtId="0" fontId="131" fillId="0" borderId="5"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29" fillId="0" borderId="14" xfId="0" applyFont="1" applyBorder="1" applyAlignment="1">
      <alignment horizontal="center" vertical="center"/>
    </xf>
    <xf numFmtId="16" fontId="29" fillId="2" borderId="14" xfId="0" applyNumberFormat="1" applyFont="1" applyFill="1" applyBorder="1" applyAlignment="1">
      <alignment horizontal="center" vertical="center"/>
    </xf>
    <xf numFmtId="0" fontId="28" fillId="6" borderId="12" xfId="0" applyFont="1" applyFill="1" applyBorder="1" applyAlignment="1">
      <alignment horizontal="center" vertical="center" wrapText="1"/>
    </xf>
    <xf numFmtId="0" fontId="67" fillId="6" borderId="12" xfId="0" applyFont="1" applyFill="1" applyBorder="1" applyAlignment="1">
      <alignment horizontal="center" vertical="top"/>
    </xf>
    <xf numFmtId="0" fontId="28" fillId="6" borderId="93" xfId="0" applyFont="1" applyFill="1" applyBorder="1" applyAlignment="1">
      <alignment horizontal="center" vertical="top" wrapText="1"/>
    </xf>
    <xf numFmtId="0" fontId="223" fillId="0" borderId="1" xfId="0" applyFont="1" applyBorder="1" applyAlignment="1">
      <alignment wrapText="1"/>
    </xf>
    <xf numFmtId="0" fontId="20" fillId="0" borderId="0" xfId="0" applyFont="1" applyProtection="1">
      <protection locked="0"/>
    </xf>
    <xf numFmtId="16" fontId="40"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15" xfId="0" applyFont="1" applyBorder="1" applyAlignment="1" applyProtection="1">
      <alignment horizontal="center" vertical="top" wrapText="1"/>
      <protection locked="0"/>
    </xf>
    <xf numFmtId="0" fontId="132" fillId="0" borderId="0" xfId="0" applyFont="1" applyAlignment="1" applyProtection="1">
      <alignment horizontal="center" vertical="top"/>
      <protection locked="0"/>
    </xf>
    <xf numFmtId="16" fontId="110" fillId="2" borderId="11" xfId="0" applyNumberFormat="1" applyFont="1" applyFill="1" applyBorder="1" applyAlignment="1" applyProtection="1">
      <alignment horizontal="center" vertical="center"/>
      <protection locked="0"/>
    </xf>
    <xf numFmtId="0" fontId="300" fillId="32" borderId="14" xfId="0" applyFont="1" applyFill="1" applyBorder="1" applyAlignment="1" applyProtection="1">
      <alignment vertical="center"/>
      <protection locked="0"/>
    </xf>
    <xf numFmtId="0" fontId="293" fillId="0" borderId="14" xfId="0" applyFont="1" applyBorder="1" applyAlignment="1">
      <alignment vertical="center"/>
    </xf>
    <xf numFmtId="16" fontId="293" fillId="0" borderId="14" xfId="0" applyNumberFormat="1" applyFont="1" applyBorder="1" applyAlignment="1">
      <alignment horizontal="center" vertical="center"/>
    </xf>
    <xf numFmtId="16" fontId="296" fillId="0" borderId="14" xfId="0" applyNumberFormat="1" applyFont="1" applyBorder="1" applyAlignment="1">
      <alignment horizontal="center" vertical="center"/>
    </xf>
    <xf numFmtId="16" fontId="293" fillId="0" borderId="14" xfId="0" applyNumberFormat="1" applyFont="1" applyBorder="1" applyAlignment="1">
      <alignment horizontal="center"/>
    </xf>
    <xf numFmtId="0" fontId="29" fillId="33" borderId="0" xfId="0" applyFont="1" applyFill="1" applyAlignment="1">
      <alignment horizontal="center" vertical="center"/>
    </xf>
    <xf numFmtId="16" fontId="304" fillId="0" borderId="0" xfId="0" applyNumberFormat="1" applyFont="1" applyAlignment="1">
      <alignment horizontal="left"/>
    </xf>
    <xf numFmtId="16" fontId="40" fillId="4" borderId="1" xfId="0" applyNumberFormat="1" applyFont="1" applyFill="1" applyBorder="1" applyAlignment="1" applyProtection="1">
      <alignment horizontal="center" vertical="center"/>
      <protection locked="0"/>
    </xf>
    <xf numFmtId="16" fontId="131" fillId="0" borderId="1" xfId="0" applyNumberFormat="1" applyFont="1" applyBorder="1" applyAlignment="1" applyProtection="1">
      <alignment horizontal="center" vertical="center"/>
      <protection locked="0"/>
    </xf>
    <xf numFmtId="16" fontId="110" fillId="4" borderId="1" xfId="0" applyNumberFormat="1" applyFont="1" applyFill="1" applyBorder="1" applyAlignment="1" applyProtection="1">
      <alignment horizontal="center" vertical="center"/>
      <protection locked="0"/>
    </xf>
    <xf numFmtId="16" fontId="110" fillId="0" borderId="1" xfId="0" applyNumberFormat="1" applyFont="1" applyBorder="1" applyAlignment="1" applyProtection="1">
      <alignment horizontal="center" vertical="center"/>
      <protection locked="0"/>
    </xf>
    <xf numFmtId="0" fontId="313" fillId="0" borderId="0" xfId="0" applyFont="1"/>
    <xf numFmtId="0" fontId="179" fillId="0" borderId="0" xfId="2" applyFont="1" applyAlignment="1">
      <alignment vertical="center"/>
    </xf>
    <xf numFmtId="0" fontId="159" fillId="0" borderId="0" xfId="0" applyFont="1" applyAlignment="1">
      <alignment vertical="center"/>
    </xf>
    <xf numFmtId="0" fontId="31" fillId="0" borderId="0" xfId="13" applyFont="1" applyFill="1" applyAlignment="1" applyProtection="1">
      <alignment horizontal="left" vertical="center"/>
    </xf>
    <xf numFmtId="0" fontId="31" fillId="0" borderId="0" xfId="13" applyFont="1" applyFill="1" applyAlignment="1" applyProtection="1">
      <alignment horizontal="left"/>
    </xf>
    <xf numFmtId="0" fontId="131" fillId="0" borderId="11" xfId="0" applyFont="1" applyBorder="1" applyAlignment="1" applyProtection="1">
      <alignment horizontal="center" vertical="center" wrapText="1"/>
      <protection locked="0"/>
    </xf>
    <xf numFmtId="0" fontId="180" fillId="0" borderId="0" xfId="0" applyFont="1" applyProtection="1">
      <protection locked="0"/>
    </xf>
    <xf numFmtId="0" fontId="20" fillId="0" borderId="0" xfId="0" applyFont="1" applyAlignment="1">
      <alignment horizontal="right" vertical="top"/>
    </xf>
    <xf numFmtId="0" fontId="20" fillId="0" borderId="0" xfId="0" applyFont="1" applyAlignment="1">
      <alignment horizontal="left" vertical="top"/>
    </xf>
    <xf numFmtId="0" fontId="86" fillId="0" borderId="0" xfId="0" applyFont="1" applyAlignment="1">
      <alignment horizontal="left"/>
    </xf>
    <xf numFmtId="0" fontId="86" fillId="0" borderId="0" xfId="0" applyFont="1" applyAlignment="1">
      <alignment horizontal="center" vertical="center"/>
    </xf>
    <xf numFmtId="0" fontId="314" fillId="0" borderId="0" xfId="0" applyFont="1" applyAlignment="1">
      <alignment horizontal="right" vertical="center"/>
    </xf>
    <xf numFmtId="16" fontId="288" fillId="2" borderId="15" xfId="0" applyNumberFormat="1" applyFont="1" applyFill="1" applyBorder="1" applyAlignment="1">
      <alignment horizontal="center" vertical="center"/>
    </xf>
    <xf numFmtId="16" fontId="296" fillId="4" borderId="1" xfId="0" applyNumberFormat="1" applyFont="1" applyFill="1" applyBorder="1" applyAlignment="1" applyProtection="1">
      <alignment horizontal="center" vertical="center"/>
      <protection locked="0"/>
    </xf>
    <xf numFmtId="0" fontId="293" fillId="32" borderId="1" xfId="0" applyFont="1" applyFill="1" applyBorder="1" applyAlignment="1" applyProtection="1">
      <alignment vertical="center"/>
      <protection locked="0"/>
    </xf>
    <xf numFmtId="0" fontId="131" fillId="0" borderId="37" xfId="0" applyFont="1" applyBorder="1" applyAlignment="1">
      <alignment horizontal="center" vertical="center" wrapText="1"/>
    </xf>
    <xf numFmtId="0" fontId="134" fillId="0" borderId="0" xfId="0" applyFont="1" applyAlignment="1">
      <alignment horizontal="right" vertical="center"/>
    </xf>
    <xf numFmtId="0" fontId="181" fillId="0" borderId="0" xfId="2" applyFont="1" applyAlignment="1">
      <alignment horizontal="right" vertical="center"/>
    </xf>
    <xf numFmtId="16" fontId="304" fillId="0" borderId="0" xfId="0" applyNumberFormat="1" applyFont="1" applyAlignment="1">
      <alignment horizontal="center" vertical="center"/>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125" fillId="0" borderId="0" xfId="13" applyFont="1" applyFill="1" applyAlignment="1" applyProtection="1">
      <alignment horizontal="left" vertical="center"/>
      <protection locked="0"/>
    </xf>
    <xf numFmtId="0" fontId="125" fillId="0" borderId="0" xfId="13" applyFont="1" applyAlignment="1" applyProtection="1">
      <alignment horizontal="left" vertical="center"/>
      <protection locked="0"/>
    </xf>
    <xf numFmtId="0" fontId="21" fillId="0" borderId="0" xfId="1"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24" fillId="0" borderId="0" xfId="0" applyFont="1" applyAlignment="1" applyProtection="1">
      <alignment horizontal="right" vertical="center"/>
      <protection locked="0"/>
    </xf>
    <xf numFmtId="0" fontId="285" fillId="0" borderId="0" xfId="13" applyFont="1" applyFill="1" applyAlignment="1" applyProtection="1">
      <alignment horizontal="left" vertical="center"/>
      <protection locked="0"/>
    </xf>
    <xf numFmtId="0" fontId="286" fillId="0" borderId="0" xfId="0" applyFont="1" applyProtection="1">
      <protection locked="0"/>
    </xf>
    <xf numFmtId="0" fontId="285" fillId="0" borderId="0" xfId="0" applyFont="1" applyProtection="1">
      <protection locked="0"/>
    </xf>
    <xf numFmtId="0" fontId="40" fillId="0" borderId="26" xfId="0" applyFont="1" applyBorder="1" applyAlignment="1" applyProtection="1">
      <alignment horizontal="center" vertical="center" wrapText="1"/>
      <protection locked="0"/>
    </xf>
    <xf numFmtId="0" fontId="130" fillId="0" borderId="5" xfId="0" applyFont="1" applyBorder="1" applyAlignment="1" applyProtection="1">
      <alignment horizontal="center" vertical="top"/>
      <protection locked="0"/>
    </xf>
    <xf numFmtId="0" fontId="131" fillId="0" borderId="12"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07" fillId="0" borderId="3" xfId="0" applyFont="1" applyBorder="1"/>
    <xf numFmtId="0" fontId="208" fillId="0" borderId="13" xfId="0" applyFont="1" applyBorder="1"/>
    <xf numFmtId="0" fontId="223" fillId="21" borderId="13" xfId="0" applyFont="1" applyFill="1" applyBorder="1"/>
    <xf numFmtId="0" fontId="227" fillId="21" borderId="13" xfId="0" applyFont="1" applyFill="1" applyBorder="1" applyAlignment="1">
      <alignment horizontal="center"/>
    </xf>
    <xf numFmtId="16" fontId="28" fillId="2" borderId="15" xfId="0" applyNumberFormat="1" applyFont="1" applyFill="1" applyBorder="1" applyAlignment="1" applyProtection="1">
      <alignment horizontal="center" vertical="center"/>
      <protection locked="0"/>
    </xf>
    <xf numFmtId="16" fontId="302" fillId="0" borderId="1" xfId="0" applyNumberFormat="1" applyFont="1" applyBorder="1" applyAlignment="1" applyProtection="1">
      <alignment horizontal="center" vertical="center"/>
      <protection locked="0"/>
    </xf>
    <xf numFmtId="0" fontId="315" fillId="3" borderId="0" xfId="0" applyFont="1" applyFill="1" applyAlignment="1" applyProtection="1">
      <alignment horizontal="left"/>
      <protection locked="0"/>
    </xf>
    <xf numFmtId="0" fontId="316" fillId="3" borderId="0" xfId="0" applyFont="1" applyFill="1" applyProtection="1">
      <protection locked="0"/>
    </xf>
    <xf numFmtId="0" fontId="223" fillId="0" borderId="0" xfId="0" applyFont="1" applyAlignment="1">
      <alignment wrapText="1"/>
    </xf>
    <xf numFmtId="0" fontId="223" fillId="0" borderId="0" xfId="0" applyFont="1" applyAlignment="1">
      <alignment horizontal="center" wrapText="1"/>
    </xf>
    <xf numFmtId="16" fontId="223" fillId="0" borderId="0" xfId="0" applyNumberFormat="1" applyFont="1" applyAlignment="1">
      <alignment horizontal="center" wrapText="1"/>
    </xf>
    <xf numFmtId="16" fontId="0" fillId="0" borderId="9" xfId="0" applyNumberFormat="1" applyBorder="1" applyAlignment="1">
      <alignment horizontal="center" vertical="center"/>
    </xf>
    <xf numFmtId="16" fontId="280" fillId="0" borderId="11" xfId="0" applyNumberFormat="1" applyFont="1" applyBorder="1" applyAlignment="1">
      <alignment horizontal="left" vertical="center"/>
    </xf>
    <xf numFmtId="16" fontId="280" fillId="0" borderId="34" xfId="0" applyNumberFormat="1" applyFont="1" applyBorder="1" applyAlignment="1">
      <alignment horizontal="left" vertical="center"/>
    </xf>
    <xf numFmtId="169" fontId="179" fillId="2" borderId="5" xfId="0" applyNumberFormat="1" applyFont="1" applyFill="1" applyBorder="1" applyAlignment="1" applyProtection="1">
      <alignment horizontal="center" vertical="center"/>
      <protection locked="0"/>
    </xf>
    <xf numFmtId="0" fontId="37" fillId="0" borderId="14" xfId="0" applyFont="1" applyBorder="1" applyAlignment="1">
      <alignment vertical="center"/>
    </xf>
    <xf numFmtId="16" fontId="37" fillId="0" borderId="16" xfId="0" applyNumberFormat="1" applyFont="1" applyBorder="1" applyAlignment="1">
      <alignment horizontal="center"/>
    </xf>
    <xf numFmtId="0" fontId="66" fillId="0" borderId="17" xfId="0" applyFont="1" applyBorder="1" applyAlignment="1">
      <alignment horizontal="center" vertical="center" wrapText="1"/>
    </xf>
    <xf numFmtId="0" fontId="66" fillId="0" borderId="10" xfId="0" applyFont="1" applyBorder="1" applyAlignment="1">
      <alignment horizontal="center" vertical="center" wrapText="1"/>
    </xf>
    <xf numFmtId="16" fontId="302" fillId="32" borderId="1" xfId="0" applyNumberFormat="1" applyFont="1" applyFill="1" applyBorder="1" applyAlignment="1" applyProtection="1">
      <alignment horizontal="center" vertical="center"/>
      <protection locked="0"/>
    </xf>
    <xf numFmtId="16" fontId="298" fillId="0" borderId="14" xfId="0" applyNumberFormat="1" applyFont="1" applyBorder="1" applyAlignment="1">
      <alignment horizontal="center" vertical="center"/>
    </xf>
    <xf numFmtId="0" fontId="130" fillId="0" borderId="94" xfId="0" applyFont="1" applyBorder="1" applyAlignment="1">
      <alignment horizontal="center" vertical="top"/>
    </xf>
    <xf numFmtId="16" fontId="317" fillId="0" borderId="0" xfId="0" applyNumberFormat="1" applyFont="1" applyAlignment="1">
      <alignment horizontal="center"/>
    </xf>
    <xf numFmtId="16" fontId="302" fillId="0" borderId="14" xfId="0" applyNumberFormat="1" applyFont="1" applyBorder="1" applyAlignment="1" applyProtection="1">
      <alignment horizontal="center" vertical="center"/>
      <protection locked="0"/>
    </xf>
    <xf numFmtId="16" fontId="86" fillId="2" borderId="12" xfId="0" applyNumberFormat="1" applyFont="1" applyFill="1" applyBorder="1" applyAlignment="1" applyProtection="1">
      <alignment horizontal="center" vertical="center"/>
      <protection locked="0"/>
    </xf>
    <xf numFmtId="16" fontId="29" fillId="2" borderId="11" xfId="0" applyNumberFormat="1" applyFont="1" applyFill="1" applyBorder="1" applyAlignment="1" applyProtection="1">
      <alignment horizontal="center" vertical="center"/>
      <protection locked="0"/>
    </xf>
    <xf numFmtId="16" fontId="110" fillId="2" borderId="16" xfId="0" applyNumberFormat="1" applyFont="1" applyFill="1" applyBorder="1" applyAlignment="1" applyProtection="1">
      <alignment horizontal="left" vertical="center"/>
      <protection locked="0"/>
    </xf>
    <xf numFmtId="0" fontId="75" fillId="0" borderId="14" xfId="0" applyFont="1" applyBorder="1" applyAlignment="1">
      <alignment vertical="center"/>
    </xf>
    <xf numFmtId="0" fontId="47" fillId="0" borderId="21" xfId="0" applyFont="1" applyBorder="1" applyAlignment="1">
      <alignment horizontal="center" vertical="center"/>
    </xf>
    <xf numFmtId="0" fontId="131" fillId="2" borderId="0" xfId="0" applyFont="1" applyFill="1" applyAlignment="1">
      <alignment horizontal="center" vertical="center" wrapText="1"/>
    </xf>
    <xf numFmtId="0" fontId="131" fillId="2" borderId="80" xfId="0" applyFont="1" applyFill="1" applyBorder="1" applyAlignment="1">
      <alignment horizontal="center" vertical="center" wrapText="1"/>
    </xf>
    <xf numFmtId="16" fontId="293" fillId="4" borderId="14" xfId="0" applyNumberFormat="1" applyFont="1" applyFill="1" applyBorder="1" applyAlignment="1" applyProtection="1">
      <alignment horizontal="center" vertical="center"/>
      <protection locked="0"/>
    </xf>
    <xf numFmtId="16" fontId="302" fillId="4" borderId="14" xfId="0" applyNumberFormat="1" applyFont="1" applyFill="1" applyBorder="1" applyAlignment="1" applyProtection="1">
      <alignment horizontal="center" vertical="center"/>
      <protection locked="0"/>
    </xf>
    <xf numFmtId="0" fontId="29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5" fillId="0" borderId="11" xfId="0" applyNumberFormat="1" applyFont="1" applyBorder="1" applyAlignment="1">
      <alignment horizontal="left" vertical="center"/>
    </xf>
    <xf numFmtId="0" fontId="318" fillId="0" borderId="0" xfId="0" applyFont="1" applyAlignment="1">
      <alignment horizontal="center" vertical="top" wrapText="1"/>
    </xf>
    <xf numFmtId="16" fontId="319" fillId="0" borderId="0" xfId="0" applyNumberFormat="1" applyFont="1" applyAlignment="1">
      <alignment horizontal="left"/>
    </xf>
    <xf numFmtId="0" fontId="110" fillId="0" borderId="0" xfId="0" applyFont="1" applyAlignment="1">
      <alignment horizontal="right" vertical="center"/>
    </xf>
    <xf numFmtId="0" fontId="130" fillId="0" borderId="0" xfId="0" applyFont="1" applyAlignment="1">
      <alignment horizontal="right" vertical="top"/>
    </xf>
    <xf numFmtId="16" fontId="131" fillId="0" borderId="1" xfId="0" applyNumberFormat="1" applyFont="1" applyBorder="1" applyAlignment="1" applyProtection="1">
      <alignment horizontal="left" vertical="center"/>
      <protection locked="0"/>
    </xf>
    <xf numFmtId="0" fontId="131" fillId="0" borderId="96" xfId="0" applyFont="1" applyBorder="1" applyAlignment="1">
      <alignment horizontal="center" vertical="center" wrapText="1"/>
    </xf>
    <xf numFmtId="0" fontId="130" fillId="0" borderId="10" xfId="0" applyFont="1" applyBorder="1" applyAlignment="1">
      <alignment horizontal="center" vertical="top"/>
    </xf>
    <xf numFmtId="0" fontId="130" fillId="0" borderId="51" xfId="0" applyFont="1" applyBorder="1" applyAlignment="1">
      <alignment horizontal="center" vertical="top"/>
    </xf>
    <xf numFmtId="0" fontId="131" fillId="0" borderId="36" xfId="0" applyFont="1" applyBorder="1" applyAlignment="1" applyProtection="1">
      <alignment horizontal="left" vertical="center" wrapText="1"/>
      <protection locked="0"/>
    </xf>
    <xf numFmtId="0" fontId="132" fillId="0" borderId="12" xfId="0" applyFont="1" applyBorder="1" applyAlignment="1" applyProtection="1">
      <alignment horizontal="center" vertical="top"/>
      <protection locked="0"/>
    </xf>
    <xf numFmtId="0" fontId="131" fillId="0" borderId="74" xfId="0" applyFont="1" applyBorder="1" applyAlignment="1" applyProtection="1">
      <alignment horizontal="left" vertical="center" wrapText="1"/>
      <protection locked="0"/>
    </xf>
    <xf numFmtId="0" fontId="131" fillId="0" borderId="15" xfId="0" applyFont="1" applyBorder="1" applyAlignment="1" applyProtection="1">
      <alignment horizontal="center" vertical="center" wrapText="1"/>
      <protection locked="0"/>
    </xf>
    <xf numFmtId="16" fontId="250" fillId="0" borderId="0" xfId="0" applyNumberFormat="1" applyFont="1" applyAlignment="1">
      <alignment horizontal="center" vertical="center"/>
    </xf>
    <xf numFmtId="0" fontId="141" fillId="0" borderId="0" xfId="0" applyFont="1" applyAlignment="1">
      <alignment horizontal="center" vertical="center" wrapText="1"/>
    </xf>
    <xf numFmtId="0" fontId="0" fillId="0" borderId="97" xfId="0" applyBorder="1" applyAlignment="1">
      <alignment vertical="center"/>
    </xf>
    <xf numFmtId="0" fontId="300" fillId="32" borderId="20" xfId="0" applyFont="1" applyFill="1" applyBorder="1" applyAlignment="1" applyProtection="1">
      <alignment vertical="center"/>
      <protection locked="0"/>
    </xf>
    <xf numFmtId="16" fontId="262" fillId="0" borderId="0" xfId="0" applyNumberFormat="1" applyFont="1" applyAlignment="1">
      <alignment horizontal="center"/>
    </xf>
    <xf numFmtId="0" fontId="293" fillId="0" borderId="20" xfId="0" applyFont="1" applyBorder="1" applyAlignment="1" applyProtection="1">
      <alignment vertical="center"/>
      <protection locked="0"/>
    </xf>
    <xf numFmtId="0" fontId="0" fillId="35" borderId="1" xfId="0" applyFill="1" applyBorder="1" applyAlignment="1">
      <alignment vertical="center"/>
    </xf>
    <xf numFmtId="0" fontId="50" fillId="0" borderId="19" xfId="0" applyFont="1" applyBorder="1" applyAlignment="1">
      <alignment horizontal="center" vertical="center"/>
    </xf>
    <xf numFmtId="16" fontId="50" fillId="0" borderId="19" xfId="0" applyNumberFormat="1" applyFont="1" applyBorder="1" applyAlignment="1">
      <alignment horizontal="center" vertical="center"/>
    </xf>
    <xf numFmtId="16" fontId="44" fillId="0" borderId="0" xfId="0" applyNumberFormat="1" applyFont="1" applyAlignment="1">
      <alignment vertical="center"/>
    </xf>
    <xf numFmtId="16" fontId="50" fillId="3" borderId="10" xfId="0" applyNumberFormat="1" applyFont="1" applyFill="1" applyBorder="1" applyAlignment="1">
      <alignment horizontal="center" vertical="center"/>
    </xf>
    <xf numFmtId="0" fontId="322" fillId="2" borderId="43" xfId="13" applyFont="1" applyFill="1" applyBorder="1" applyAlignment="1" applyProtection="1">
      <alignment horizontal="center" vertical="center" wrapText="1"/>
    </xf>
    <xf numFmtId="0" fontId="40" fillId="0" borderId="0" xfId="0" applyFont="1" applyAlignment="1">
      <alignment horizontal="right" vertical="center"/>
    </xf>
    <xf numFmtId="16" fontId="50" fillId="37" borderId="15" xfId="0" applyNumberFormat="1" applyFont="1" applyFill="1" applyBorder="1" applyAlignment="1">
      <alignment horizontal="center" vertical="center"/>
    </xf>
    <xf numFmtId="16" fontId="50" fillId="37" borderId="7" xfId="0" applyNumberFormat="1" applyFont="1" applyFill="1" applyBorder="1" applyAlignment="1">
      <alignment horizontal="center" vertical="center"/>
    </xf>
    <xf numFmtId="0" fontId="86" fillId="0" borderId="1" xfId="0" applyFont="1" applyBorder="1" applyAlignment="1">
      <alignment horizontal="center" vertical="center"/>
    </xf>
    <xf numFmtId="16" fontId="86" fillId="0" borderId="1" xfId="13" applyNumberFormat="1" applyFont="1" applyBorder="1" applyAlignment="1" applyProtection="1">
      <alignment horizontal="center" vertical="center"/>
    </xf>
    <xf numFmtId="16" fontId="86" fillId="4" borderId="1" xfId="13" applyNumberFormat="1" applyFont="1" applyFill="1" applyBorder="1" applyAlignment="1" applyProtection="1">
      <alignment horizontal="center" vertical="center"/>
    </xf>
    <xf numFmtId="0" fontId="323"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24" fillId="4" borderId="1" xfId="0" applyNumberFormat="1" applyFont="1" applyFill="1" applyBorder="1" applyAlignment="1" applyProtection="1">
      <alignment horizontal="center" vertical="center" wrapText="1"/>
      <protection locked="0"/>
    </xf>
    <xf numFmtId="0" fontId="182" fillId="0" borderId="0" xfId="0" applyFont="1" applyAlignment="1">
      <alignment horizontal="center" vertical="center"/>
    </xf>
    <xf numFmtId="0" fontId="189" fillId="0" borderId="0" xfId="0" applyFont="1" applyAlignment="1">
      <alignment horizontal="center" vertical="center" wrapText="1"/>
    </xf>
    <xf numFmtId="0" fontId="236" fillId="0" borderId="0" xfId="0" applyFont="1" applyAlignment="1">
      <alignment horizontal="center" vertical="center" wrapText="1"/>
    </xf>
    <xf numFmtId="0" fontId="224" fillId="0" borderId="14" xfId="0" applyFont="1" applyBorder="1" applyAlignment="1">
      <alignment horizontal="center" vertical="center" wrapText="1"/>
    </xf>
    <xf numFmtId="0" fontId="190" fillId="0" borderId="14" xfId="0" applyFont="1" applyBorder="1" applyAlignment="1">
      <alignment horizontal="center" vertical="center" wrapText="1"/>
    </xf>
    <xf numFmtId="0" fontId="165" fillId="0" borderId="1" xfId="669" applyBorder="1" applyAlignment="1">
      <alignment vertical="center"/>
    </xf>
    <xf numFmtId="0" fontId="165" fillId="0" borderId="1" xfId="670" applyBorder="1" applyAlignment="1">
      <alignment vertical="center"/>
    </xf>
    <xf numFmtId="0" fontId="165" fillId="0" borderId="1" xfId="671" applyBorder="1" applyAlignment="1">
      <alignment vertical="center"/>
    </xf>
    <xf numFmtId="0" fontId="150" fillId="19" borderId="90" xfId="0" applyFont="1" applyFill="1" applyBorder="1"/>
    <xf numFmtId="0" fontId="150" fillId="19" borderId="90" xfId="0" applyFont="1" applyFill="1" applyBorder="1" applyAlignment="1">
      <alignment horizontal="center"/>
    </xf>
    <xf numFmtId="16" fontId="150" fillId="19" borderId="90" xfId="0" applyNumberFormat="1" applyFont="1" applyFill="1" applyBorder="1" applyAlignment="1">
      <alignment horizontal="center"/>
    </xf>
    <xf numFmtId="0" fontId="150" fillId="19" borderId="95" xfId="0" applyFont="1" applyFill="1" applyBorder="1" applyAlignment="1">
      <alignment horizontal="center"/>
    </xf>
    <xf numFmtId="16" fontId="150" fillId="19" borderId="95" xfId="0" applyNumberFormat="1" applyFont="1" applyFill="1" applyBorder="1" applyAlignment="1">
      <alignment horizontal="center"/>
    </xf>
    <xf numFmtId="0" fontId="150" fillId="0" borderId="90" xfId="0" applyFont="1" applyBorder="1"/>
    <xf numFmtId="0" fontId="150" fillId="0" borderId="90" xfId="0" applyFont="1" applyBorder="1" applyAlignment="1">
      <alignment horizontal="center"/>
    </xf>
    <xf numFmtId="16" fontId="150" fillId="0" borderId="90" xfId="0" applyNumberFormat="1" applyFont="1" applyBorder="1" applyAlignment="1">
      <alignment horizontal="center"/>
    </xf>
    <xf numFmtId="0" fontId="326" fillId="0" borderId="0" xfId="0" applyFont="1" applyAlignment="1">
      <alignment horizontal="center"/>
    </xf>
    <xf numFmtId="16" fontId="327" fillId="0" borderId="0" xfId="0" applyNumberFormat="1" applyFont="1" applyAlignment="1">
      <alignment horizontal="center"/>
    </xf>
    <xf numFmtId="16" fontId="325" fillId="0" borderId="0" xfId="0" applyNumberFormat="1" applyFont="1" applyAlignment="1">
      <alignment horizontal="center"/>
    </xf>
    <xf numFmtId="0" fontId="326" fillId="4" borderId="0" xfId="0" applyFont="1" applyFill="1" applyAlignment="1">
      <alignment horizontal="center"/>
    </xf>
    <xf numFmtId="16" fontId="327" fillId="4" borderId="0" xfId="0" applyNumberFormat="1" applyFont="1" applyFill="1" applyAlignment="1">
      <alignment horizontal="center"/>
    </xf>
    <xf numFmtId="16" fontId="326" fillId="0" borderId="0" xfId="0" applyNumberFormat="1" applyFont="1" applyAlignment="1">
      <alignment horizontal="center"/>
    </xf>
    <xf numFmtId="16" fontId="296" fillId="33" borderId="0" xfId="0" applyNumberFormat="1" applyFont="1" applyFill="1" applyAlignment="1">
      <alignment horizontal="center" vertical="center"/>
    </xf>
    <xf numFmtId="0" fontId="293" fillId="0" borderId="0" xfId="0" applyFont="1" applyAlignment="1">
      <alignment vertical="center"/>
    </xf>
    <xf numFmtId="16" fontId="293" fillId="0" borderId="0" xfId="0" applyNumberFormat="1" applyFont="1" applyAlignment="1">
      <alignment horizontal="center" vertical="center"/>
    </xf>
    <xf numFmtId="0" fontId="293" fillId="33" borderId="90" xfId="0" applyFont="1" applyFill="1" applyBorder="1" applyAlignment="1">
      <alignment vertical="center"/>
    </xf>
    <xf numFmtId="16" fontId="293" fillId="33" borderId="90" xfId="0" applyNumberFormat="1" applyFont="1" applyFill="1" applyBorder="1" applyAlignment="1">
      <alignment horizontal="center" vertical="center"/>
    </xf>
    <xf numFmtId="0" fontId="293" fillId="0" borderId="90" xfId="0" applyFont="1" applyBorder="1" applyAlignment="1">
      <alignment vertical="center"/>
    </xf>
    <xf numFmtId="16" fontId="293" fillId="0" borderId="90" xfId="0" applyNumberFormat="1" applyFont="1" applyBorder="1" applyAlignment="1">
      <alignment horizontal="center" vertical="center"/>
    </xf>
    <xf numFmtId="0" fontId="224" fillId="0" borderId="0" xfId="0" applyFont="1" applyAlignment="1">
      <alignment horizontal="center" vertical="center" wrapText="1"/>
    </xf>
    <xf numFmtId="0" fontId="190" fillId="0" borderId="0" xfId="0" applyFont="1" applyAlignment="1">
      <alignment horizontal="center" vertical="center" wrapText="1"/>
    </xf>
    <xf numFmtId="16" fontId="329" fillId="0" borderId="0" xfId="0" applyNumberFormat="1" applyFont="1" applyAlignment="1">
      <alignment horizontal="center" vertical="center"/>
    </xf>
    <xf numFmtId="0" fontId="0" fillId="35" borderId="67" xfId="0" applyFill="1" applyBorder="1" applyAlignment="1">
      <alignment vertical="center"/>
    </xf>
    <xf numFmtId="0" fontId="0" fillId="35" borderId="99" xfId="0" applyFill="1" applyBorder="1" applyAlignment="1">
      <alignment vertical="center"/>
    </xf>
    <xf numFmtId="16" fontId="331" fillId="0" borderId="0" xfId="0" applyNumberFormat="1" applyFont="1" applyAlignment="1">
      <alignment horizontal="center"/>
    </xf>
    <xf numFmtId="16" fontId="328" fillId="0" borderId="0" xfId="0" applyNumberFormat="1" applyFont="1" applyAlignment="1">
      <alignment horizontal="center"/>
    </xf>
    <xf numFmtId="0" fontId="223" fillId="0" borderId="1" xfId="0" applyFont="1" applyBorder="1" applyAlignment="1">
      <alignment horizontal="center" wrapText="1"/>
    </xf>
    <xf numFmtId="16" fontId="223" fillId="0" borderId="1" xfId="0" applyNumberFormat="1" applyFont="1" applyBorder="1" applyAlignment="1">
      <alignment horizontal="center" wrapText="1"/>
    </xf>
    <xf numFmtId="16" fontId="319" fillId="31" borderId="0" xfId="0" applyNumberFormat="1" applyFont="1" applyFill="1" applyAlignment="1">
      <alignment horizontal="left"/>
    </xf>
    <xf numFmtId="0" fontId="293" fillId="32" borderId="14" xfId="0" applyFont="1" applyFill="1" applyBorder="1" applyAlignment="1" applyProtection="1">
      <alignment vertical="center"/>
      <protection locked="0"/>
    </xf>
    <xf numFmtId="16" fontId="182" fillId="0" borderId="0" xfId="0" applyNumberFormat="1" applyFont="1" applyAlignment="1">
      <alignment horizontal="center" vertical="center"/>
    </xf>
    <xf numFmtId="0" fontId="293" fillId="0" borderId="22" xfId="0" applyFont="1" applyBorder="1" applyAlignment="1" applyProtection="1">
      <alignment vertical="center"/>
      <protection locked="0"/>
    </xf>
    <xf numFmtId="16" fontId="293" fillId="0" borderId="22" xfId="0" applyNumberFormat="1" applyFont="1" applyBorder="1" applyAlignment="1" applyProtection="1">
      <alignment horizontal="center" vertical="center"/>
      <protection locked="0"/>
    </xf>
    <xf numFmtId="16" fontId="302" fillId="0" borderId="22" xfId="0" applyNumberFormat="1" applyFont="1" applyBorder="1" applyAlignment="1" applyProtection="1">
      <alignment horizontal="center" vertical="center"/>
      <protection locked="0"/>
    </xf>
    <xf numFmtId="0" fontId="88" fillId="0" borderId="1" xfId="0" applyFont="1" applyBorder="1" applyAlignment="1">
      <alignment horizontal="center" vertical="top" wrapText="1"/>
    </xf>
    <xf numFmtId="16" fontId="77" fillId="0" borderId="1" xfId="0" applyNumberFormat="1" applyFont="1" applyBorder="1" applyAlignment="1">
      <alignment horizontal="center" vertical="center"/>
    </xf>
    <xf numFmtId="0" fontId="220" fillId="0" borderId="0" xfId="0" applyFont="1" applyAlignment="1">
      <alignment horizontal="center"/>
    </xf>
    <xf numFmtId="0" fontId="220" fillId="0" borderId="90" xfId="0" applyFont="1" applyBorder="1" applyAlignment="1">
      <alignment horizontal="center"/>
    </xf>
    <xf numFmtId="0" fontId="220" fillId="17" borderId="90" xfId="0" applyFont="1" applyFill="1" applyBorder="1" applyAlignment="1">
      <alignment horizontal="center"/>
    </xf>
    <xf numFmtId="0" fontId="220" fillId="0" borderId="90" xfId="0" applyFont="1" applyBorder="1" applyAlignment="1">
      <alignment wrapText="1"/>
    </xf>
    <xf numFmtId="0" fontId="223" fillId="0" borderId="90" xfId="0" applyFont="1" applyBorder="1" applyAlignment="1">
      <alignment horizontal="center" wrapText="1"/>
    </xf>
    <xf numFmtId="0" fontId="332" fillId="0" borderId="0" xfId="0" applyFont="1" applyAlignment="1">
      <alignment horizontal="center"/>
    </xf>
    <xf numFmtId="0" fontId="333" fillId="0" borderId="0" xfId="0" applyFont="1" applyAlignment="1">
      <alignment horizontal="center" vertical="center"/>
    </xf>
    <xf numFmtId="0" fontId="333" fillId="0" borderId="0" xfId="0" applyFont="1" applyAlignment="1">
      <alignment horizontal="center"/>
    </xf>
    <xf numFmtId="16" fontId="332" fillId="0" borderId="0" xfId="0" applyNumberFormat="1" applyFont="1" applyAlignment="1">
      <alignment horizontal="center" vertical="center"/>
    </xf>
    <xf numFmtId="16" fontId="333" fillId="0" borderId="0" xfId="0" applyNumberFormat="1" applyFont="1" applyAlignment="1">
      <alignment horizontal="center"/>
    </xf>
    <xf numFmtId="0" fontId="328" fillId="0" borderId="0" xfId="0" applyFont="1" applyAlignment="1">
      <alignment horizontal="center" vertical="center"/>
    </xf>
    <xf numFmtId="0" fontId="165" fillId="0" borderId="14" xfId="671" applyBorder="1" applyAlignment="1">
      <alignment vertical="center"/>
    </xf>
    <xf numFmtId="16" fontId="298" fillId="0" borderId="0" xfId="0" applyNumberFormat="1" applyFont="1" applyAlignment="1">
      <alignment horizontal="center" vertical="center"/>
    </xf>
    <xf numFmtId="16" fontId="293" fillId="33" borderId="20" xfId="0" applyNumberFormat="1" applyFont="1" applyFill="1" applyBorder="1" applyAlignment="1">
      <alignment horizontal="center" vertical="center"/>
    </xf>
    <xf numFmtId="16" fontId="86" fillId="0" borderId="76" xfId="0" applyNumberFormat="1" applyFont="1" applyBorder="1" applyAlignment="1" applyProtection="1">
      <alignment horizontal="left" vertical="center"/>
      <protection locked="0"/>
    </xf>
    <xf numFmtId="16" fontId="86" fillId="2" borderId="7" xfId="0" applyNumberFormat="1" applyFont="1" applyFill="1" applyBorder="1" applyAlignment="1" applyProtection="1">
      <alignment horizontal="center" vertical="center"/>
      <protection locked="0"/>
    </xf>
    <xf numFmtId="16" fontId="86" fillId="0" borderId="78" xfId="0" applyNumberFormat="1" applyFont="1" applyBorder="1" applyAlignment="1" applyProtection="1">
      <alignment horizontal="left" vertical="center"/>
      <protection locked="0"/>
    </xf>
    <xf numFmtId="16" fontId="86" fillId="0" borderId="83" xfId="0" applyNumberFormat="1" applyFont="1" applyBorder="1" applyAlignment="1" applyProtection="1">
      <alignment horizontal="left" vertical="center"/>
      <protection locked="0"/>
    </xf>
    <xf numFmtId="16" fontId="86" fillId="2" borderId="10" xfId="0" applyNumberFormat="1" applyFont="1" applyFill="1" applyBorder="1" applyAlignment="1" applyProtection="1">
      <alignment horizontal="center" vertical="center"/>
      <protection locked="0"/>
    </xf>
    <xf numFmtId="0" fontId="223" fillId="0" borderId="95" xfId="0" applyFont="1" applyBorder="1" applyAlignment="1">
      <alignment horizontal="center" wrapText="1"/>
    </xf>
    <xf numFmtId="16" fontId="220" fillId="0" borderId="95" xfId="0" applyNumberFormat="1" applyFont="1" applyBorder="1" applyAlignment="1">
      <alignment horizontal="center"/>
    </xf>
    <xf numFmtId="0" fontId="297" fillId="0" borderId="14" xfId="0" applyFont="1" applyBorder="1" applyAlignment="1">
      <alignment vertical="center"/>
    </xf>
    <xf numFmtId="0" fontId="51" fillId="0" borderId="5" xfId="0" applyFont="1" applyBorder="1" applyAlignment="1" applyProtection="1">
      <alignment horizontal="center" vertical="center"/>
      <protection locked="0"/>
    </xf>
    <xf numFmtId="0" fontId="63" fillId="0" borderId="0" xfId="0" applyFont="1"/>
    <xf numFmtId="0" fontId="31" fillId="0" borderId="0" xfId="13" applyFont="1" applyAlignment="1" applyProtection="1">
      <alignment horizontal="left" vertical="center"/>
    </xf>
    <xf numFmtId="0" fontId="29" fillId="0" borderId="0" xfId="0" quotePrefix="1" applyFont="1" applyAlignment="1">
      <alignment horizontal="left" vertical="center"/>
    </xf>
    <xf numFmtId="16" fontId="257" fillId="4" borderId="9" xfId="13" applyNumberFormat="1" applyFont="1" applyFill="1" applyBorder="1" applyAlignment="1" applyProtection="1">
      <alignment horizontal="left" vertical="center"/>
      <protection locked="0"/>
    </xf>
    <xf numFmtId="0" fontId="37" fillId="0" borderId="1" xfId="0" applyFont="1" applyBorder="1" applyAlignment="1">
      <alignment vertical="center"/>
    </xf>
    <xf numFmtId="16" fontId="110" fillId="8" borderId="1" xfId="0" applyNumberFormat="1" applyFont="1" applyFill="1" applyBorder="1" applyAlignment="1" applyProtection="1">
      <alignment horizontal="left" vertical="center"/>
      <protection locked="0"/>
    </xf>
    <xf numFmtId="16" fontId="110" fillId="8" borderId="1" xfId="0" applyNumberFormat="1" applyFont="1" applyFill="1" applyBorder="1" applyAlignment="1" applyProtection="1">
      <alignment horizontal="center" vertical="center"/>
      <protection locked="0"/>
    </xf>
    <xf numFmtId="0" fontId="37" fillId="0" borderId="91" xfId="0" applyFont="1" applyBorder="1" applyAlignment="1">
      <alignment vertical="center"/>
    </xf>
    <xf numFmtId="16" fontId="223" fillId="4" borderId="1" xfId="0" applyNumberFormat="1" applyFont="1" applyFill="1" applyBorder="1" applyAlignment="1">
      <alignment horizontal="center" wrapText="1"/>
    </xf>
    <xf numFmtId="16" fontId="221" fillId="0" borderId="90" xfId="0" applyNumberFormat="1" applyFont="1" applyBorder="1" applyAlignment="1">
      <alignment horizontal="center"/>
    </xf>
    <xf numFmtId="0" fontId="131" fillId="2" borderId="52" xfId="0" applyFont="1" applyFill="1" applyBorder="1" applyAlignment="1">
      <alignment horizontal="center" vertical="center" wrapText="1"/>
    </xf>
    <xf numFmtId="0" fontId="131" fillId="0" borderId="7" xfId="0" applyFont="1" applyBorder="1" applyAlignment="1">
      <alignment horizontal="left" vertical="center" wrapText="1"/>
    </xf>
    <xf numFmtId="16" fontId="131" fillId="8" borderId="1" xfId="0" applyNumberFormat="1" applyFont="1" applyFill="1" applyBorder="1" applyAlignment="1" applyProtection="1">
      <alignment horizontal="left" vertical="center"/>
      <protection locked="0"/>
    </xf>
    <xf numFmtId="0" fontId="155" fillId="0" borderId="20" xfId="0" applyFont="1" applyBorder="1" applyAlignment="1">
      <alignment horizontal="center" vertical="center" wrapText="1"/>
    </xf>
    <xf numFmtId="0" fontId="152" fillId="0" borderId="0" xfId="0" applyFont="1" applyAlignment="1">
      <alignment horizontal="center" vertical="center" wrapText="1"/>
    </xf>
    <xf numFmtId="0" fontId="186" fillId="0" borderId="12" xfId="0" applyFont="1" applyBorder="1" applyAlignment="1">
      <alignment horizontal="center" vertical="center" wrapText="1"/>
    </xf>
    <xf numFmtId="0" fontId="187" fillId="0" borderId="12" xfId="0" applyFont="1" applyBorder="1" applyAlignment="1">
      <alignment horizontal="center" vertical="center" wrapText="1"/>
    </xf>
    <xf numFmtId="16" fontId="187" fillId="0" borderId="11" xfId="0" applyNumberFormat="1" applyFont="1" applyBorder="1" applyAlignment="1">
      <alignment horizontal="center" vertical="center" wrapText="1"/>
    </xf>
    <xf numFmtId="16" fontId="187" fillId="0" borderId="12" xfId="0" applyNumberFormat="1" applyFont="1" applyBorder="1" applyAlignment="1">
      <alignment horizontal="center" vertical="center" wrapText="1"/>
    </xf>
    <xf numFmtId="0" fontId="187" fillId="0" borderId="0" xfId="0" applyFont="1" applyAlignment="1">
      <alignment horizontal="center" vertical="center" wrapText="1"/>
    </xf>
    <xf numFmtId="0" fontId="86" fillId="0" borderId="10" xfId="0" applyFont="1" applyBorder="1" applyAlignment="1">
      <alignment vertical="center" wrapText="1"/>
    </xf>
    <xf numFmtId="16" fontId="86" fillId="0" borderId="83" xfId="0" applyNumberFormat="1" applyFont="1" applyBorder="1" applyAlignment="1">
      <alignment horizontal="left" vertical="center"/>
    </xf>
    <xf numFmtId="0" fontId="334" fillId="2" borderId="0" xfId="0" applyFont="1" applyFill="1" applyAlignment="1">
      <alignment horizontal="left" vertical="center"/>
    </xf>
    <xf numFmtId="16" fontId="131" fillId="0" borderId="2" xfId="0" applyNumberFormat="1" applyFont="1" applyBorder="1" applyAlignment="1" applyProtection="1">
      <alignment horizontal="left" vertical="center"/>
      <protection locked="0"/>
    </xf>
    <xf numFmtId="16" fontId="131" fillId="0" borderId="2" xfId="0" applyNumberFormat="1" applyFont="1" applyBorder="1" applyAlignment="1" applyProtection="1">
      <alignment horizontal="center" vertical="center"/>
      <protection locked="0"/>
    </xf>
    <xf numFmtId="16" fontId="144" fillId="25" borderId="5" xfId="0" applyNumberFormat="1" applyFont="1" applyFill="1" applyBorder="1" applyAlignment="1" applyProtection="1">
      <alignment horizontal="left" vertical="center"/>
      <protection locked="0"/>
    </xf>
    <xf numFmtId="16" fontId="144" fillId="25" borderId="5" xfId="0" applyNumberFormat="1" applyFont="1" applyFill="1" applyBorder="1" applyAlignment="1" applyProtection="1">
      <alignment horizontal="center" vertical="center"/>
      <protection locked="0"/>
    </xf>
    <xf numFmtId="16" fontId="128" fillId="25" borderId="5" xfId="0" applyNumberFormat="1" applyFont="1" applyFill="1" applyBorder="1" applyAlignment="1" applyProtection="1">
      <alignment horizontal="center" vertical="center"/>
      <protection locked="0"/>
    </xf>
    <xf numFmtId="16" fontId="128" fillId="25" borderId="12" xfId="0" applyNumberFormat="1" applyFont="1" applyFill="1" applyBorder="1" applyAlignment="1" applyProtection="1">
      <alignment horizontal="center" vertical="center"/>
      <protection locked="0"/>
    </xf>
    <xf numFmtId="16" fontId="110" fillId="2" borderId="40" xfId="0" applyNumberFormat="1" applyFont="1" applyFill="1" applyBorder="1" applyAlignment="1" applyProtection="1">
      <alignment horizontal="left" vertical="center"/>
      <protection locked="0"/>
    </xf>
    <xf numFmtId="16" fontId="131" fillId="2" borderId="12" xfId="0" applyNumberFormat="1" applyFont="1" applyFill="1" applyBorder="1" applyAlignment="1" applyProtection="1">
      <alignment horizontal="left" vertical="center"/>
      <protection locked="0"/>
    </xf>
    <xf numFmtId="16" fontId="319" fillId="40" borderId="0" xfId="0" applyNumberFormat="1" applyFont="1" applyFill="1" applyAlignment="1">
      <alignment horizontal="left"/>
    </xf>
    <xf numFmtId="0" fontId="86" fillId="0" borderId="16" xfId="0" applyFont="1" applyBorder="1" applyAlignment="1">
      <alignment vertical="center" wrapText="1"/>
    </xf>
    <xf numFmtId="0" fontId="86" fillId="0" borderId="8" xfId="0" applyFont="1" applyBorder="1" applyAlignment="1">
      <alignment vertical="center" wrapText="1"/>
    </xf>
    <xf numFmtId="16" fontId="269" fillId="0" borderId="82" xfId="0" applyNumberFormat="1" applyFont="1" applyBorder="1" applyAlignment="1" applyProtection="1">
      <alignment horizontal="left" vertical="center"/>
      <protection locked="0"/>
    </xf>
    <xf numFmtId="16" fontId="269" fillId="0" borderId="5" xfId="0" applyNumberFormat="1" applyFont="1" applyBorder="1" applyAlignment="1" applyProtection="1">
      <alignment horizontal="center" vertical="center"/>
      <protection locked="0"/>
    </xf>
    <xf numFmtId="16" fontId="269" fillId="2" borderId="5" xfId="0" applyNumberFormat="1" applyFont="1" applyFill="1" applyBorder="1" applyAlignment="1" applyProtection="1">
      <alignment horizontal="center" vertical="center"/>
      <protection locked="0"/>
    </xf>
    <xf numFmtId="16" fontId="269" fillId="0" borderId="102" xfId="0" applyNumberFormat="1" applyFont="1" applyBorder="1" applyAlignment="1" applyProtection="1">
      <alignment horizontal="left" vertical="center"/>
      <protection locked="0"/>
    </xf>
    <xf numFmtId="16" fontId="269" fillId="0" borderId="1" xfId="0" applyNumberFormat="1" applyFont="1" applyBorder="1" applyAlignment="1" applyProtection="1">
      <alignment horizontal="center" vertical="center"/>
      <protection locked="0"/>
    </xf>
    <xf numFmtId="16" fontId="269" fillId="2" borderId="14" xfId="0" applyNumberFormat="1" applyFont="1" applyFill="1" applyBorder="1" applyAlignment="1" applyProtection="1">
      <alignment horizontal="center" vertical="center"/>
      <protection locked="0"/>
    </xf>
    <xf numFmtId="16" fontId="269" fillId="0" borderId="73" xfId="0" applyNumberFormat="1" applyFont="1" applyBorder="1" applyAlignment="1" applyProtection="1">
      <alignment horizontal="center" vertical="center"/>
      <protection locked="0"/>
    </xf>
    <xf numFmtId="16" fontId="337" fillId="0" borderId="86" xfId="0" applyNumberFormat="1" applyFont="1" applyBorder="1" applyAlignment="1" applyProtection="1">
      <alignment horizontal="left" vertical="center"/>
      <protection locked="0"/>
    </xf>
    <xf numFmtId="16" fontId="337" fillId="0" borderId="2" xfId="0" applyNumberFormat="1" applyFont="1" applyBorder="1" applyAlignment="1" applyProtection="1">
      <alignment horizontal="center" vertical="center"/>
      <protection locked="0"/>
    </xf>
    <xf numFmtId="16" fontId="337" fillId="2" borderId="2" xfId="0" applyNumberFormat="1" applyFont="1" applyFill="1" applyBorder="1" applyAlignment="1" applyProtection="1">
      <alignment horizontal="center" vertical="center"/>
      <protection locked="0"/>
    </xf>
    <xf numFmtId="16" fontId="337" fillId="0" borderId="85" xfId="0" applyNumberFormat="1" applyFont="1" applyBorder="1" applyAlignment="1" applyProtection="1">
      <alignment horizontal="left" vertical="center"/>
      <protection locked="0"/>
    </xf>
    <xf numFmtId="16" fontId="337" fillId="2" borderId="15" xfId="0" applyNumberFormat="1" applyFont="1" applyFill="1" applyBorder="1" applyAlignment="1" applyProtection="1">
      <alignment horizontal="center" vertical="center"/>
      <protection locked="0"/>
    </xf>
    <xf numFmtId="16" fontId="337" fillId="0" borderId="83" xfId="0" applyNumberFormat="1" applyFont="1" applyBorder="1" applyAlignment="1" applyProtection="1">
      <alignment horizontal="left" vertical="center"/>
      <protection locked="0"/>
    </xf>
    <xf numFmtId="16" fontId="337" fillId="0" borderId="10" xfId="0" applyNumberFormat="1" applyFont="1" applyBorder="1" applyAlignment="1" applyProtection="1">
      <alignment horizontal="center" vertical="center"/>
      <protection locked="0"/>
    </xf>
    <xf numFmtId="16" fontId="337" fillId="2" borderId="10" xfId="0" applyNumberFormat="1" applyFont="1" applyFill="1" applyBorder="1" applyAlignment="1" applyProtection="1">
      <alignment horizontal="center" vertical="center"/>
      <protection locked="0"/>
    </xf>
    <xf numFmtId="16" fontId="337" fillId="0" borderId="15" xfId="0" applyNumberFormat="1" applyFont="1" applyBorder="1" applyAlignment="1" applyProtection="1">
      <alignment horizontal="center" vertical="center"/>
      <protection locked="0"/>
    </xf>
    <xf numFmtId="16" fontId="337" fillId="0" borderId="102" xfId="0" applyNumberFormat="1" applyFont="1" applyBorder="1" applyAlignment="1" applyProtection="1">
      <alignment horizontal="left" vertical="center"/>
      <protection locked="0"/>
    </xf>
    <xf numFmtId="16" fontId="337" fillId="0" borderId="1" xfId="0" applyNumberFormat="1" applyFont="1" applyBorder="1" applyAlignment="1" applyProtection="1">
      <alignment horizontal="center" vertical="center"/>
      <protection locked="0"/>
    </xf>
    <xf numFmtId="16" fontId="337" fillId="2" borderId="1" xfId="0" applyNumberFormat="1" applyFont="1" applyFill="1" applyBorder="1" applyAlignment="1" applyProtection="1">
      <alignment horizontal="center" vertical="center"/>
      <protection locked="0"/>
    </xf>
    <xf numFmtId="16" fontId="50" fillId="4" borderId="5" xfId="0" applyNumberFormat="1" applyFont="1" applyFill="1" applyBorder="1" applyAlignment="1">
      <alignment horizontal="center" vertical="center"/>
    </xf>
    <xf numFmtId="0" fontId="86" fillId="0" borderId="14" xfId="0" applyFont="1" applyBorder="1" applyAlignment="1">
      <alignment horizontal="center" vertical="center" wrapText="1"/>
    </xf>
    <xf numFmtId="0" fontId="75" fillId="8" borderId="1" xfId="0" applyFont="1" applyFill="1" applyBorder="1" applyAlignment="1">
      <alignment vertical="center"/>
    </xf>
    <xf numFmtId="0" fontId="298" fillId="0" borderId="1" xfId="0" applyFont="1" applyBorder="1" applyAlignment="1" applyProtection="1">
      <alignment vertical="center"/>
      <protection locked="0"/>
    </xf>
    <xf numFmtId="16" fontId="159" fillId="41" borderId="0" xfId="0" applyNumberFormat="1" applyFont="1" applyFill="1" applyAlignment="1">
      <alignment horizontal="left"/>
    </xf>
    <xf numFmtId="16" fontId="50" fillId="3" borderId="2" xfId="0" applyNumberFormat="1" applyFont="1" applyFill="1" applyBorder="1" applyAlignment="1">
      <alignment horizontal="center" vertical="center" wrapText="1"/>
    </xf>
    <xf numFmtId="16" fontId="110" fillId="8" borderId="2" xfId="0" applyNumberFormat="1" applyFont="1" applyFill="1" applyBorder="1" applyAlignment="1" applyProtection="1">
      <alignment horizontal="center" vertical="center"/>
      <protection locked="0"/>
    </xf>
    <xf numFmtId="0" fontId="131" fillId="0" borderId="103" xfId="0" applyFont="1" applyBorder="1" applyAlignment="1">
      <alignment horizontal="center" vertical="center" wrapText="1"/>
    </xf>
    <xf numFmtId="0" fontId="131" fillId="2" borderId="104" xfId="0" applyFont="1" applyFill="1" applyBorder="1" applyAlignment="1">
      <alignment horizontal="center" vertical="center" wrapText="1"/>
    </xf>
    <xf numFmtId="0" fontId="131" fillId="0" borderId="18" xfId="0" applyFont="1" applyBorder="1" applyAlignment="1">
      <alignment horizontal="left" vertical="center" wrapText="1"/>
    </xf>
    <xf numFmtId="0" fontId="131" fillId="0" borderId="18" xfId="0" applyFont="1" applyBorder="1" applyAlignment="1">
      <alignment horizontal="center" vertical="center" wrapText="1"/>
    </xf>
    <xf numFmtId="16" fontId="110" fillId="0" borderId="75" xfId="0" applyNumberFormat="1" applyFont="1" applyBorder="1" applyAlignment="1" applyProtection="1">
      <alignment horizontal="center" vertical="center"/>
      <protection locked="0"/>
    </xf>
    <xf numFmtId="0" fontId="338" fillId="42" borderId="52" xfId="0" applyFont="1" applyFill="1" applyBorder="1" applyAlignment="1">
      <alignment horizontal="center" vertical="center" wrapText="1"/>
    </xf>
    <xf numFmtId="0" fontId="131" fillId="2" borderId="46" xfId="0" applyFont="1" applyFill="1" applyBorder="1" applyAlignment="1">
      <alignment horizontal="center" vertical="center" wrapText="1"/>
    </xf>
    <xf numFmtId="16" fontId="110" fillId="8" borderId="20" xfId="0" applyNumberFormat="1" applyFont="1" applyFill="1" applyBorder="1" applyAlignment="1" applyProtection="1">
      <alignment horizontal="center" vertical="center"/>
      <protection locked="0"/>
    </xf>
    <xf numFmtId="16" fontId="110" fillId="8" borderId="105" xfId="0" applyNumberFormat="1" applyFont="1" applyFill="1" applyBorder="1" applyAlignment="1" applyProtection="1">
      <alignment horizontal="center" vertical="center"/>
      <protection locked="0"/>
    </xf>
    <xf numFmtId="0" fontId="339" fillId="2" borderId="0" xfId="0" applyFont="1" applyFill="1" applyAlignment="1">
      <alignment horizontal="center" vertical="center" wrapText="1"/>
    </xf>
    <xf numFmtId="16" fontId="95" fillId="16" borderId="0" xfId="0" applyNumberFormat="1" applyFont="1" applyFill="1" applyAlignment="1">
      <alignment horizontal="left"/>
    </xf>
    <xf numFmtId="0" fontId="321" fillId="3" borderId="80" xfId="13" applyFont="1" applyFill="1" applyBorder="1" applyAlignment="1" applyProtection="1">
      <alignment horizontal="center" vertical="center" wrapText="1"/>
    </xf>
    <xf numFmtId="0" fontId="340" fillId="2" borderId="0" xfId="13" applyFont="1" applyFill="1" applyBorder="1" applyAlignment="1" applyProtection="1">
      <alignment horizontal="center" vertical="center" wrapText="1"/>
    </xf>
    <xf numFmtId="0" fontId="293" fillId="0" borderId="1" xfId="0" applyFont="1" applyBorder="1" applyAlignment="1" applyProtection="1">
      <alignment vertical="center" wrapText="1"/>
      <protection locked="0"/>
    </xf>
    <xf numFmtId="16" fontId="341" fillId="34" borderId="0" xfId="0" applyNumberFormat="1" applyFont="1" applyFill="1" applyAlignment="1">
      <alignment horizontal="left" vertical="center" wrapText="1"/>
    </xf>
    <xf numFmtId="0" fontId="29" fillId="34" borderId="0" xfId="0" applyFont="1" applyFill="1" applyAlignment="1">
      <alignment vertical="center"/>
    </xf>
    <xf numFmtId="0" fontId="227" fillId="21" borderId="0" xfId="0" applyFont="1" applyFill="1" applyAlignment="1">
      <alignment horizontal="center"/>
    </xf>
    <xf numFmtId="16" fontId="223" fillId="0" borderId="90" xfId="0" applyNumberFormat="1" applyFont="1" applyBorder="1" applyAlignment="1">
      <alignment horizontal="center"/>
    </xf>
    <xf numFmtId="16" fontId="223" fillId="0" borderId="2" xfId="0" applyNumberFormat="1" applyFont="1" applyBorder="1" applyAlignment="1">
      <alignment horizontal="center"/>
    </xf>
    <xf numFmtId="0" fontId="298" fillId="0" borderId="90" xfId="0"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186" fillId="0" borderId="0" xfId="0" applyFont="1" applyAlignment="1">
      <alignment horizontal="center" wrapText="1"/>
    </xf>
    <xf numFmtId="0" fontId="227" fillId="21" borderId="12" xfId="0" applyFont="1" applyFill="1" applyBorder="1" applyAlignment="1">
      <alignment horizontal="center"/>
    </xf>
    <xf numFmtId="0" fontId="186" fillId="0" borderId="90" xfId="0" applyFont="1" applyBorder="1" applyAlignment="1">
      <alignment wrapText="1"/>
    </xf>
    <xf numFmtId="0" fontId="224" fillId="0" borderId="90" xfId="0" applyFont="1" applyBorder="1" applyAlignment="1">
      <alignment horizontal="center" wrapText="1"/>
    </xf>
    <xf numFmtId="0" fontId="186" fillId="0" borderId="90" xfId="0" applyFont="1" applyBorder="1" applyAlignment="1">
      <alignment horizontal="center" wrapText="1"/>
    </xf>
    <xf numFmtId="0" fontId="220" fillId="38" borderId="1" xfId="0" applyFont="1" applyFill="1" applyBorder="1" applyAlignment="1">
      <alignment wrapText="1"/>
    </xf>
    <xf numFmtId="0" fontId="223" fillId="38" borderId="1" xfId="0" applyFont="1" applyFill="1" applyBorder="1" applyAlignment="1">
      <alignment horizontal="center" wrapText="1"/>
    </xf>
    <xf numFmtId="16" fontId="221" fillId="38" borderId="1" xfId="0" applyNumberFormat="1" applyFont="1" applyFill="1" applyBorder="1" applyAlignment="1">
      <alignment horizontal="center" wrapText="1"/>
    </xf>
    <xf numFmtId="16" fontId="223" fillId="38" borderId="1" xfId="0" applyNumberFormat="1" applyFont="1" applyFill="1" applyBorder="1" applyAlignment="1">
      <alignment horizontal="center"/>
    </xf>
    <xf numFmtId="16" fontId="223" fillId="38" borderId="1" xfId="0" applyNumberFormat="1" applyFont="1" applyFill="1" applyBorder="1" applyAlignment="1">
      <alignment horizontal="center" wrapText="1"/>
    </xf>
    <xf numFmtId="0" fontId="335" fillId="38" borderId="1" xfId="0" applyFont="1" applyFill="1" applyBorder="1" applyAlignment="1">
      <alignment wrapText="1"/>
    </xf>
    <xf numFmtId="0" fontId="335" fillId="38" borderId="1" xfId="0" applyFont="1" applyFill="1" applyBorder="1" applyAlignment="1">
      <alignment horizontal="center" wrapText="1"/>
    </xf>
    <xf numFmtId="0" fontId="220" fillId="38" borderId="90" xfId="0" applyFont="1" applyFill="1" applyBorder="1" applyAlignment="1">
      <alignment wrapText="1"/>
    </xf>
    <xf numFmtId="16" fontId="220" fillId="38" borderId="90" xfId="0" applyNumberFormat="1" applyFont="1" applyFill="1" applyBorder="1" applyAlignment="1">
      <alignment horizontal="center" wrapText="1"/>
    </xf>
    <xf numFmtId="0" fontId="37"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40" fillId="28" borderId="1" xfId="0" applyNumberFormat="1" applyFont="1" applyFill="1" applyBorder="1" applyAlignment="1" applyProtection="1">
      <alignment horizontal="left" vertical="center"/>
      <protection locked="0"/>
    </xf>
    <xf numFmtId="16" fontId="40" fillId="28" borderId="1" xfId="0" applyNumberFormat="1" applyFont="1" applyFill="1" applyBorder="1" applyAlignment="1" applyProtection="1">
      <alignment horizontal="center" vertical="center"/>
      <protection locked="0"/>
    </xf>
    <xf numFmtId="16" fontId="40" fillId="28" borderId="1" xfId="0" applyNumberFormat="1" applyFont="1" applyFill="1" applyBorder="1" applyAlignment="1" applyProtection="1">
      <alignment horizontal="center" vertical="center" wrapText="1"/>
      <protection locked="0"/>
    </xf>
    <xf numFmtId="0" fontId="293" fillId="0" borderId="95" xfId="0" applyFont="1" applyBorder="1" applyAlignment="1">
      <alignment vertical="center"/>
    </xf>
    <xf numFmtId="16" fontId="293" fillId="0" borderId="95" xfId="0" applyNumberFormat="1" applyFont="1" applyBorder="1" applyAlignment="1">
      <alignment horizontal="center" vertical="center"/>
    </xf>
    <xf numFmtId="16" fontId="293" fillId="0" borderId="17" xfId="0" applyNumberFormat="1" applyFont="1" applyBorder="1" applyAlignment="1">
      <alignment horizontal="center" vertical="center"/>
    </xf>
    <xf numFmtId="16" fontId="296" fillId="33" borderId="90" xfId="0" applyNumberFormat="1" applyFont="1" applyFill="1" applyBorder="1" applyAlignment="1">
      <alignment horizontal="center" vertical="center"/>
    </xf>
    <xf numFmtId="16" fontId="296" fillId="0" borderId="90" xfId="0" applyNumberFormat="1" applyFont="1" applyBorder="1" applyAlignment="1">
      <alignment horizontal="center" vertical="center"/>
    </xf>
    <xf numFmtId="16" fontId="298" fillId="0" borderId="90" xfId="0" applyNumberFormat="1" applyFont="1" applyBorder="1" applyAlignment="1">
      <alignment horizontal="center" vertical="center"/>
    </xf>
    <xf numFmtId="16" fontId="50" fillId="4" borderId="3" xfId="0" applyNumberFormat="1" applyFont="1" applyFill="1" applyBorder="1" applyAlignment="1">
      <alignment horizontal="center" vertical="center"/>
    </xf>
    <xf numFmtId="16" fontId="73" fillId="0" borderId="7" xfId="0" applyNumberFormat="1" applyFont="1" applyBorder="1" applyAlignment="1">
      <alignment horizontal="center" vertical="center"/>
    </xf>
    <xf numFmtId="16" fontId="50" fillId="4" borderId="9" xfId="0" applyNumberFormat="1" applyFont="1" applyFill="1" applyBorder="1" applyAlignment="1">
      <alignment horizontal="center" vertical="center"/>
    </xf>
    <xf numFmtId="16" fontId="50" fillId="0" borderId="9" xfId="0" applyNumberFormat="1" applyFont="1" applyBorder="1" applyAlignment="1">
      <alignment horizontal="center" vertical="center"/>
    </xf>
    <xf numFmtId="0" fontId="0" fillId="35" borderId="3" xfId="0" applyFill="1" applyBorder="1" applyAlignment="1">
      <alignment vertical="center"/>
    </xf>
    <xf numFmtId="0" fontId="343" fillId="0" borderId="0" xfId="0" applyFont="1" applyAlignment="1">
      <alignment horizontal="center"/>
    </xf>
    <xf numFmtId="16" fontId="210" fillId="0" borderId="16" xfId="0" applyNumberFormat="1" applyFont="1" applyBorder="1" applyAlignment="1" applyProtection="1">
      <alignment horizontal="left" vertical="center"/>
      <protection locked="0"/>
    </xf>
    <xf numFmtId="16" fontId="269" fillId="0" borderId="84" xfId="0" applyNumberFormat="1" applyFont="1" applyBorder="1" applyAlignment="1" applyProtection="1">
      <alignment horizontal="left" vertical="center"/>
      <protection locked="0"/>
    </xf>
    <xf numFmtId="16" fontId="269" fillId="0" borderId="14" xfId="0" applyNumberFormat="1" applyFont="1" applyBorder="1" applyAlignment="1" applyProtection="1">
      <alignment horizontal="center" vertical="center"/>
      <protection locked="0"/>
    </xf>
    <xf numFmtId="0" fontId="344" fillId="0" borderId="4" xfId="0" applyFont="1" applyBorder="1" applyAlignment="1">
      <alignment horizontal="right" vertical="top"/>
    </xf>
    <xf numFmtId="0" fontId="344" fillId="0" borderId="4" xfId="0" applyFont="1" applyBorder="1" applyAlignment="1" applyProtection="1">
      <alignment horizontal="right" vertical="top"/>
      <protection locked="0"/>
    </xf>
    <xf numFmtId="0" fontId="29" fillId="0" borderId="0" xfId="0" applyFont="1" applyAlignment="1">
      <alignment horizontal="right" vertical="center"/>
    </xf>
    <xf numFmtId="0" fontId="284" fillId="0" borderId="0" xfId="0" applyFont="1" applyAlignment="1">
      <alignment horizontal="center" vertical="center"/>
    </xf>
    <xf numFmtId="0" fontId="63" fillId="35" borderId="91" xfId="0" applyFont="1" applyFill="1" applyBorder="1" applyAlignment="1">
      <alignment vertical="center"/>
    </xf>
    <xf numFmtId="0" fontId="293" fillId="9" borderId="90" xfId="0" applyFont="1" applyFill="1" applyBorder="1" applyAlignment="1">
      <alignment vertical="center"/>
    </xf>
    <xf numFmtId="0" fontId="38" fillId="0" borderId="20" xfId="0" applyFont="1" applyBorder="1" applyAlignment="1">
      <alignment horizontal="center" vertical="top"/>
    </xf>
    <xf numFmtId="0" fontId="43"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3" fillId="0" borderId="0" xfId="0" applyFont="1" applyAlignment="1">
      <alignment horizontal="center" vertical="top"/>
    </xf>
    <xf numFmtId="16" fontId="0" fillId="4" borderId="0" xfId="0" applyNumberFormat="1" applyFill="1" applyAlignment="1">
      <alignment horizontal="center" vertical="center"/>
    </xf>
    <xf numFmtId="16" fontId="37" fillId="0" borderId="75" xfId="0" applyNumberFormat="1" applyFont="1" applyBorder="1" applyAlignment="1">
      <alignment horizontal="center" vertical="center"/>
    </xf>
    <xf numFmtId="16" fontId="149" fillId="0" borderId="2" xfId="0" applyNumberFormat="1" applyFont="1" applyBorder="1" applyAlignment="1" applyProtection="1">
      <alignment horizontal="left" vertical="center"/>
      <protection locked="0"/>
    </xf>
    <xf numFmtId="16" fontId="149" fillId="0" borderId="2" xfId="0" applyNumberFormat="1" applyFont="1" applyBorder="1" applyAlignment="1" applyProtection="1">
      <alignment horizontal="center" vertical="center"/>
      <protection locked="0"/>
    </xf>
    <xf numFmtId="16" fontId="195" fillId="0" borderId="2" xfId="0" applyNumberFormat="1" applyFont="1" applyBorder="1" applyAlignment="1" applyProtection="1">
      <alignment horizontal="center" vertical="center"/>
      <protection locked="0"/>
    </xf>
    <xf numFmtId="16" fontId="149" fillId="2" borderId="15" xfId="0" applyNumberFormat="1" applyFont="1" applyFill="1" applyBorder="1" applyAlignment="1" applyProtection="1">
      <alignment horizontal="center" vertical="center"/>
      <protection locked="0"/>
    </xf>
    <xf numFmtId="16" fontId="110" fillId="7" borderId="5" xfId="0" applyNumberFormat="1" applyFont="1" applyFill="1" applyBorder="1" applyAlignment="1" applyProtection="1">
      <alignment horizontal="left" vertical="center"/>
      <protection locked="0"/>
    </xf>
    <xf numFmtId="16" fontId="29" fillId="7" borderId="5" xfId="0" applyNumberFormat="1" applyFont="1" applyFill="1" applyBorder="1" applyAlignment="1" applyProtection="1">
      <alignment horizontal="center" vertical="center"/>
      <protection locked="0"/>
    </xf>
    <xf numFmtId="16" fontId="28" fillId="7" borderId="5" xfId="0" applyNumberFormat="1" applyFont="1" applyFill="1" applyBorder="1" applyAlignment="1" applyProtection="1">
      <alignment horizontal="center" vertical="center"/>
      <protection locked="0"/>
    </xf>
    <xf numFmtId="16" fontId="29" fillId="7" borderId="12" xfId="0" applyNumberFormat="1" applyFont="1" applyFill="1" applyBorder="1" applyAlignment="1" applyProtection="1">
      <alignment horizontal="center" vertical="center"/>
      <protection locked="0"/>
    </xf>
    <xf numFmtId="16" fontId="298" fillId="33" borderId="90" xfId="0" applyNumberFormat="1" applyFont="1" applyFill="1" applyBorder="1" applyAlignment="1">
      <alignment horizontal="center" vertical="center"/>
    </xf>
    <xf numFmtId="0" fontId="260" fillId="0" borderId="0" xfId="0" applyFont="1"/>
    <xf numFmtId="0" fontId="130" fillId="0" borderId="4" xfId="0" applyFont="1" applyBorder="1" applyAlignment="1">
      <alignment horizontal="center" vertical="center"/>
    </xf>
    <xf numFmtId="0" fontId="51" fillId="0" borderId="40" xfId="0" applyFont="1" applyBorder="1" applyAlignment="1" applyProtection="1">
      <alignment horizontal="center" vertical="center"/>
      <protection locked="0"/>
    </xf>
    <xf numFmtId="0" fontId="38"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4" fillId="0" borderId="0" xfId="0" quotePrefix="1" applyFont="1" applyAlignment="1" applyProtection="1">
      <alignment horizontal="left" vertical="center"/>
      <protection locked="0"/>
    </xf>
    <xf numFmtId="0" fontId="151" fillId="19" borderId="90" xfId="0" applyFont="1" applyFill="1" applyBorder="1"/>
    <xf numFmtId="16" fontId="0" fillId="2" borderId="5" xfId="0" applyNumberFormat="1" applyFill="1" applyBorder="1" applyAlignment="1" applyProtection="1">
      <alignment horizontal="center" vertical="center"/>
      <protection locked="0"/>
    </xf>
    <xf numFmtId="0" fontId="311" fillId="0" borderId="0" xfId="1" applyFont="1" applyAlignment="1">
      <alignment horizontal="center" vertical="center"/>
    </xf>
    <xf numFmtId="0" fontId="311" fillId="0" borderId="0" xfId="1" applyFont="1" applyAlignment="1">
      <alignment horizontal="left" vertical="center"/>
    </xf>
    <xf numFmtId="0" fontId="298" fillId="32" borderId="1" xfId="0" applyFont="1" applyFill="1" applyBorder="1" applyAlignment="1" applyProtection="1">
      <alignment vertical="center"/>
      <protection locked="0"/>
    </xf>
    <xf numFmtId="16" fontId="154" fillId="19" borderId="90" xfId="0" applyNumberFormat="1" applyFont="1" applyFill="1" applyBorder="1" applyAlignment="1">
      <alignment horizontal="center"/>
    </xf>
    <xf numFmtId="16" fontId="86" fillId="0" borderId="85" xfId="0" applyNumberFormat="1" applyFont="1" applyBorder="1" applyAlignment="1" applyProtection="1">
      <alignment horizontal="left" vertical="center"/>
      <protection locked="0"/>
    </xf>
    <xf numFmtId="16" fontId="86" fillId="0" borderId="15" xfId="0" applyNumberFormat="1" applyFont="1" applyBorder="1" applyAlignment="1" applyProtection="1">
      <alignment horizontal="center" vertical="center"/>
      <protection locked="0"/>
    </xf>
    <xf numFmtId="16" fontId="86" fillId="2" borderId="15" xfId="0" applyNumberFormat="1" applyFont="1" applyFill="1" applyBorder="1" applyAlignment="1" applyProtection="1">
      <alignment horizontal="center" vertical="center"/>
      <protection locked="0"/>
    </xf>
    <xf numFmtId="16" fontId="223" fillId="0" borderId="0" xfId="0" applyNumberFormat="1" applyFont="1" applyAlignment="1">
      <alignment horizontal="center" indent="1"/>
    </xf>
    <xf numFmtId="16" fontId="178" fillId="34" borderId="0" xfId="0" applyNumberFormat="1" applyFont="1" applyFill="1" applyAlignment="1" applyProtection="1">
      <alignment horizontal="left" vertical="center"/>
      <protection locked="0"/>
    </xf>
    <xf numFmtId="16" fontId="320" fillId="34" borderId="0" xfId="0" applyNumberFormat="1" applyFont="1" applyFill="1" applyAlignment="1">
      <alignment horizontal="left"/>
    </xf>
    <xf numFmtId="0" fontId="346" fillId="0" borderId="0" xfId="0" applyFont="1"/>
    <xf numFmtId="0" fontId="96" fillId="0" borderId="0" xfId="0" applyFont="1" applyAlignment="1">
      <alignment horizontal="left" vertical="top"/>
    </xf>
    <xf numFmtId="0" fontId="293" fillId="0" borderId="0" xfId="0" applyFont="1"/>
    <xf numFmtId="0" fontId="296" fillId="0" borderId="0" xfId="0" applyFont="1" applyAlignment="1">
      <alignment horizontal="center" vertical="center"/>
    </xf>
    <xf numFmtId="0" fontId="37" fillId="35" borderId="91" xfId="0" applyFont="1" applyFill="1" applyBorder="1" applyAlignment="1">
      <alignment vertical="center"/>
    </xf>
    <xf numFmtId="0" fontId="186" fillId="0" borderId="11" xfId="0" applyFont="1" applyBorder="1" applyAlignment="1">
      <alignment horizontal="center" wrapText="1"/>
    </xf>
    <xf numFmtId="0" fontId="220" fillId="0" borderId="95" xfId="0" applyFont="1" applyBorder="1" applyAlignment="1">
      <alignment vertical="top" wrapText="1"/>
    </xf>
    <xf numFmtId="16" fontId="40" fillId="2" borderId="16" xfId="0" applyNumberFormat="1" applyFont="1" applyFill="1" applyBorder="1" applyAlignment="1" applyProtection="1">
      <alignment horizontal="left" vertical="center"/>
      <protection locked="0"/>
    </xf>
    <xf numFmtId="16" fontId="221" fillId="0" borderId="90" xfId="0" applyNumberFormat="1" applyFont="1" applyBorder="1" applyAlignment="1">
      <alignment horizontal="center" wrapText="1"/>
    </xf>
    <xf numFmtId="16" fontId="221" fillId="0" borderId="95" xfId="0" applyNumberFormat="1" applyFont="1" applyBorder="1" applyAlignment="1">
      <alignment horizontal="center" wrapText="1"/>
    </xf>
    <xf numFmtId="16" fontId="293" fillId="4" borderId="90" xfId="0" applyNumberFormat="1" applyFont="1" applyFill="1" applyBorder="1" applyAlignment="1">
      <alignment horizontal="center" vertical="center"/>
    </xf>
    <xf numFmtId="16" fontId="296" fillId="4" borderId="90" xfId="0" applyNumberFormat="1" applyFont="1" applyFill="1" applyBorder="1" applyAlignment="1">
      <alignment horizontal="center" vertical="center"/>
    </xf>
    <xf numFmtId="0" fontId="298" fillId="33" borderId="90" xfId="0" applyFont="1" applyFill="1" applyBorder="1" applyAlignment="1">
      <alignment vertical="center"/>
    </xf>
    <xf numFmtId="0" fontId="0" fillId="35" borderId="0" xfId="0" applyFill="1" applyAlignment="1">
      <alignment vertical="center"/>
    </xf>
    <xf numFmtId="16" fontId="301" fillId="4" borderId="1" xfId="0" applyNumberFormat="1" applyFont="1" applyFill="1" applyBorder="1" applyAlignment="1" applyProtection="1">
      <alignment horizontal="center" vertical="center"/>
      <protection locked="0"/>
    </xf>
    <xf numFmtId="16" fontId="223" fillId="0" borderId="90" xfId="0" applyNumberFormat="1" applyFont="1" applyBorder="1" applyAlignment="1">
      <alignment horizontal="center" wrapText="1"/>
    </xf>
    <xf numFmtId="0" fontId="207" fillId="0" borderId="95" xfId="0" applyFont="1" applyBorder="1" applyAlignment="1">
      <alignment horizontal="center"/>
    </xf>
    <xf numFmtId="16" fontId="212" fillId="0" borderId="78" xfId="0" applyNumberFormat="1" applyFont="1" applyBorder="1" applyAlignment="1" applyProtection="1">
      <alignment horizontal="left" vertical="center"/>
      <protection locked="0"/>
    </xf>
    <xf numFmtId="16" fontId="212"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47" fillId="0" borderId="0" xfId="0" applyFont="1" applyAlignment="1">
      <alignment horizontal="right" vertical="center"/>
    </xf>
    <xf numFmtId="16" fontId="348" fillId="0" borderId="1" xfId="0" applyNumberFormat="1" applyFont="1" applyBorder="1" applyAlignment="1">
      <alignment horizontal="left" vertical="center"/>
    </xf>
    <xf numFmtId="16" fontId="220" fillId="0" borderId="95" xfId="0" applyNumberFormat="1" applyFont="1" applyBorder="1" applyAlignment="1">
      <alignment horizontal="center" wrapText="1"/>
    </xf>
    <xf numFmtId="16" fontId="223" fillId="0" borderId="95" xfId="0" applyNumberFormat="1" applyFont="1" applyBorder="1" applyAlignment="1">
      <alignment horizontal="center"/>
    </xf>
    <xf numFmtId="16" fontId="220"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0" fillId="0" borderId="101" xfId="0" applyNumberFormat="1" applyFont="1" applyBorder="1" applyAlignment="1">
      <alignment horizontal="center"/>
    </xf>
    <xf numFmtId="0" fontId="151" fillId="19" borderId="95" xfId="0" applyFont="1" applyFill="1" applyBorder="1"/>
    <xf numFmtId="16" fontId="223" fillId="4" borderId="21" xfId="0" applyNumberFormat="1" applyFont="1" applyFill="1" applyBorder="1" applyAlignment="1">
      <alignment horizontal="center"/>
    </xf>
    <xf numFmtId="0" fontId="342" fillId="0" borderId="95" xfId="0" applyFont="1" applyBorder="1" applyAlignment="1">
      <alignment vertical="top" wrapText="1"/>
    </xf>
    <xf numFmtId="0" fontId="342" fillId="0" borderId="95" xfId="0" applyFont="1" applyBorder="1" applyAlignment="1">
      <alignment horizontal="center" wrapText="1"/>
    </xf>
    <xf numFmtId="0" fontId="75" fillId="35" borderId="91" xfId="0" applyFont="1" applyFill="1" applyBorder="1" applyAlignment="1">
      <alignment vertical="center"/>
    </xf>
    <xf numFmtId="0" fontId="38" fillId="35" borderId="91" xfId="0" applyFont="1" applyFill="1" applyBorder="1" applyAlignment="1">
      <alignment vertical="center"/>
    </xf>
    <xf numFmtId="16" fontId="224" fillId="4" borderId="1" xfId="0" applyNumberFormat="1" applyFont="1" applyFill="1" applyBorder="1" applyAlignment="1">
      <alignment horizontal="center" wrapText="1"/>
    </xf>
    <xf numFmtId="16" fontId="342" fillId="0" borderId="21" xfId="0" applyNumberFormat="1" applyFont="1" applyBorder="1" applyAlignment="1">
      <alignment horizontal="center"/>
    </xf>
    <xf numFmtId="16" fontId="38" fillId="0" borderId="3" xfId="0" applyNumberFormat="1" applyFont="1" applyBorder="1" applyAlignment="1" applyProtection="1">
      <alignment horizontal="center" vertical="center"/>
      <protection locked="0"/>
    </xf>
    <xf numFmtId="0" fontId="86" fillId="36" borderId="7" xfId="0" applyFont="1" applyFill="1" applyBorder="1" applyAlignment="1">
      <alignment vertical="center" wrapText="1"/>
    </xf>
    <xf numFmtId="0" fontId="100" fillId="36" borderId="7" xfId="0" applyFont="1" applyFill="1" applyBorder="1" applyAlignment="1">
      <alignment horizontal="center" vertical="center" wrapText="1"/>
    </xf>
    <xf numFmtId="16" fontId="100" fillId="36" borderId="7" xfId="0" applyNumberFormat="1" applyFont="1" applyFill="1" applyBorder="1" applyAlignment="1">
      <alignment horizontal="center" vertical="center"/>
    </xf>
    <xf numFmtId="16" fontId="86" fillId="36" borderId="6" xfId="0" applyNumberFormat="1" applyFont="1" applyFill="1" applyBorder="1" applyAlignment="1">
      <alignment horizontal="center" vertical="center"/>
    </xf>
    <xf numFmtId="16" fontId="86" fillId="36" borderId="7" xfId="0" applyNumberFormat="1" applyFont="1" applyFill="1" applyBorder="1" applyAlignment="1">
      <alignment horizontal="center" vertical="center"/>
    </xf>
    <xf numFmtId="16" fontId="86" fillId="36" borderId="77" xfId="0" applyNumberFormat="1" applyFont="1" applyFill="1" applyBorder="1" applyAlignment="1">
      <alignment horizontal="center" vertical="center"/>
    </xf>
    <xf numFmtId="16" fontId="210" fillId="36" borderId="12" xfId="0" applyNumberFormat="1" applyFont="1" applyFill="1" applyBorder="1" applyAlignment="1" applyProtection="1">
      <alignment horizontal="left" vertical="center"/>
      <protection locked="0"/>
    </xf>
    <xf numFmtId="0" fontId="100" fillId="36" borderId="12" xfId="0" applyFont="1" applyFill="1" applyBorder="1" applyAlignment="1">
      <alignment horizontal="center" vertical="center" wrapText="1"/>
    </xf>
    <xf numFmtId="16" fontId="100" fillId="36" borderId="12" xfId="0" applyNumberFormat="1" applyFont="1" applyFill="1" applyBorder="1" applyAlignment="1">
      <alignment horizontal="center" vertical="center"/>
    </xf>
    <xf numFmtId="16" fontId="86" fillId="36" borderId="12" xfId="0" applyNumberFormat="1" applyFont="1" applyFill="1" applyBorder="1" applyAlignment="1">
      <alignment horizontal="center" vertical="center"/>
    </xf>
    <xf numFmtId="16" fontId="86" fillId="36" borderId="79" xfId="0" applyNumberFormat="1" applyFont="1" applyFill="1" applyBorder="1" applyAlignment="1">
      <alignment horizontal="center" vertical="center"/>
    </xf>
    <xf numFmtId="16" fontId="86" fillId="29" borderId="1" xfId="0" applyNumberFormat="1" applyFont="1" applyFill="1" applyBorder="1" applyAlignment="1">
      <alignment horizontal="center" vertical="center"/>
    </xf>
    <xf numFmtId="16" fontId="100" fillId="29" borderId="1" xfId="0" applyNumberFormat="1" applyFont="1" applyFill="1" applyBorder="1" applyAlignment="1">
      <alignment horizontal="center" vertical="center"/>
    </xf>
    <xf numFmtId="0" fontId="0" fillId="35" borderId="109" xfId="0" applyFill="1" applyBorder="1" applyAlignment="1">
      <alignment vertical="center"/>
    </xf>
    <xf numFmtId="16" fontId="200" fillId="2" borderId="13" xfId="0" applyNumberFormat="1" applyFont="1" applyFill="1" applyBorder="1" applyAlignment="1">
      <alignment horizontal="center" vertical="center"/>
    </xf>
    <xf numFmtId="16" fontId="328" fillId="0" borderId="0" xfId="0" applyNumberFormat="1" applyFont="1" applyAlignment="1">
      <alignment vertical="center"/>
    </xf>
    <xf numFmtId="16" fontId="349" fillId="0" borderId="0" xfId="0" applyNumberFormat="1" applyFont="1" applyAlignment="1">
      <alignment horizontal="center"/>
    </xf>
    <xf numFmtId="16" fontId="329" fillId="0" borderId="0" xfId="0" applyNumberFormat="1" applyFont="1" applyAlignment="1">
      <alignment horizontal="center"/>
    </xf>
    <xf numFmtId="16" fontId="330" fillId="0" borderId="0" xfId="0" applyNumberFormat="1" applyFont="1" applyAlignment="1">
      <alignment horizontal="left" wrapText="1"/>
    </xf>
    <xf numFmtId="16" fontId="40" fillId="4" borderId="1" xfId="0" applyNumberFormat="1" applyFont="1" applyFill="1" applyBorder="1" applyAlignment="1" applyProtection="1">
      <alignment horizontal="left" vertical="center"/>
      <protection locked="0"/>
    </xf>
    <xf numFmtId="0" fontId="350" fillId="0" borderId="0" xfId="1" applyFont="1" applyAlignment="1">
      <alignment vertical="center"/>
    </xf>
    <xf numFmtId="0" fontId="0" fillId="35" borderId="110" xfId="0" applyFill="1" applyBorder="1" applyAlignment="1">
      <alignment vertical="center"/>
    </xf>
    <xf numFmtId="16" fontId="29" fillId="4" borderId="1" xfId="0" applyNumberFormat="1" applyFont="1" applyFill="1" applyBorder="1" applyAlignment="1" applyProtection="1">
      <alignment horizontal="center" vertical="center"/>
      <protection locked="0"/>
    </xf>
    <xf numFmtId="0" fontId="132" fillId="0" borderId="0" xfId="0" applyFont="1" applyAlignment="1">
      <alignment horizontal="center" vertical="top"/>
    </xf>
    <xf numFmtId="0" fontId="37" fillId="35" borderId="67" xfId="0" applyFont="1" applyFill="1" applyBorder="1" applyAlignment="1">
      <alignment vertical="center"/>
    </xf>
    <xf numFmtId="16" fontId="37" fillId="0" borderId="111" xfId="0" applyNumberFormat="1" applyFont="1" applyBorder="1" applyAlignment="1">
      <alignment horizontal="center" vertical="center"/>
    </xf>
    <xf numFmtId="16" fontId="131" fillId="4" borderId="1" xfId="0" applyNumberFormat="1" applyFont="1" applyFill="1" applyBorder="1" applyAlignment="1" applyProtection="1">
      <alignment horizontal="left" vertical="center"/>
      <protection locked="0"/>
    </xf>
    <xf numFmtId="16" fontId="131" fillId="2" borderId="16" xfId="0" applyNumberFormat="1" applyFont="1" applyFill="1" applyBorder="1" applyAlignment="1" applyProtection="1">
      <alignment horizontal="left" vertical="center"/>
      <protection locked="0"/>
    </xf>
    <xf numFmtId="16" fontId="38" fillId="4" borderId="34"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0" fontId="353" fillId="0" borderId="0" xfId="0" applyFont="1" applyAlignment="1">
      <alignment horizontal="right" vertical="center"/>
    </xf>
    <xf numFmtId="0" fontId="354" fillId="0" borderId="0" xfId="0" applyFont="1" applyAlignment="1">
      <alignment horizontal="right" vertical="center"/>
    </xf>
    <xf numFmtId="0" fontId="355" fillId="0" borderId="0" xfId="0" applyFont="1" applyAlignment="1">
      <alignment horizontal="right" vertical="center" wrapText="1"/>
    </xf>
    <xf numFmtId="0" fontId="356" fillId="0" borderId="0" xfId="0" applyFont="1" applyAlignment="1">
      <alignment vertical="center"/>
    </xf>
    <xf numFmtId="0" fontId="355" fillId="0" borderId="0" xfId="0" applyFont="1" applyAlignment="1" applyProtection="1">
      <alignment horizontal="right" vertical="center" wrapText="1"/>
      <protection locked="0"/>
    </xf>
    <xf numFmtId="0" fontId="355" fillId="0" borderId="0" xfId="0" applyFont="1" applyAlignment="1" applyProtection="1">
      <alignment horizontal="right" vertical="center"/>
      <protection locked="0"/>
    </xf>
    <xf numFmtId="0" fontId="354" fillId="0" borderId="0" xfId="2" applyFont="1" applyAlignment="1">
      <alignment horizontal="right" vertical="center"/>
    </xf>
    <xf numFmtId="0" fontId="353" fillId="0" borderId="0" xfId="2" applyFont="1" applyAlignment="1">
      <alignment horizontal="right" vertical="center"/>
    </xf>
    <xf numFmtId="0" fontId="353" fillId="0" borderId="0" xfId="2" applyFont="1" applyAlignment="1">
      <alignment horizontal="right" vertical="center" wrapText="1"/>
    </xf>
    <xf numFmtId="16" fontId="301" fillId="32" borderId="1" xfId="0" applyNumberFormat="1" applyFont="1" applyFill="1" applyBorder="1" applyAlignment="1" applyProtection="1">
      <alignment horizontal="center" vertical="center"/>
      <protection locked="0"/>
    </xf>
    <xf numFmtId="16" fontId="301" fillId="4" borderId="90" xfId="0" applyNumberFormat="1" applyFont="1" applyFill="1" applyBorder="1" applyAlignment="1">
      <alignment horizontal="center" vertical="center"/>
    </xf>
    <xf numFmtId="16" fontId="359" fillId="4" borderId="90" xfId="0" applyNumberFormat="1" applyFont="1" applyFill="1" applyBorder="1" applyAlignment="1">
      <alignment horizontal="center" vertical="center"/>
    </xf>
    <xf numFmtId="16" fontId="223" fillId="0" borderId="101" xfId="0" applyNumberFormat="1" applyFont="1" applyBorder="1" applyAlignment="1">
      <alignment horizontal="center"/>
    </xf>
    <xf numFmtId="0" fontId="330" fillId="0" borderId="0" xfId="0" applyFont="1" applyAlignment="1">
      <alignment horizontal="center"/>
    </xf>
    <xf numFmtId="0" fontId="360" fillId="0" borderId="0" xfId="0" applyFont="1"/>
    <xf numFmtId="16" fontId="360" fillId="0" borderId="0" xfId="0" applyNumberFormat="1" applyFont="1" applyAlignment="1">
      <alignment horizontal="center"/>
    </xf>
    <xf numFmtId="16" fontId="330" fillId="0" borderId="0" xfId="0" applyNumberFormat="1" applyFont="1" applyAlignment="1">
      <alignment horizontal="center"/>
    </xf>
    <xf numFmtId="16" fontId="293" fillId="2" borderId="1" xfId="0" applyNumberFormat="1" applyFont="1" applyFill="1" applyBorder="1" applyAlignment="1" applyProtection="1">
      <alignment horizontal="center" vertical="center"/>
      <protection locked="0"/>
    </xf>
    <xf numFmtId="16" fontId="293" fillId="9" borderId="90" xfId="0" applyNumberFormat="1" applyFont="1" applyFill="1" applyBorder="1" applyAlignment="1">
      <alignment horizontal="center" vertical="center"/>
    </xf>
    <xf numFmtId="16" fontId="296" fillId="9" borderId="90" xfId="0" applyNumberFormat="1" applyFont="1" applyFill="1" applyBorder="1" applyAlignment="1">
      <alignment horizontal="center" vertical="center"/>
    </xf>
    <xf numFmtId="0" fontId="296" fillId="9" borderId="90" xfId="0" applyFont="1" applyFill="1" applyBorder="1" applyAlignment="1">
      <alignment vertical="center"/>
    </xf>
    <xf numFmtId="0" fontId="293" fillId="9" borderId="1" xfId="0" applyFont="1" applyFill="1" applyBorder="1" applyAlignment="1" applyProtection="1">
      <alignment vertical="center"/>
      <protection locked="0"/>
    </xf>
    <xf numFmtId="16" fontId="293" fillId="9" borderId="1" xfId="0" applyNumberFormat="1" applyFont="1" applyFill="1" applyBorder="1" applyAlignment="1" applyProtection="1">
      <alignment horizontal="center" vertical="center"/>
      <protection locked="0"/>
    </xf>
    <xf numFmtId="0" fontId="296" fillId="9" borderId="1" xfId="0" applyFont="1" applyFill="1" applyBorder="1" applyAlignment="1" applyProtection="1">
      <alignment vertical="center"/>
      <protection locked="0"/>
    </xf>
    <xf numFmtId="16" fontId="296" fillId="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0" fontId="150" fillId="9" borderId="90" xfId="0" applyFont="1" applyFill="1" applyBorder="1"/>
    <xf numFmtId="0" fontId="150" fillId="9" borderId="90" xfId="0" applyFont="1" applyFill="1" applyBorder="1" applyAlignment="1">
      <alignment horizontal="center"/>
    </xf>
    <xf numFmtId="16" fontId="150" fillId="9" borderId="90" xfId="0" applyNumberFormat="1" applyFont="1" applyFill="1" applyBorder="1" applyAlignment="1">
      <alignment horizontal="center"/>
    </xf>
    <xf numFmtId="0" fontId="150" fillId="9" borderId="95" xfId="0" applyFont="1" applyFill="1" applyBorder="1"/>
    <xf numFmtId="0" fontId="150" fillId="9" borderId="95" xfId="0" applyFont="1" applyFill="1" applyBorder="1" applyAlignment="1">
      <alignment horizontal="center"/>
    </xf>
    <xf numFmtId="16" fontId="150" fillId="9" borderId="95" xfId="0" applyNumberFormat="1" applyFont="1" applyFill="1" applyBorder="1" applyAlignment="1">
      <alignment horizontal="center"/>
    </xf>
    <xf numFmtId="16" fontId="150" fillId="9" borderId="101" xfId="0" applyNumberFormat="1" applyFont="1" applyFill="1" applyBorder="1" applyAlignment="1">
      <alignment horizontal="center"/>
    </xf>
    <xf numFmtId="0" fontId="293" fillId="2" borderId="1" xfId="0" applyFont="1" applyFill="1" applyBorder="1" applyAlignment="1" applyProtection="1">
      <alignment vertical="center"/>
      <protection locked="0"/>
    </xf>
    <xf numFmtId="0" fontId="312" fillId="0" borderId="0" xfId="0" applyFont="1" applyAlignment="1">
      <alignment horizontal="right"/>
    </xf>
    <xf numFmtId="16" fontId="37" fillId="0" borderId="16" xfId="0" applyNumberFormat="1" applyFont="1" applyBorder="1" applyAlignment="1">
      <alignment horizontal="center" vertical="center"/>
    </xf>
    <xf numFmtId="0" fontId="296" fillId="0" borderId="1" xfId="0" applyFont="1" applyBorder="1" applyAlignment="1" applyProtection="1">
      <alignment vertical="center"/>
      <protection locked="0"/>
    </xf>
    <xf numFmtId="16" fontId="296" fillId="0" borderId="1" xfId="0" applyNumberFormat="1" applyFont="1" applyBorder="1" applyAlignment="1" applyProtection="1">
      <alignment horizontal="center" vertical="center"/>
      <protection locked="0"/>
    </xf>
    <xf numFmtId="16" fontId="88" fillId="2" borderId="12" xfId="0" applyNumberFormat="1" applyFont="1" applyFill="1" applyBorder="1" applyAlignment="1">
      <alignment horizontal="center" vertical="center"/>
    </xf>
    <xf numFmtId="16" fontId="31"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20" fillId="35" borderId="114" xfId="1228" applyFill="1" applyBorder="1" applyAlignment="1">
      <alignment vertical="center"/>
    </xf>
    <xf numFmtId="16" fontId="44" fillId="0" borderId="2" xfId="0" applyNumberFormat="1" applyFont="1" applyBorder="1" applyAlignment="1">
      <alignment horizontal="left" vertical="center"/>
    </xf>
    <xf numFmtId="0" fontId="0" fillId="35" borderId="113" xfId="0" applyFill="1" applyBorder="1" applyAlignment="1">
      <alignment vertical="center"/>
    </xf>
    <xf numFmtId="16" fontId="20" fillId="0" borderId="2" xfId="1228" applyNumberFormat="1" applyBorder="1" applyAlignment="1">
      <alignment horizontal="center" vertical="center"/>
    </xf>
    <xf numFmtId="16" fontId="20" fillId="0" borderId="112" xfId="1228" applyNumberFormat="1" applyBorder="1" applyAlignment="1">
      <alignment horizontal="center" vertical="center"/>
    </xf>
    <xf numFmtId="16" fontId="44"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20" fillId="0" borderId="1" xfId="1228" applyNumberFormat="1" applyBorder="1" applyAlignment="1">
      <alignment horizontal="center" vertical="center"/>
    </xf>
    <xf numFmtId="0" fontId="304" fillId="0" borderId="0" xfId="0" applyFont="1" applyAlignment="1">
      <alignment horizontal="center" vertical="center"/>
    </xf>
    <xf numFmtId="16" fontId="44" fillId="0" borderId="75" xfId="0" applyNumberFormat="1" applyFont="1" applyBorder="1" applyAlignment="1">
      <alignment horizontal="left" vertical="center"/>
    </xf>
    <xf numFmtId="0" fontId="0" fillId="35" borderId="11" xfId="0" applyFill="1" applyBorder="1" applyAlignment="1">
      <alignment vertical="center"/>
    </xf>
    <xf numFmtId="16" fontId="20" fillId="0" borderId="15" xfId="1228" applyNumberFormat="1" applyBorder="1" applyAlignment="1">
      <alignment horizontal="center" vertical="center"/>
    </xf>
    <xf numFmtId="16" fontId="20" fillId="0" borderId="111" xfId="1228" applyNumberFormat="1" applyBorder="1" applyAlignment="1">
      <alignment horizontal="center" vertical="center"/>
    </xf>
    <xf numFmtId="16" fontId="75" fillId="0" borderId="7" xfId="0" applyNumberFormat="1" applyFont="1" applyBorder="1" applyAlignment="1">
      <alignment horizontal="center" vertical="center"/>
    </xf>
    <xf numFmtId="16" fontId="75" fillId="0" borderId="0" xfId="0" applyNumberFormat="1" applyFont="1" applyAlignment="1">
      <alignment horizontal="center"/>
    </xf>
    <xf numFmtId="16" fontId="362" fillId="0" borderId="0" xfId="0" applyNumberFormat="1" applyFont="1" applyAlignment="1">
      <alignment horizontal="center"/>
    </xf>
    <xf numFmtId="0" fontId="351" fillId="35" borderId="0" xfId="0" applyFont="1" applyFill="1" applyAlignment="1">
      <alignment vertical="center"/>
    </xf>
    <xf numFmtId="16" fontId="89" fillId="0" borderId="10" xfId="0" applyNumberFormat="1" applyFont="1" applyBorder="1" applyAlignment="1">
      <alignment horizontal="center" vertical="center"/>
    </xf>
    <xf numFmtId="16" fontId="89" fillId="2" borderId="10" xfId="0" applyNumberFormat="1" applyFont="1" applyFill="1" applyBorder="1" applyAlignment="1">
      <alignment horizontal="center" vertical="center"/>
    </xf>
    <xf numFmtId="0" fontId="351" fillId="35" borderId="91" xfId="0" applyFont="1" applyFill="1" applyBorder="1" applyAlignment="1">
      <alignment vertical="center"/>
    </xf>
    <xf numFmtId="16" fontId="89" fillId="0" borderId="2" xfId="0" applyNumberFormat="1" applyFont="1" applyBorder="1" applyAlignment="1">
      <alignment horizontal="center" vertical="center"/>
    </xf>
    <xf numFmtId="16" fontId="89" fillId="2" borderId="15" xfId="0" applyNumberFormat="1" applyFont="1" applyFill="1" applyBorder="1" applyAlignment="1">
      <alignment horizontal="center" vertical="center"/>
    </xf>
    <xf numFmtId="16" fontId="110" fillId="7" borderId="1" xfId="0" applyNumberFormat="1" applyFont="1" applyFill="1" applyBorder="1" applyAlignment="1" applyProtection="1">
      <alignment horizontal="left" vertical="center"/>
      <protection locked="0"/>
    </xf>
    <xf numFmtId="16" fontId="110" fillId="7" borderId="1" xfId="0" applyNumberFormat="1" applyFont="1" applyFill="1" applyBorder="1" applyAlignment="1" applyProtection="1">
      <alignment horizontal="center" vertical="center"/>
      <protection locked="0"/>
    </xf>
    <xf numFmtId="16" fontId="110" fillId="7" borderId="1" xfId="0" applyNumberFormat="1" applyFont="1" applyFill="1" applyBorder="1" applyAlignment="1" applyProtection="1">
      <alignment horizontal="center" vertical="center" wrapText="1"/>
      <protection locked="0"/>
    </xf>
    <xf numFmtId="16" fontId="40" fillId="2" borderId="1" xfId="0" applyNumberFormat="1" applyFont="1" applyFill="1" applyBorder="1" applyAlignment="1" applyProtection="1">
      <alignment horizontal="left" vertical="center"/>
      <protection locked="0"/>
    </xf>
    <xf numFmtId="16" fontId="131" fillId="7" borderId="1" xfId="0" applyNumberFormat="1" applyFont="1" applyFill="1" applyBorder="1" applyAlignment="1" applyProtection="1">
      <alignment horizontal="left" vertical="center"/>
      <protection locked="0"/>
    </xf>
    <xf numFmtId="16" fontId="131" fillId="2" borderId="1" xfId="0" applyNumberFormat="1" applyFont="1" applyFill="1" applyBorder="1" applyAlignment="1" applyProtection="1">
      <alignment horizontal="right" vertical="center"/>
      <protection locked="0"/>
    </xf>
    <xf numFmtId="16" fontId="37" fillId="0" borderId="40" xfId="0" applyNumberFormat="1" applyFont="1" applyBorder="1" applyAlignment="1">
      <alignment horizontal="center" vertical="center"/>
    </xf>
    <xf numFmtId="16" fontId="301" fillId="4" borderId="1" xfId="0" applyNumberFormat="1" applyFont="1" applyFill="1" applyBorder="1" applyAlignment="1" applyProtection="1">
      <alignment horizontal="center" vertical="center" wrapText="1"/>
      <protection locked="0"/>
    </xf>
    <xf numFmtId="0" fontId="188" fillId="0" borderId="90" xfId="0" applyFont="1" applyBorder="1"/>
    <xf numFmtId="16" fontId="66" fillId="0" borderId="1" xfId="0" applyNumberFormat="1" applyFont="1" applyBorder="1" applyAlignment="1">
      <alignment horizontal="center" vertical="center"/>
    </xf>
    <xf numFmtId="0" fontId="173" fillId="9" borderId="90" xfId="0" applyFont="1" applyFill="1" applyBorder="1"/>
    <xf numFmtId="0" fontId="173" fillId="9" borderId="90" xfId="0" applyFont="1" applyFill="1" applyBorder="1" applyAlignment="1">
      <alignment horizontal="center"/>
    </xf>
    <xf numFmtId="16" fontId="150" fillId="4" borderId="90" xfId="0" applyNumberFormat="1" applyFont="1" applyFill="1" applyBorder="1" applyAlignment="1">
      <alignment horizontal="center"/>
    </xf>
    <xf numFmtId="16" fontId="150" fillId="4" borderId="101" xfId="0" applyNumberFormat="1" applyFont="1" applyFill="1" applyBorder="1" applyAlignment="1">
      <alignment horizontal="center"/>
    </xf>
    <xf numFmtId="16" fontId="364" fillId="4" borderId="90" xfId="0" applyNumberFormat="1" applyFont="1" applyFill="1" applyBorder="1" applyAlignment="1">
      <alignment horizontal="center"/>
    </xf>
    <xf numFmtId="0" fontId="75" fillId="35" borderId="67" xfId="0" applyFont="1" applyFill="1" applyBorder="1" applyAlignment="1">
      <alignment vertical="center"/>
    </xf>
    <xf numFmtId="16" fontId="75" fillId="0" borderId="12" xfId="0" applyNumberFormat="1" applyFont="1" applyBorder="1" applyAlignment="1">
      <alignment horizontal="center" vertical="center"/>
    </xf>
    <xf numFmtId="0" fontId="220" fillId="38" borderId="90" xfId="0" applyFont="1" applyFill="1" applyBorder="1" applyAlignment="1">
      <alignment horizontal="center" wrapText="1"/>
    </xf>
    <xf numFmtId="16" fontId="220" fillId="38" borderId="90" xfId="0" applyNumberFormat="1" applyFont="1" applyFill="1" applyBorder="1" applyAlignment="1">
      <alignment horizontal="center"/>
    </xf>
    <xf numFmtId="16" fontId="220" fillId="38" borderId="101" xfId="0" applyNumberFormat="1" applyFont="1" applyFill="1" applyBorder="1" applyAlignment="1">
      <alignment horizontal="center"/>
    </xf>
    <xf numFmtId="16" fontId="220" fillId="0" borderId="101" xfId="0" applyNumberFormat="1" applyFont="1" applyBorder="1" applyAlignment="1">
      <alignment horizontal="center"/>
    </xf>
    <xf numFmtId="0" fontId="220" fillId="0" borderId="95" xfId="0" applyFont="1" applyBorder="1" applyAlignment="1">
      <alignment horizontal="center"/>
    </xf>
    <xf numFmtId="16" fontId="220" fillId="17" borderId="101" xfId="0" applyNumberFormat="1" applyFont="1" applyFill="1" applyBorder="1" applyAlignment="1">
      <alignment horizontal="center"/>
    </xf>
    <xf numFmtId="0" fontId="227" fillId="0" borderId="116" xfId="0" applyFont="1" applyBorder="1" applyAlignment="1">
      <alignment horizontal="center" wrapText="1"/>
    </xf>
    <xf numFmtId="0" fontId="0" fillId="0" borderId="106" xfId="0" applyBorder="1" applyAlignment="1">
      <alignment vertical="center"/>
    </xf>
    <xf numFmtId="16" fontId="86" fillId="0" borderId="12" xfId="0" applyNumberFormat="1" applyFont="1" applyBorder="1" applyAlignment="1" applyProtection="1">
      <alignment horizontal="left" vertical="center"/>
      <protection locked="0"/>
    </xf>
    <xf numFmtId="16" fontId="110" fillId="4" borderId="1" xfId="0" applyNumberFormat="1" applyFont="1" applyFill="1" applyBorder="1" applyAlignment="1" applyProtection="1">
      <alignment horizontal="center" vertical="center" wrapText="1"/>
      <protection locked="0"/>
    </xf>
    <xf numFmtId="16" fontId="110" fillId="2" borderId="1" xfId="0" applyNumberFormat="1" applyFont="1" applyFill="1" applyBorder="1" applyAlignment="1" applyProtection="1">
      <alignment horizontal="left" vertical="center"/>
      <protection locked="0"/>
    </xf>
    <xf numFmtId="0" fontId="55" fillId="0" borderId="20" xfId="0" applyFont="1" applyBorder="1" applyAlignment="1">
      <alignment horizontal="center" vertical="center" wrapText="1"/>
    </xf>
    <xf numFmtId="0" fontId="55" fillId="0" borderId="20" xfId="0" applyFont="1" applyBorder="1" applyAlignment="1">
      <alignment horizontal="left" vertical="center" wrapText="1"/>
    </xf>
    <xf numFmtId="16" fontId="88" fillId="0" borderId="0" xfId="0" applyNumberFormat="1" applyFont="1" applyAlignment="1">
      <alignment horizontal="center" vertical="center"/>
    </xf>
    <xf numFmtId="16" fontId="88" fillId="2" borderId="105" xfId="0" applyNumberFormat="1" applyFont="1" applyFill="1" applyBorder="1" applyAlignment="1">
      <alignment horizontal="center" vertical="center"/>
    </xf>
    <xf numFmtId="0" fontId="0" fillId="35" borderId="6" xfId="0" applyFill="1" applyBorder="1" applyAlignment="1">
      <alignment vertical="center"/>
    </xf>
    <xf numFmtId="0" fontId="366" fillId="35" borderId="1" xfId="0" applyFont="1" applyFill="1" applyBorder="1" applyAlignment="1">
      <alignment vertical="center"/>
    </xf>
    <xf numFmtId="16" fontId="88" fillId="0" borderId="10" xfId="0" applyNumberFormat="1" applyFont="1" applyBorder="1" applyAlignment="1">
      <alignment horizontal="center" vertical="center"/>
    </xf>
    <xf numFmtId="0" fontId="0" fillId="35" borderId="34" xfId="0" applyFill="1" applyBorder="1" applyAlignment="1">
      <alignment vertical="center"/>
    </xf>
    <xf numFmtId="0" fontId="367" fillId="0" borderId="46" xfId="0" applyFont="1" applyBorder="1" applyAlignment="1">
      <alignment horizontal="center" vertical="center"/>
    </xf>
    <xf numFmtId="16" fontId="367" fillId="0" borderId="53" xfId="0" applyNumberFormat="1" applyFont="1" applyBorder="1" applyAlignment="1">
      <alignment horizontal="center" vertical="center"/>
    </xf>
    <xf numFmtId="16" fontId="38" fillId="0" borderId="53" xfId="0" applyNumberFormat="1" applyFont="1" applyBorder="1" applyAlignment="1">
      <alignment horizontal="center" vertical="center"/>
    </xf>
    <xf numFmtId="16" fontId="351" fillId="0" borderId="53" xfId="0" applyNumberFormat="1" applyFont="1" applyBorder="1" applyAlignment="1">
      <alignment horizontal="center" vertical="center"/>
    </xf>
    <xf numFmtId="16" fontId="258" fillId="0" borderId="53" xfId="0" applyNumberFormat="1" applyFont="1" applyBorder="1" applyAlignment="1">
      <alignment horizontal="center" vertical="center"/>
    </xf>
    <xf numFmtId="16" fontId="258" fillId="0" borderId="45" xfId="0" applyNumberFormat="1" applyFont="1" applyBorder="1" applyAlignment="1">
      <alignment horizontal="center" vertical="center"/>
    </xf>
    <xf numFmtId="0" fontId="92" fillId="0" borderId="50" xfId="0" applyFont="1" applyBorder="1" applyAlignment="1">
      <alignment horizontal="left" vertical="center"/>
    </xf>
    <xf numFmtId="0" fontId="92" fillId="0" borderId="87" xfId="0" applyFont="1" applyBorder="1" applyAlignment="1">
      <alignment vertical="center"/>
    </xf>
    <xf numFmtId="0" fontId="86" fillId="0" borderId="50" xfId="0" applyFont="1" applyBorder="1" applyAlignment="1">
      <alignment horizontal="left" vertical="center"/>
    </xf>
    <xf numFmtId="0" fontId="368" fillId="0" borderId="0" xfId="13" applyFont="1" applyAlignment="1" applyProtection="1">
      <alignment horizontal="left" vertical="center"/>
    </xf>
    <xf numFmtId="0" fontId="368" fillId="0" borderId="87" xfId="13" applyFont="1" applyBorder="1" applyAlignment="1" applyProtection="1">
      <alignment horizontal="left" vertical="center"/>
    </xf>
    <xf numFmtId="0" fontId="368" fillId="0" borderId="0" xfId="13" applyFont="1" applyAlignment="1" applyProtection="1">
      <alignment vertical="center"/>
    </xf>
    <xf numFmtId="0" fontId="368" fillId="0" borderId="87" xfId="13" applyFont="1" applyBorder="1" applyAlignment="1" applyProtection="1">
      <alignment vertical="center"/>
    </xf>
    <xf numFmtId="0" fontId="86" fillId="0" borderId="87" xfId="0" applyFont="1" applyBorder="1" applyAlignment="1">
      <alignment horizontal="center" vertical="center"/>
    </xf>
    <xf numFmtId="0" fontId="50" fillId="0" borderId="55" xfId="0" applyFont="1" applyBorder="1" applyAlignment="1">
      <alignment vertical="center"/>
    </xf>
    <xf numFmtId="0" fontId="50" fillId="0" borderId="23" xfId="0" applyFont="1" applyBorder="1" applyAlignment="1">
      <alignment vertical="center"/>
    </xf>
    <xf numFmtId="0" fontId="86" fillId="0" borderId="23" xfId="0" applyFont="1" applyBorder="1" applyAlignment="1">
      <alignment vertical="center"/>
    </xf>
    <xf numFmtId="0" fontId="50" fillId="0" borderId="56" xfId="0" applyFont="1" applyBorder="1" applyAlignment="1">
      <alignment vertical="center"/>
    </xf>
    <xf numFmtId="16" fontId="35" fillId="0" borderId="0" xfId="0" applyNumberFormat="1" applyFont="1" applyAlignment="1">
      <alignment vertical="center"/>
    </xf>
    <xf numFmtId="0" fontId="248" fillId="0" borderId="0" xfId="0" applyFont="1" applyAlignment="1">
      <alignment horizontal="right" vertical="center" wrapText="1"/>
    </xf>
    <xf numFmtId="16" fontId="250" fillId="0" borderId="0" xfId="0" applyNumberFormat="1" applyFont="1" applyAlignment="1">
      <alignment horizontal="right" vertical="center"/>
    </xf>
    <xf numFmtId="0" fontId="73" fillId="0" borderId="0" xfId="0" applyFont="1" applyAlignment="1">
      <alignment vertical="center"/>
    </xf>
    <xf numFmtId="0" fontId="74" fillId="0" borderId="0" xfId="13" applyFont="1" applyAlignment="1" applyProtection="1">
      <alignment vertical="center"/>
    </xf>
    <xf numFmtId="16" fontId="86" fillId="0" borderId="10" xfId="0" applyNumberFormat="1" applyFont="1" applyBorder="1" applyAlignment="1" applyProtection="1">
      <alignment horizontal="left" vertical="center"/>
      <protection locked="0"/>
    </xf>
    <xf numFmtId="16" fontId="86"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6" fillId="0" borderId="119" xfId="0" applyNumberFormat="1" applyFont="1" applyBorder="1" applyAlignment="1" applyProtection="1">
      <alignment horizontal="center" vertical="center"/>
      <protection locked="0"/>
    </xf>
    <xf numFmtId="16" fontId="86" fillId="2" borderId="119" xfId="0" applyNumberFormat="1" applyFont="1" applyFill="1" applyBorder="1" applyAlignment="1" applyProtection="1">
      <alignment horizontal="center" vertical="center"/>
      <protection locked="0"/>
    </xf>
    <xf numFmtId="0" fontId="86" fillId="0" borderId="119" xfId="0" applyFont="1" applyBorder="1" applyAlignment="1">
      <alignment vertical="center" wrapText="1"/>
    </xf>
    <xf numFmtId="0" fontId="100" fillId="0" borderId="119" xfId="0" applyFont="1" applyBorder="1" applyAlignment="1">
      <alignment horizontal="center" vertical="center" wrapText="1"/>
    </xf>
    <xf numFmtId="16" fontId="100" fillId="0" borderId="119" xfId="0" applyNumberFormat="1" applyFont="1" applyBorder="1" applyAlignment="1">
      <alignment horizontal="center" vertical="center"/>
    </xf>
    <xf numFmtId="16" fontId="86" fillId="0" borderId="120" xfId="0" applyNumberFormat="1" applyFont="1" applyBorder="1" applyAlignment="1">
      <alignment horizontal="center" vertical="center"/>
    </xf>
    <xf numFmtId="16" fontId="86" fillId="0" borderId="119" xfId="0" applyNumberFormat="1" applyFont="1" applyBorder="1" applyAlignment="1">
      <alignment horizontal="center" vertical="center"/>
    </xf>
    <xf numFmtId="16" fontId="86" fillId="0" borderId="121" xfId="0" applyNumberFormat="1" applyFont="1" applyBorder="1" applyAlignment="1">
      <alignment horizontal="center" vertical="center"/>
    </xf>
    <xf numFmtId="0" fontId="0" fillId="0" borderId="122" xfId="0" applyBorder="1" applyAlignment="1">
      <alignment vertical="center"/>
    </xf>
    <xf numFmtId="16" fontId="86" fillId="0" borderId="18" xfId="0" applyNumberFormat="1" applyFont="1" applyBorder="1" applyAlignment="1" applyProtection="1">
      <alignment horizontal="center" vertical="center"/>
      <protection locked="0"/>
    </xf>
    <xf numFmtId="16" fontId="86"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3" fillId="17" borderId="95" xfId="0" applyFont="1" applyFill="1" applyBorder="1"/>
    <xf numFmtId="0" fontId="220" fillId="17" borderId="95" xfId="0" applyFont="1" applyFill="1" applyBorder="1" applyAlignment="1">
      <alignment horizontal="center"/>
    </xf>
    <xf numFmtId="16" fontId="0" fillId="0" borderId="53" xfId="0" applyNumberFormat="1" applyBorder="1" applyAlignment="1">
      <alignment horizontal="center" vertical="center"/>
    </xf>
    <xf numFmtId="0" fontId="30" fillId="0" borderId="0" xfId="13" applyAlignment="1" applyProtection="1">
      <alignment horizontal="left" vertical="center"/>
    </xf>
    <xf numFmtId="16" fontId="369" fillId="28" borderId="1" xfId="0" applyNumberFormat="1" applyFont="1" applyFill="1" applyBorder="1" applyAlignment="1">
      <alignment horizontal="center" vertical="center" wrapText="1"/>
    </xf>
    <xf numFmtId="0" fontId="370" fillId="0" borderId="0" xfId="2" applyFont="1" applyAlignment="1">
      <alignment horizontal="center" vertical="center"/>
    </xf>
    <xf numFmtId="0" fontId="86" fillId="0" borderId="0" xfId="2" applyFont="1" applyAlignment="1">
      <alignment horizontal="center" vertical="center"/>
    </xf>
    <xf numFmtId="0" fontId="221" fillId="0" borderId="90" xfId="0" applyFont="1" applyBorder="1"/>
    <xf numFmtId="16" fontId="220" fillId="0" borderId="88" xfId="0" applyNumberFormat="1" applyFont="1" applyBorder="1" applyAlignment="1">
      <alignment horizontal="center"/>
    </xf>
    <xf numFmtId="16" fontId="244" fillId="0" borderId="12" xfId="0" applyNumberFormat="1" applyFont="1" applyBorder="1" applyAlignment="1" applyProtection="1">
      <alignment horizontal="left" vertical="center"/>
      <protection locked="0"/>
    </xf>
    <xf numFmtId="16" fontId="244" fillId="0" borderId="12" xfId="0" applyNumberFormat="1" applyFont="1" applyBorder="1" applyAlignment="1" applyProtection="1">
      <alignment horizontal="center" vertical="center"/>
      <protection locked="0"/>
    </xf>
    <xf numFmtId="16" fontId="244" fillId="2" borderId="12" xfId="0" applyNumberFormat="1" applyFont="1" applyFill="1" applyBorder="1" applyAlignment="1" applyProtection="1">
      <alignment horizontal="center" vertical="center"/>
      <protection locked="0"/>
    </xf>
    <xf numFmtId="16" fontId="47" fillId="0" borderId="0" xfId="0" applyNumberFormat="1" applyFont="1" applyAlignment="1">
      <alignment horizontal="center"/>
    </xf>
    <xf numFmtId="16" fontId="304" fillId="0" borderId="0" xfId="0" applyNumberFormat="1" applyFont="1" applyAlignment="1">
      <alignment horizontal="center"/>
    </xf>
    <xf numFmtId="0" fontId="150" fillId="0" borderId="95" xfId="0" applyFont="1" applyBorder="1"/>
    <xf numFmtId="16" fontId="150" fillId="0" borderId="95" xfId="0" applyNumberFormat="1" applyFont="1" applyBorder="1" applyAlignment="1">
      <alignment horizontal="center"/>
    </xf>
    <xf numFmtId="16" fontId="152" fillId="0" borderId="12" xfId="0" applyNumberFormat="1" applyFont="1" applyBorder="1" applyAlignment="1">
      <alignment horizontal="center" vertical="center" wrapText="1"/>
    </xf>
    <xf numFmtId="0" fontId="88" fillId="0" borderId="1" xfId="0" applyFont="1" applyBorder="1" applyAlignment="1">
      <alignment horizontal="center" vertical="center" wrapText="1"/>
    </xf>
    <xf numFmtId="0" fontId="293" fillId="2" borderId="2" xfId="0" applyFont="1" applyFill="1" applyBorder="1" applyAlignment="1" applyProtection="1">
      <alignment vertical="center"/>
      <protection locked="0"/>
    </xf>
    <xf numFmtId="16" fontId="47" fillId="4" borderId="1" xfId="0" applyNumberFormat="1" applyFont="1" applyFill="1" applyBorder="1" applyAlignment="1" applyProtection="1">
      <alignment horizontal="left" vertical="center"/>
      <protection locked="0"/>
    </xf>
    <xf numFmtId="0" fontId="188" fillId="17" borderId="90" xfId="0" applyFont="1" applyFill="1" applyBorder="1"/>
    <xf numFmtId="0" fontId="188" fillId="0" borderId="95" xfId="0" applyFont="1" applyBorder="1"/>
    <xf numFmtId="16" fontId="37" fillId="2" borderId="15" xfId="0" applyNumberFormat="1" applyFont="1" applyFill="1" applyBorder="1" applyAlignment="1">
      <alignment horizontal="center" vertical="center"/>
    </xf>
    <xf numFmtId="16" fontId="44" fillId="0" borderId="10"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5" fillId="0" borderId="12" xfId="0" applyNumberFormat="1" applyFont="1" applyBorder="1" applyAlignment="1">
      <alignment horizontal="center" vertical="center"/>
    </xf>
    <xf numFmtId="16" fontId="44"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7"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4"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4" fillId="0" borderId="5" xfId="0" applyFont="1" applyBorder="1" applyAlignment="1">
      <alignment horizontal="center" vertical="center"/>
    </xf>
    <xf numFmtId="16" fontId="75"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0" borderId="100" xfId="0" applyNumberFormat="1" applyFont="1" applyBorder="1" applyAlignment="1">
      <alignment horizontal="center" vertical="center"/>
    </xf>
    <xf numFmtId="16" fontId="37"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0" fillId="0" borderId="0" xfId="2" applyFont="1" applyAlignment="1">
      <alignment horizontal="right" vertical="center"/>
    </xf>
    <xf numFmtId="0" fontId="96" fillId="0" borderId="0" xfId="0" applyFont="1" applyAlignment="1">
      <alignment vertical="center"/>
    </xf>
    <xf numFmtId="0" fontId="92" fillId="0" borderId="16" xfId="0" applyFont="1" applyBorder="1" applyAlignment="1">
      <alignment horizontal="center" vertical="center"/>
    </xf>
    <xf numFmtId="0" fontId="88" fillId="0" borderId="1" xfId="0" applyFont="1" applyBorder="1" applyAlignment="1">
      <alignment horizontal="center" vertical="center"/>
    </xf>
    <xf numFmtId="0" fontId="55" fillId="6" borderId="1" xfId="0" applyFont="1" applyFill="1" applyBorder="1" applyAlignment="1">
      <alignment horizontal="center" vertical="center" wrapText="1"/>
    </xf>
    <xf numFmtId="0" fontId="55" fillId="0" borderId="1" xfId="0" applyFont="1" applyBorder="1" applyAlignment="1">
      <alignment horizontal="center" vertical="center"/>
    </xf>
    <xf numFmtId="16" fontId="256" fillId="0" borderId="67" xfId="0" applyNumberFormat="1" applyFont="1" applyBorder="1" applyAlignment="1">
      <alignment horizontal="right" vertical="center"/>
    </xf>
    <xf numFmtId="0" fontId="257" fillId="0" borderId="0" xfId="0" applyFont="1" applyAlignment="1">
      <alignment horizontal="right" vertical="center" wrapText="1"/>
    </xf>
    <xf numFmtId="0" fontId="96" fillId="0" borderId="0" xfId="0" applyFont="1" applyAlignment="1">
      <alignment horizontal="left" vertical="center"/>
    </xf>
    <xf numFmtId="0" fontId="88" fillId="0" borderId="0" xfId="0" applyFont="1" applyAlignment="1">
      <alignment horizontal="center" vertical="center" wrapText="1"/>
    </xf>
    <xf numFmtId="0" fontId="56"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5" fillId="2" borderId="12" xfId="0" applyNumberFormat="1" applyFont="1" applyFill="1" applyBorder="1" applyAlignment="1">
      <alignment horizontal="center" vertical="center"/>
    </xf>
    <xf numFmtId="16" fontId="75" fillId="0" borderId="7" xfId="0" applyNumberFormat="1" applyFont="1" applyBorder="1" applyAlignment="1">
      <alignment horizontal="left" vertical="center"/>
    </xf>
    <xf numFmtId="16" fontId="38" fillId="0" borderId="15" xfId="0" applyNumberFormat="1" applyFont="1" applyBorder="1" applyAlignment="1">
      <alignment horizontal="center" vertical="center"/>
    </xf>
    <xf numFmtId="0" fontId="0" fillId="0" borderId="67" xfId="0" applyBorder="1" applyAlignment="1">
      <alignment vertical="center"/>
    </xf>
    <xf numFmtId="16" fontId="37" fillId="2" borderId="5" xfId="0" applyNumberFormat="1" applyFont="1" applyFill="1" applyBorder="1" applyAlignment="1">
      <alignment horizontal="center" vertical="center"/>
    </xf>
    <xf numFmtId="16" fontId="37"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7" fillId="2" borderId="117" xfId="0" applyNumberFormat="1" applyFont="1" applyFill="1" applyBorder="1" applyAlignment="1">
      <alignment horizontal="center" vertical="center"/>
    </xf>
    <xf numFmtId="16" fontId="220" fillId="4" borderId="95" xfId="0" applyNumberFormat="1" applyFont="1" applyFill="1" applyBorder="1" applyAlignment="1">
      <alignment horizontal="center"/>
    </xf>
    <xf numFmtId="16" fontId="220" fillId="4" borderId="90" xfId="0" applyNumberFormat="1" applyFont="1" applyFill="1" applyBorder="1" applyAlignment="1">
      <alignment horizontal="center"/>
    </xf>
    <xf numFmtId="0" fontId="131"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8" fillId="0" borderId="1" xfId="0" applyFont="1" applyBorder="1" applyAlignment="1">
      <alignment horizontal="center" vertical="center"/>
    </xf>
    <xf numFmtId="16" fontId="38" fillId="0" borderId="1" xfId="0" applyNumberFormat="1" applyFont="1" applyBorder="1" applyAlignment="1">
      <alignment horizontal="center" vertical="center"/>
    </xf>
    <xf numFmtId="0" fontId="330" fillId="0" borderId="0" xfId="0" applyFont="1" applyAlignment="1">
      <alignment horizontal="center" wrapText="1"/>
    </xf>
    <xf numFmtId="0" fontId="373" fillId="0" borderId="0" xfId="0" applyFont="1" applyAlignment="1">
      <alignment horizontal="left" vertical="center"/>
    </xf>
    <xf numFmtId="16" fontId="293" fillId="3" borderId="1" xfId="0" applyNumberFormat="1" applyFont="1" applyFill="1" applyBorder="1" applyAlignment="1" applyProtection="1">
      <alignment horizontal="center" vertical="center"/>
      <protection locked="0"/>
    </xf>
    <xf numFmtId="0" fontId="66" fillId="0" borderId="38" xfId="0" applyFont="1" applyBorder="1" applyAlignment="1">
      <alignment horizontal="center" vertical="center" wrapText="1"/>
    </xf>
    <xf numFmtId="0" fontId="66" fillId="0" borderId="28" xfId="0" applyFont="1" applyBorder="1" applyAlignment="1">
      <alignment horizontal="center" vertical="center" wrapText="1"/>
    </xf>
    <xf numFmtId="0" fontId="374" fillId="0" borderId="0" xfId="0" applyFont="1" applyAlignment="1">
      <alignment horizontal="right" vertical="top"/>
    </xf>
    <xf numFmtId="0" fontId="120" fillId="0" borderId="16" xfId="0" applyFont="1" applyBorder="1" applyAlignment="1">
      <alignment horizontal="right" vertical="top"/>
    </xf>
    <xf numFmtId="0" fontId="65" fillId="0" borderId="14" xfId="0" applyFont="1" applyBorder="1" applyAlignment="1">
      <alignment horizontal="center" vertical="top"/>
    </xf>
    <xf numFmtId="0" fontId="66" fillId="0" borderId="10" xfId="0" applyFont="1" applyBorder="1" applyAlignment="1">
      <alignment horizontal="left" vertical="center" wrapText="1"/>
    </xf>
    <xf numFmtId="0" fontId="65" fillId="0" borderId="127" xfId="0" applyFont="1" applyBorder="1" applyAlignment="1">
      <alignment horizontal="center" vertical="top"/>
    </xf>
    <xf numFmtId="0" fontId="66" fillId="0" borderId="26" xfId="0" applyFont="1" applyBorder="1" applyAlignment="1">
      <alignment horizontal="center" vertical="center" wrapText="1"/>
    </xf>
    <xf numFmtId="0" fontId="272" fillId="0" borderId="0" xfId="0" applyFont="1"/>
    <xf numFmtId="0" fontId="375" fillId="0" borderId="0" xfId="0" applyFont="1"/>
    <xf numFmtId="0" fontId="79" fillId="0" borderId="0" xfId="2" applyFont="1" applyAlignment="1">
      <alignment horizontal="right" vertical="center"/>
    </xf>
    <xf numFmtId="0" fontId="79" fillId="0" borderId="0" xfId="2" applyFont="1" applyAlignment="1">
      <alignment horizontal="right" vertical="center" indent="1"/>
    </xf>
    <xf numFmtId="0" fontId="182" fillId="0" borderId="1" xfId="13" applyFont="1" applyBorder="1" applyAlignment="1" applyProtection="1">
      <alignment horizontal="right" vertical="center" wrapText="1"/>
      <protection locked="0"/>
    </xf>
    <xf numFmtId="0" fontId="182" fillId="0" borderId="0" xfId="2" applyFont="1" applyAlignment="1">
      <alignment horizontal="right" vertical="center"/>
    </xf>
    <xf numFmtId="16" fontId="86" fillId="0" borderId="0" xfId="13" applyNumberFormat="1" applyFont="1" applyBorder="1" applyAlignment="1" applyProtection="1">
      <alignment horizontal="center" vertical="center"/>
    </xf>
    <xf numFmtId="16" fontId="205"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5" fillId="0" borderId="34" xfId="0" applyNumberFormat="1" applyFont="1" applyBorder="1" applyAlignment="1">
      <alignment horizontal="left" vertical="center"/>
    </xf>
    <xf numFmtId="0" fontId="0" fillId="35" borderId="9" xfId="0" applyFill="1" applyBorder="1" applyAlignment="1">
      <alignment vertical="center"/>
    </xf>
    <xf numFmtId="16" fontId="205" fillId="0" borderId="16" xfId="0" applyNumberFormat="1" applyFont="1" applyBorder="1" applyAlignment="1">
      <alignment horizontal="center" vertical="center"/>
    </xf>
    <xf numFmtId="16" fontId="37" fillId="0" borderId="14" xfId="0" applyNumberFormat="1" applyFont="1" applyBorder="1" applyAlignment="1">
      <alignment horizontal="center" vertical="center"/>
    </xf>
    <xf numFmtId="0" fontId="182" fillId="0" borderId="0" xfId="0" applyFont="1" applyAlignment="1">
      <alignment horizontal="right" vertical="center"/>
    </xf>
    <xf numFmtId="0" fontId="257" fillId="0" borderId="0" xfId="0" applyFont="1" applyAlignment="1">
      <alignment horizontal="center" vertical="center" wrapText="1"/>
    </xf>
    <xf numFmtId="16" fontId="376" fillId="0" borderId="0" xfId="0" applyNumberFormat="1" applyFont="1" applyAlignment="1">
      <alignment horizontal="center" vertical="center"/>
    </xf>
    <xf numFmtId="0" fontId="28" fillId="0" borderId="0" xfId="0" applyFont="1" applyAlignment="1">
      <alignment horizontal="right" vertical="center"/>
    </xf>
    <xf numFmtId="0" fontId="29" fillId="0" borderId="0" xfId="2" applyFont="1" applyAlignment="1">
      <alignment horizontal="right" vertical="center" indent="1"/>
    </xf>
    <xf numFmtId="0" fontId="377" fillId="0" borderId="0" xfId="0" applyFont="1" applyAlignment="1" applyProtection="1">
      <alignment horizontal="right" vertical="center" wrapText="1"/>
      <protection locked="0"/>
    </xf>
    <xf numFmtId="16" fontId="37"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41" fillId="0" borderId="90" xfId="0" applyFont="1" applyBorder="1" applyAlignment="1">
      <alignment horizontal="center" vertical="center" wrapText="1"/>
    </xf>
    <xf numFmtId="16" fontId="205" fillId="0" borderId="13" xfId="0" applyNumberFormat="1" applyFont="1" applyBorder="1" applyAlignment="1">
      <alignment horizontal="center" vertical="center"/>
    </xf>
    <xf numFmtId="0" fontId="329" fillId="0" borderId="1" xfId="0" applyFont="1" applyBorder="1" applyAlignment="1">
      <alignment horizontal="center" wrapText="1"/>
    </xf>
    <xf numFmtId="16" fontId="378" fillId="0" borderId="0" xfId="0" applyNumberFormat="1" applyFont="1" applyAlignment="1">
      <alignment horizontal="left" vertical="center"/>
    </xf>
    <xf numFmtId="16" fontId="75" fillId="0" borderId="0" xfId="0" applyNumberFormat="1" applyFont="1" applyAlignment="1">
      <alignment horizontal="left" vertical="center"/>
    </xf>
    <xf numFmtId="16" fontId="379"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8" fillId="2" borderId="12" xfId="0" applyNumberFormat="1" applyFont="1" applyFill="1" applyBorder="1" applyAlignment="1">
      <alignment horizontal="center" vertical="center"/>
    </xf>
    <xf numFmtId="0" fontId="47" fillId="0" borderId="0" xfId="2" applyFont="1" applyAlignment="1">
      <alignment horizontal="right" vertical="center"/>
    </xf>
    <xf numFmtId="0" fontId="381" fillId="0" borderId="0" xfId="0" applyFont="1" applyAlignment="1">
      <alignment vertical="center"/>
    </xf>
    <xf numFmtId="0" fontId="382" fillId="0" borderId="0" xfId="0" applyFont="1"/>
    <xf numFmtId="0" fontId="383" fillId="0" borderId="0" xfId="0" applyFont="1"/>
    <xf numFmtId="0" fontId="384" fillId="0" borderId="0" xfId="0" applyFont="1" applyAlignment="1">
      <alignment vertical="center"/>
    </xf>
    <xf numFmtId="0" fontId="385" fillId="0" borderId="0" xfId="0" applyFont="1" applyAlignment="1">
      <alignment vertical="center"/>
    </xf>
    <xf numFmtId="0" fontId="384" fillId="0" borderId="0" xfId="0" applyFont="1" applyAlignment="1">
      <alignment horizontal="center" vertical="center"/>
    </xf>
    <xf numFmtId="0" fontId="386" fillId="0" borderId="0" xfId="0" applyFont="1" applyAlignment="1">
      <alignment horizontal="right" vertical="center"/>
    </xf>
    <xf numFmtId="0" fontId="387" fillId="0" borderId="0" xfId="0" applyFont="1"/>
    <xf numFmtId="0" fontId="389" fillId="0" borderId="0" xfId="0" applyFont="1"/>
    <xf numFmtId="0" fontId="390" fillId="0" borderId="0" xfId="0" applyFont="1" applyAlignment="1">
      <alignment vertical="center"/>
    </xf>
    <xf numFmtId="16" fontId="391" fillId="0" borderId="0" xfId="0" applyNumberFormat="1" applyFont="1" applyAlignment="1">
      <alignment horizontal="left" vertical="center"/>
    </xf>
    <xf numFmtId="16" fontId="391" fillId="0" borderId="0" xfId="0" applyNumberFormat="1" applyFont="1" applyAlignment="1">
      <alignment horizontal="center" vertical="center"/>
    </xf>
    <xf numFmtId="0" fontId="387" fillId="0" borderId="1" xfId="0" applyFont="1" applyBorder="1" applyAlignment="1">
      <alignment horizontal="center" vertical="center" wrapText="1"/>
    </xf>
    <xf numFmtId="0" fontId="392" fillId="0" borderId="1" xfId="0" applyFont="1" applyBorder="1" applyAlignment="1">
      <alignment horizontal="center" vertical="center"/>
    </xf>
    <xf numFmtId="0" fontId="392" fillId="0" borderId="1" xfId="0" applyFont="1" applyBorder="1" applyAlignment="1">
      <alignment horizontal="center" vertical="center" wrapText="1"/>
    </xf>
    <xf numFmtId="0" fontId="388" fillId="0" borderId="0" xfId="0" applyFont="1" applyAlignment="1">
      <alignment horizontal="right" vertical="center"/>
    </xf>
    <xf numFmtId="0" fontId="393" fillId="0" borderId="0" xfId="0" applyFont="1" applyAlignment="1">
      <alignment horizontal="center" vertical="center"/>
    </xf>
    <xf numFmtId="0" fontId="394" fillId="0" borderId="2" xfId="0" applyFont="1" applyBorder="1" applyAlignment="1">
      <alignment horizontal="center" vertical="center" wrapText="1"/>
    </xf>
    <xf numFmtId="0" fontId="395" fillId="0" borderId="1" xfId="0" applyFont="1" applyBorder="1" applyAlignment="1">
      <alignment horizontal="center" vertical="center"/>
    </xf>
    <xf numFmtId="0" fontId="396" fillId="0" borderId="1" xfId="0" applyFont="1" applyBorder="1" applyAlignment="1">
      <alignment horizontal="center" vertical="center"/>
    </xf>
    <xf numFmtId="16" fontId="397" fillId="0" borderId="1" xfId="0" applyNumberFormat="1" applyFont="1" applyBorder="1" applyAlignment="1">
      <alignment horizontal="left" vertical="center"/>
    </xf>
    <xf numFmtId="16" fontId="398" fillId="0" borderId="20" xfId="0" applyNumberFormat="1" applyFont="1" applyBorder="1" applyAlignment="1">
      <alignment horizontal="center" vertical="center"/>
    </xf>
    <xf numFmtId="16" fontId="397" fillId="0" borderId="1" xfId="0" applyNumberFormat="1" applyFont="1" applyBorder="1" applyAlignment="1">
      <alignment horizontal="center" vertical="center"/>
    </xf>
    <xf numFmtId="16" fontId="398" fillId="0" borderId="1" xfId="0" applyNumberFormat="1" applyFont="1" applyBorder="1" applyAlignment="1">
      <alignment horizontal="center" vertical="center"/>
    </xf>
    <xf numFmtId="16" fontId="397" fillId="6" borderId="1" xfId="0" applyNumberFormat="1" applyFont="1" applyFill="1" applyBorder="1" applyAlignment="1">
      <alignment horizontal="left" vertical="center"/>
    </xf>
    <xf numFmtId="16" fontId="398" fillId="6" borderId="1" xfId="0" applyNumberFormat="1" applyFont="1" applyFill="1" applyBorder="1" applyAlignment="1">
      <alignment horizontal="center" vertical="center"/>
    </xf>
    <xf numFmtId="16" fontId="397" fillId="6" borderId="1" xfId="0" applyNumberFormat="1" applyFont="1" applyFill="1" applyBorder="1" applyAlignment="1">
      <alignment horizontal="center" vertical="center"/>
    </xf>
    <xf numFmtId="16" fontId="397" fillId="6" borderId="2" xfId="0" applyNumberFormat="1" applyFont="1" applyFill="1" applyBorder="1" applyAlignment="1">
      <alignment horizontal="center" vertical="center"/>
    </xf>
    <xf numFmtId="16" fontId="399" fillId="6" borderId="1" xfId="0" applyNumberFormat="1" applyFont="1" applyFill="1" applyBorder="1" applyAlignment="1">
      <alignment horizontal="left" vertical="center"/>
    </xf>
    <xf numFmtId="16" fontId="397" fillId="0" borderId="2" xfId="0" applyNumberFormat="1" applyFont="1" applyBorder="1" applyAlignment="1">
      <alignment horizontal="center" vertical="center"/>
    </xf>
    <xf numFmtId="0" fontId="377" fillId="0" borderId="0" xfId="0" applyFont="1" applyAlignment="1">
      <alignment horizontal="right" vertical="center" wrapText="1"/>
    </xf>
    <xf numFmtId="16" fontId="397" fillId="17" borderId="1" xfId="0" applyNumberFormat="1" applyFont="1" applyFill="1" applyBorder="1" applyAlignment="1">
      <alignment horizontal="left" vertical="center"/>
    </xf>
    <xf numFmtId="16" fontId="398" fillId="17" borderId="1" xfId="0" applyNumberFormat="1" applyFont="1" applyFill="1" applyBorder="1" applyAlignment="1">
      <alignment horizontal="center" vertical="center"/>
    </xf>
    <xf numFmtId="16" fontId="400" fillId="17" borderId="1" xfId="0" applyNumberFormat="1" applyFont="1" applyFill="1" applyBorder="1" applyAlignment="1">
      <alignment horizontal="center" vertical="center"/>
    </xf>
    <xf numFmtId="16" fontId="397" fillId="17" borderId="2" xfId="0" applyNumberFormat="1" applyFont="1" applyFill="1" applyBorder="1" applyAlignment="1">
      <alignment horizontal="center" vertical="center"/>
    </xf>
    <xf numFmtId="16" fontId="400" fillId="17" borderId="1" xfId="0" applyNumberFormat="1" applyFont="1" applyFill="1" applyBorder="1" applyAlignment="1">
      <alignment horizontal="left" vertical="center"/>
    </xf>
    <xf numFmtId="16" fontId="397" fillId="4" borderId="1" xfId="0" applyNumberFormat="1" applyFont="1" applyFill="1" applyBorder="1" applyAlignment="1">
      <alignment horizontal="center" vertical="center"/>
    </xf>
    <xf numFmtId="16" fontId="397" fillId="4" borderId="2" xfId="0" applyNumberFormat="1" applyFont="1" applyFill="1" applyBorder="1" applyAlignment="1">
      <alignment horizontal="center" vertical="center"/>
    </xf>
    <xf numFmtId="16" fontId="384" fillId="0" borderId="0" xfId="0" applyNumberFormat="1" applyFont="1" applyAlignment="1">
      <alignment vertical="center"/>
    </xf>
    <xf numFmtId="16" fontId="400" fillId="0" borderId="1" xfId="0" applyNumberFormat="1" applyFont="1" applyBorder="1" applyAlignment="1">
      <alignment horizontal="left" vertical="center"/>
    </xf>
    <xf numFmtId="16" fontId="400" fillId="0" borderId="1" xfId="0" applyNumberFormat="1" applyFont="1" applyBorder="1" applyAlignment="1">
      <alignment horizontal="center" vertical="center"/>
    </xf>
    <xf numFmtId="16" fontId="397" fillId="0" borderId="2" xfId="0" applyNumberFormat="1" applyFont="1" applyBorder="1" applyAlignment="1">
      <alignment horizontal="left" vertical="center"/>
    </xf>
    <xf numFmtId="16" fontId="398" fillId="0" borderId="2" xfId="0" applyNumberFormat="1" applyFont="1" applyBorder="1" applyAlignment="1">
      <alignment horizontal="center" vertical="center"/>
    </xf>
    <xf numFmtId="16" fontId="397" fillId="17" borderId="1" xfId="0" applyNumberFormat="1" applyFont="1" applyFill="1" applyBorder="1" applyAlignment="1">
      <alignment horizontal="center" vertical="center"/>
    </xf>
    <xf numFmtId="16" fontId="397" fillId="0" borderId="0" xfId="0" applyNumberFormat="1" applyFont="1" applyAlignment="1">
      <alignment horizontal="left" vertical="center"/>
    </xf>
    <xf numFmtId="16" fontId="398" fillId="0" borderId="0" xfId="0" applyNumberFormat="1" applyFont="1" applyAlignment="1">
      <alignment horizontal="center" vertical="center"/>
    </xf>
    <xf numFmtId="16" fontId="397" fillId="0" borderId="0" xfId="0" applyNumberFormat="1" applyFont="1" applyAlignment="1">
      <alignment horizontal="center" vertical="center"/>
    </xf>
    <xf numFmtId="0" fontId="392" fillId="0" borderId="0" xfId="0" applyFont="1" applyAlignment="1">
      <alignment horizontal="center" vertical="center" wrapText="1"/>
    </xf>
    <xf numFmtId="0" fontId="396" fillId="0" borderId="0" xfId="0" applyFont="1" applyAlignment="1">
      <alignment horizontal="center" vertical="center"/>
    </xf>
    <xf numFmtId="16" fontId="401" fillId="0" borderId="0" xfId="0" applyNumberFormat="1" applyFont="1" applyAlignment="1">
      <alignment horizontal="left" vertical="center"/>
    </xf>
    <xf numFmtId="16" fontId="401" fillId="0" borderId="0" xfId="0" applyNumberFormat="1" applyFont="1" applyAlignment="1">
      <alignment horizontal="center" vertical="center"/>
    </xf>
    <xf numFmtId="0" fontId="392" fillId="0" borderId="0" xfId="0" applyFont="1" applyAlignment="1">
      <alignment horizontal="right" vertical="center"/>
    </xf>
    <xf numFmtId="0" fontId="402" fillId="0" borderId="0" xfId="0" applyFont="1" applyAlignment="1">
      <alignment horizontal="center" vertical="center"/>
    </xf>
    <xf numFmtId="0" fontId="397" fillId="0" borderId="2" xfId="0" applyFont="1" applyBorder="1" applyAlignment="1">
      <alignment horizontal="center" vertical="center" wrapText="1"/>
    </xf>
    <xf numFmtId="0" fontId="403" fillId="0" borderId="1" xfId="0" applyFont="1" applyBorder="1" applyAlignment="1">
      <alignment horizontal="center" vertical="center"/>
    </xf>
    <xf numFmtId="0" fontId="402" fillId="0" borderId="1" xfId="0" applyFont="1" applyBorder="1" applyAlignment="1">
      <alignment horizontal="center" vertical="center"/>
    </xf>
    <xf numFmtId="16" fontId="404" fillId="9" borderId="1" xfId="0" applyNumberFormat="1" applyFont="1" applyFill="1" applyBorder="1" applyAlignment="1">
      <alignment horizontal="left" vertical="center"/>
    </xf>
    <xf numFmtId="16" fontId="405" fillId="9" borderId="1" xfId="0" applyNumberFormat="1" applyFont="1" applyFill="1" applyBorder="1" applyAlignment="1">
      <alignment horizontal="center" vertical="center"/>
    </xf>
    <xf numFmtId="16" fontId="406" fillId="4" borderId="1" xfId="0" applyNumberFormat="1" applyFont="1" applyFill="1" applyBorder="1" applyAlignment="1">
      <alignment horizontal="center" vertical="center"/>
    </xf>
    <xf numFmtId="16" fontId="406" fillId="4" borderId="2" xfId="0" applyNumberFormat="1" applyFont="1" applyFill="1" applyBorder="1" applyAlignment="1">
      <alignment horizontal="center" vertical="center"/>
    </xf>
    <xf numFmtId="0" fontId="387" fillId="0" borderId="0" xfId="0" applyFont="1" applyAlignment="1">
      <alignment horizontal="left" vertical="center"/>
    </xf>
    <xf numFmtId="16" fontId="392" fillId="9" borderId="1" xfId="0" applyNumberFormat="1" applyFont="1" applyFill="1" applyBorder="1" applyAlignment="1">
      <alignment horizontal="left" vertical="center"/>
    </xf>
    <xf numFmtId="16" fontId="404" fillId="9" borderId="1" xfId="0" applyNumberFormat="1" applyFont="1" applyFill="1" applyBorder="1" applyAlignment="1">
      <alignment horizontal="center" vertical="center"/>
    </xf>
    <xf numFmtId="16" fontId="404" fillId="9" borderId="2" xfId="0" applyNumberFormat="1" applyFont="1" applyFill="1" applyBorder="1" applyAlignment="1">
      <alignment horizontal="center" vertical="center"/>
    </xf>
    <xf numFmtId="16" fontId="387" fillId="0" borderId="0" xfId="0" applyNumberFormat="1" applyFont="1" applyAlignment="1">
      <alignment horizontal="left" vertical="center"/>
    </xf>
    <xf numFmtId="16" fontId="407" fillId="0" borderId="0" xfId="0" applyNumberFormat="1" applyFont="1" applyAlignment="1">
      <alignment horizontal="left" vertical="center"/>
    </xf>
    <xf numFmtId="16" fontId="404" fillId="0" borderId="1" xfId="0" applyNumberFormat="1" applyFont="1" applyBorder="1" applyAlignment="1">
      <alignment horizontal="left" vertical="center"/>
    </xf>
    <xf numFmtId="16" fontId="405" fillId="0" borderId="1" xfId="0" applyNumberFormat="1" applyFont="1" applyBorder="1" applyAlignment="1">
      <alignment horizontal="center" vertical="center"/>
    </xf>
    <xf numFmtId="16" fontId="404" fillId="4" borderId="1" xfId="0" applyNumberFormat="1" applyFont="1" applyFill="1" applyBorder="1" applyAlignment="1">
      <alignment horizontal="center" vertical="center"/>
    </xf>
    <xf numFmtId="16" fontId="392"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4" fillId="0" borderId="2" xfId="0" applyNumberFormat="1" applyFont="1" applyBorder="1" applyAlignment="1">
      <alignment horizontal="left" vertical="center"/>
    </xf>
    <xf numFmtId="16" fontId="404" fillId="0" borderId="2" xfId="0" applyNumberFormat="1" applyFont="1" applyBorder="1" applyAlignment="1">
      <alignment horizontal="center" vertical="center"/>
    </xf>
    <xf numFmtId="16" fontId="392" fillId="0" borderId="1" xfId="0" applyNumberFormat="1" applyFont="1" applyBorder="1" applyAlignment="1">
      <alignment horizontal="center" vertical="center"/>
    </xf>
    <xf numFmtId="16" fontId="404" fillId="2" borderId="2" xfId="0" applyNumberFormat="1" applyFont="1" applyFill="1" applyBorder="1" applyAlignment="1">
      <alignment horizontal="center" vertical="center"/>
    </xf>
    <xf numFmtId="16" fontId="404" fillId="0" borderId="14" xfId="0" applyNumberFormat="1" applyFont="1" applyBorder="1" applyAlignment="1">
      <alignment horizontal="left" vertical="center"/>
    </xf>
    <xf numFmtId="16" fontId="405" fillId="0" borderId="14" xfId="0" applyNumberFormat="1" applyFont="1" applyBorder="1" applyAlignment="1">
      <alignment horizontal="center" vertical="center"/>
    </xf>
    <xf numFmtId="16" fontId="404" fillId="2" borderId="14" xfId="0" applyNumberFormat="1" applyFont="1" applyFill="1" applyBorder="1" applyAlignment="1">
      <alignment horizontal="center" vertical="center"/>
    </xf>
    <xf numFmtId="16" fontId="404" fillId="2" borderId="5" xfId="0" applyNumberFormat="1" applyFont="1" applyFill="1" applyBorder="1" applyAlignment="1">
      <alignment horizontal="center" vertical="center"/>
    </xf>
    <xf numFmtId="16" fontId="404" fillId="0" borderId="5" xfId="0" applyNumberFormat="1" applyFont="1" applyBorder="1" applyAlignment="1">
      <alignment horizontal="left" vertical="center"/>
    </xf>
    <xf numFmtId="16" fontId="405" fillId="0" borderId="5" xfId="0" applyNumberFormat="1" applyFont="1" applyBorder="1" applyAlignment="1">
      <alignment horizontal="center" vertical="center"/>
    </xf>
    <xf numFmtId="16" fontId="404" fillId="2" borderId="12" xfId="0" applyNumberFormat="1" applyFont="1" applyFill="1" applyBorder="1" applyAlignment="1">
      <alignment horizontal="center" vertical="center"/>
    </xf>
    <xf numFmtId="16" fontId="406" fillId="4" borderId="5" xfId="0" applyNumberFormat="1" applyFont="1" applyFill="1" applyBorder="1" applyAlignment="1">
      <alignment horizontal="center" vertical="center"/>
    </xf>
    <xf numFmtId="16" fontId="408" fillId="0" borderId="0" xfId="0" applyNumberFormat="1" applyFont="1" applyAlignment="1" applyProtection="1">
      <alignment horizontal="left" vertical="center"/>
      <protection locked="0"/>
    </xf>
    <xf numFmtId="16" fontId="408" fillId="0" borderId="0" xfId="0" applyNumberFormat="1" applyFont="1" applyAlignment="1" applyProtection="1">
      <alignment horizontal="center" vertical="center"/>
      <protection locked="0"/>
    </xf>
    <xf numFmtId="0" fontId="384" fillId="0" borderId="0" xfId="0" applyFont="1" applyAlignment="1" applyProtection="1">
      <alignment vertical="center"/>
      <protection locked="0"/>
    </xf>
    <xf numFmtId="0" fontId="396" fillId="0" borderId="4" xfId="0" applyFont="1" applyBorder="1" applyAlignment="1" applyProtection="1">
      <alignment horizontal="center" vertical="center"/>
      <protection locked="0"/>
    </xf>
    <xf numFmtId="0" fontId="397" fillId="0" borderId="2" xfId="0" applyFont="1" applyBorder="1" applyAlignment="1" applyProtection="1">
      <alignment horizontal="center" vertical="center" wrapText="1"/>
      <protection locked="0"/>
    </xf>
    <xf numFmtId="0" fontId="409" fillId="0" borderId="14" xfId="0" applyFont="1" applyBorder="1" applyAlignment="1" applyProtection="1">
      <alignment horizontal="center" vertical="center"/>
      <protection locked="0"/>
    </xf>
    <xf numFmtId="0" fontId="410" fillId="0" borderId="14" xfId="0" applyFont="1" applyBorder="1" applyAlignment="1" applyProtection="1">
      <alignment horizontal="center" vertical="center"/>
      <protection locked="0"/>
    </xf>
    <xf numFmtId="0" fontId="410" fillId="0" borderId="1" xfId="0" applyFont="1" applyBorder="1" applyAlignment="1" applyProtection="1">
      <alignment horizontal="center" vertical="center"/>
      <protection locked="0"/>
    </xf>
    <xf numFmtId="0" fontId="411" fillId="0" borderId="0" xfId="0" applyFont="1" applyAlignment="1">
      <alignment horizontal="left"/>
    </xf>
    <xf numFmtId="16" fontId="412" fillId="5" borderId="5" xfId="0" applyNumberFormat="1" applyFont="1" applyFill="1" applyBorder="1" applyAlignment="1" applyProtection="1">
      <alignment horizontal="center" vertical="center"/>
      <protection locked="0"/>
    </xf>
    <xf numFmtId="16" fontId="407" fillId="0" borderId="0" xfId="0" applyNumberFormat="1" applyFont="1" applyAlignment="1" applyProtection="1">
      <alignment horizontal="left" vertical="center"/>
      <protection locked="0"/>
    </xf>
    <xf numFmtId="16" fontId="413" fillId="4" borderId="2" xfId="0" applyNumberFormat="1" applyFont="1" applyFill="1" applyBorder="1" applyAlignment="1" applyProtection="1">
      <alignment horizontal="center" vertical="center"/>
      <protection locked="0"/>
    </xf>
    <xf numFmtId="16" fontId="412" fillId="4" borderId="2" xfId="0" applyNumberFormat="1" applyFont="1" applyFill="1" applyBorder="1" applyAlignment="1" applyProtection="1">
      <alignment horizontal="center" vertical="center"/>
      <protection locked="0"/>
    </xf>
    <xf numFmtId="16" fontId="413" fillId="4" borderId="1"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3" fillId="4" borderId="5" xfId="0" applyNumberFormat="1" applyFont="1" applyFill="1" applyBorder="1" applyAlignment="1" applyProtection="1">
      <alignment horizontal="center" vertical="center"/>
      <protection locked="0"/>
    </xf>
    <xf numFmtId="16" fontId="412" fillId="4" borderId="5" xfId="0" applyNumberFormat="1" applyFont="1" applyFill="1" applyBorder="1" applyAlignment="1" applyProtection="1">
      <alignment horizontal="center" vertical="center"/>
      <protection locked="0"/>
    </xf>
    <xf numFmtId="16" fontId="411" fillId="0" borderId="0" xfId="0" applyNumberFormat="1" applyFont="1" applyAlignment="1">
      <alignment horizontal="left"/>
    </xf>
    <xf numFmtId="16" fontId="412" fillId="4" borderId="12" xfId="0" applyNumberFormat="1" applyFont="1" applyFill="1" applyBorder="1" applyAlignment="1" applyProtection="1">
      <alignment horizontal="center" vertical="center"/>
      <protection locked="0"/>
    </xf>
    <xf numFmtId="16" fontId="413" fillId="4" borderId="1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2" fillId="4" borderId="10" xfId="0" applyNumberFormat="1" applyFont="1" applyFill="1" applyBorder="1" applyAlignment="1" applyProtection="1">
      <alignment horizontal="center" vertical="center"/>
      <protection locked="0"/>
    </xf>
    <xf numFmtId="16" fontId="408" fillId="4" borderId="10" xfId="0" applyNumberFormat="1" applyFont="1" applyFill="1" applyBorder="1" applyAlignment="1" applyProtection="1">
      <alignment horizontal="center" vertical="center"/>
      <protection locked="0"/>
    </xf>
    <xf numFmtId="16" fontId="408" fillId="4" borderId="1" xfId="0" applyNumberFormat="1" applyFont="1" applyFill="1" applyBorder="1" applyAlignment="1" applyProtection="1">
      <alignment horizontal="center" vertical="center"/>
      <protection locked="0"/>
    </xf>
    <xf numFmtId="16" fontId="412" fillId="4" borderId="14" xfId="0" applyNumberFormat="1" applyFont="1" applyFill="1" applyBorder="1" applyAlignment="1" applyProtection="1">
      <alignment horizontal="center" vertical="center"/>
      <protection locked="0"/>
    </xf>
    <xf numFmtId="0" fontId="387" fillId="0" borderId="0" xfId="0" applyFont="1" applyAlignment="1" applyProtection="1">
      <alignment vertical="center" wrapText="1"/>
      <protection locked="0"/>
    </xf>
    <xf numFmtId="0" fontId="415" fillId="0" borderId="4" xfId="0" applyFont="1" applyBorder="1" applyAlignment="1">
      <alignment horizontal="center" vertical="center"/>
    </xf>
    <xf numFmtId="0" fontId="396" fillId="0" borderId="5" xfId="0" applyFont="1" applyBorder="1" applyAlignment="1" applyProtection="1">
      <alignment horizontal="center" vertical="center"/>
      <protection locked="0"/>
    </xf>
    <xf numFmtId="0" fontId="410" fillId="0" borderId="40" xfId="0" applyFont="1" applyBorder="1" applyAlignment="1" applyProtection="1">
      <alignment horizontal="center" vertical="center"/>
      <protection locked="0"/>
    </xf>
    <xf numFmtId="16" fontId="416" fillId="0" borderId="0" xfId="0" applyNumberFormat="1" applyFont="1" applyAlignment="1">
      <alignment horizontal="center" vertical="center"/>
    </xf>
    <xf numFmtId="0" fontId="417" fillId="0" borderId="0" xfId="0" applyFont="1" applyAlignment="1">
      <alignment horizontal="right" wrapText="1"/>
    </xf>
    <xf numFmtId="16" fontId="397" fillId="0" borderId="0" xfId="0" applyNumberFormat="1" applyFont="1" applyAlignment="1" applyProtection="1">
      <alignment horizontal="center" vertical="center"/>
      <protection locked="0"/>
    </xf>
    <xf numFmtId="16" fontId="400" fillId="0" borderId="0" xfId="0" applyNumberFormat="1" applyFont="1" applyAlignment="1" applyProtection="1">
      <alignment horizontal="center" vertical="center"/>
      <protection locked="0"/>
    </xf>
    <xf numFmtId="0" fontId="377" fillId="0" borderId="0" xfId="0" applyFont="1" applyAlignment="1">
      <alignment horizontal="right" wrapText="1"/>
    </xf>
    <xf numFmtId="0" fontId="377" fillId="0" borderId="0" xfId="0" applyFont="1" applyAlignment="1">
      <alignment wrapText="1"/>
    </xf>
    <xf numFmtId="0" fontId="418" fillId="0" borderId="0" xfId="2" applyFont="1" applyAlignment="1">
      <alignment horizontal="right" vertical="center"/>
    </xf>
    <xf numFmtId="0" fontId="419" fillId="0" borderId="0" xfId="0" applyFont="1"/>
    <xf numFmtId="0" fontId="386" fillId="0" borderId="0" xfId="2" applyFont="1" applyAlignment="1">
      <alignment horizontal="right" vertical="center"/>
    </xf>
    <xf numFmtId="0" fontId="419" fillId="0" borderId="0" xfId="0" applyFont="1" applyAlignment="1">
      <alignment vertical="center"/>
    </xf>
    <xf numFmtId="0" fontId="386" fillId="0" borderId="0" xfId="2" applyFont="1" applyAlignment="1">
      <alignment horizontal="right" vertical="center" wrapText="1"/>
    </xf>
    <xf numFmtId="16" fontId="296" fillId="9" borderId="1" xfId="0" applyNumberFormat="1" applyFont="1" applyFill="1" applyBorder="1" applyAlignment="1" applyProtection="1">
      <alignment horizontal="left" vertical="center"/>
      <protection locked="0"/>
    </xf>
    <xf numFmtId="0" fontId="420" fillId="0" borderId="3" xfId="0" applyFont="1" applyBorder="1" applyAlignment="1">
      <alignment vertical="center"/>
    </xf>
    <xf numFmtId="0" fontId="100" fillId="35" borderId="6" xfId="0" applyFont="1" applyFill="1" applyBorder="1" applyAlignment="1">
      <alignment vertical="center"/>
    </xf>
    <xf numFmtId="16" fontId="100"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0" fillId="2" borderId="7" xfId="0" applyNumberFormat="1" applyFont="1" applyFill="1" applyBorder="1" applyAlignment="1" applyProtection="1">
      <alignment horizontal="center" vertical="center"/>
      <protection locked="0"/>
    </xf>
    <xf numFmtId="16" fontId="100" fillId="2" borderId="3" xfId="0" applyNumberFormat="1" applyFont="1" applyFill="1" applyBorder="1" applyAlignment="1" applyProtection="1">
      <alignment horizontal="left" vertical="center"/>
      <protection locked="0"/>
    </xf>
    <xf numFmtId="1" fontId="100" fillId="2" borderId="12" xfId="0" applyNumberFormat="1" applyFont="1" applyFill="1" applyBorder="1" applyAlignment="1" applyProtection="1">
      <alignment horizontal="center" vertical="center"/>
      <protection locked="0"/>
    </xf>
    <xf numFmtId="16" fontId="100"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1" fillId="2" borderId="12" xfId="0" applyNumberFormat="1" applyFont="1" applyFill="1" applyBorder="1" applyAlignment="1" applyProtection="1">
      <alignment horizontal="left" vertical="center"/>
      <protection locked="0"/>
    </xf>
    <xf numFmtId="0" fontId="86" fillId="35" borderId="91" xfId="0" applyFont="1" applyFill="1" applyBorder="1" applyAlignment="1">
      <alignment vertical="center"/>
    </xf>
    <xf numFmtId="16" fontId="191" fillId="2" borderId="12" xfId="0" applyNumberFormat="1" applyFont="1" applyFill="1" applyBorder="1" applyAlignment="1" applyProtection="1">
      <alignment horizontal="center" vertical="center"/>
      <protection locked="0"/>
    </xf>
    <xf numFmtId="16" fontId="100" fillId="21" borderId="8" xfId="0" applyNumberFormat="1" applyFont="1" applyFill="1" applyBorder="1" applyAlignment="1" applyProtection="1">
      <alignment horizontal="center" vertical="center" wrapText="1"/>
      <protection locked="0"/>
    </xf>
    <xf numFmtId="16" fontId="100" fillId="21"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20" fillId="0" borderId="0" xfId="0" applyFont="1" applyAlignment="1">
      <alignment vertical="center"/>
    </xf>
    <xf numFmtId="16" fontId="0" fillId="0" borderId="14" xfId="0" applyNumberFormat="1" applyBorder="1" applyAlignment="1" applyProtection="1">
      <alignment horizontal="left" vertical="center"/>
      <protection locked="0"/>
    </xf>
    <xf numFmtId="16" fontId="245"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8" fillId="0" borderId="0" xfId="0" applyNumberFormat="1" applyFont="1"/>
    <xf numFmtId="16" fontId="221" fillId="0" borderId="91" xfId="0" applyNumberFormat="1" applyFont="1" applyBorder="1" applyAlignment="1">
      <alignment horizontal="center"/>
    </xf>
    <xf numFmtId="0" fontId="21" fillId="0" borderId="0" xfId="1" applyFont="1" applyAlignment="1" applyProtection="1">
      <alignment horizontal="left" vertical="center" wrapText="1"/>
      <protection locked="0"/>
    </xf>
    <xf numFmtId="16" fontId="304" fillId="0" borderId="0" xfId="0" applyNumberFormat="1" applyFont="1" applyAlignment="1">
      <alignment horizontal="left" vertical="center"/>
    </xf>
    <xf numFmtId="0" fontId="304" fillId="0" borderId="0" xfId="0" applyFont="1" applyAlignment="1">
      <alignment horizontal="left"/>
    </xf>
    <xf numFmtId="16" fontId="40" fillId="34" borderId="0" xfId="0" applyNumberFormat="1" applyFont="1" applyFill="1" applyAlignment="1" applyProtection="1">
      <alignment horizontal="left" vertical="center"/>
      <protection locked="0"/>
    </xf>
    <xf numFmtId="16" fontId="40" fillId="34" borderId="0" xfId="0" applyNumberFormat="1" applyFont="1" applyFill="1" applyAlignment="1">
      <alignment horizontal="left"/>
    </xf>
    <xf numFmtId="0" fontId="245" fillId="0" borderId="1" xfId="0" applyFont="1" applyBorder="1" applyAlignment="1">
      <alignment vertical="center"/>
    </xf>
    <xf numFmtId="0" fontId="29" fillId="2" borderId="0" xfId="0" applyFont="1" applyFill="1" applyAlignment="1">
      <alignment horizontal="center" vertical="center"/>
    </xf>
    <xf numFmtId="16" fontId="294" fillId="0" borderId="1" xfId="0" applyNumberFormat="1" applyFont="1" applyBorder="1" applyAlignment="1">
      <alignment horizontal="center" vertical="center"/>
    </xf>
    <xf numFmtId="0" fontId="294" fillId="0" borderId="0" xfId="0" applyFont="1" applyAlignment="1">
      <alignment vertical="center"/>
    </xf>
    <xf numFmtId="0" fontId="184" fillId="0" borderId="0" xfId="0" applyFont="1" applyAlignment="1">
      <alignment vertical="center"/>
    </xf>
    <xf numFmtId="0" fontId="302" fillId="0" borderId="1" xfId="0" applyFont="1" applyBorder="1" applyAlignment="1" applyProtection="1">
      <alignment horizontal="center" vertical="center" wrapText="1"/>
      <protection locked="0"/>
    </xf>
    <xf numFmtId="0" fontId="302" fillId="0" borderId="4" xfId="0" applyFont="1" applyBorder="1" applyAlignment="1" applyProtection="1">
      <alignment horizontal="right" vertical="center"/>
      <protection locked="0"/>
    </xf>
    <xf numFmtId="0" fontId="296" fillId="16" borderId="1" xfId="0" applyFont="1" applyFill="1" applyBorder="1" applyAlignment="1" applyProtection="1">
      <alignment vertical="center"/>
      <protection locked="0"/>
    </xf>
    <xf numFmtId="16" fontId="297" fillId="0" borderId="5" xfId="0" applyNumberFormat="1" applyFont="1" applyBorder="1" applyAlignment="1" applyProtection="1">
      <alignment horizontal="center" vertical="center"/>
      <protection locked="0"/>
    </xf>
    <xf numFmtId="16" fontId="297" fillId="0" borderId="2" xfId="0" applyNumberFormat="1" applyFont="1" applyBorder="1" applyAlignment="1" applyProtection="1">
      <alignment horizontal="center" vertical="center"/>
      <protection locked="0"/>
    </xf>
    <xf numFmtId="16" fontId="296" fillId="0" borderId="1" xfId="0" applyNumberFormat="1" applyFont="1" applyBorder="1" applyAlignment="1" applyProtection="1">
      <alignment horizontal="left" vertical="center"/>
      <protection locked="0"/>
    </xf>
    <xf numFmtId="16" fontId="297" fillId="0" borderId="1" xfId="0" applyNumberFormat="1" applyFont="1" applyBorder="1" applyAlignment="1" applyProtection="1">
      <alignment horizontal="center" vertical="center"/>
      <protection locked="0"/>
    </xf>
    <xf numFmtId="16" fontId="293" fillId="0" borderId="2" xfId="0" applyNumberFormat="1" applyFont="1" applyBorder="1" applyAlignment="1" applyProtection="1">
      <alignment horizontal="left" vertical="center"/>
      <protection locked="0"/>
    </xf>
    <xf numFmtId="16" fontId="293" fillId="0" borderId="2" xfId="0" applyNumberFormat="1" applyFont="1" applyBorder="1" applyAlignment="1" applyProtection="1">
      <alignment horizontal="center" vertical="center"/>
      <protection locked="0"/>
    </xf>
    <xf numFmtId="16" fontId="293" fillId="2" borderId="2" xfId="0" applyNumberFormat="1" applyFont="1" applyFill="1" applyBorder="1" applyAlignment="1" applyProtection="1">
      <alignment horizontal="center" vertical="center"/>
      <protection locked="0"/>
    </xf>
    <xf numFmtId="16" fontId="293" fillId="0" borderId="1" xfId="0" applyNumberFormat="1" applyFont="1" applyBorder="1" applyAlignment="1" applyProtection="1">
      <alignment horizontal="left" vertical="center"/>
      <protection locked="0"/>
    </xf>
    <xf numFmtId="16" fontId="296" fillId="0" borderId="5" xfId="0" applyNumberFormat="1" applyFont="1" applyBorder="1" applyAlignment="1" applyProtection="1">
      <alignment horizontal="left" vertical="center"/>
      <protection locked="0"/>
    </xf>
    <xf numFmtId="16" fontId="293" fillId="0" borderId="15" xfId="0" applyNumberFormat="1" applyFont="1" applyBorder="1" applyAlignment="1" applyProtection="1">
      <alignment horizontal="left" vertical="center"/>
      <protection locked="0"/>
    </xf>
    <xf numFmtId="16" fontId="302" fillId="0" borderId="2" xfId="0" applyNumberFormat="1" applyFont="1" applyBorder="1" applyAlignment="1" applyProtection="1">
      <alignment horizontal="center" vertical="center"/>
      <protection locked="0"/>
    </xf>
    <xf numFmtId="16" fontId="297" fillId="0" borderId="12" xfId="0" applyNumberFormat="1" applyFont="1" applyBorder="1" applyAlignment="1" applyProtection="1">
      <alignment horizontal="center" vertical="center"/>
      <protection locked="0"/>
    </xf>
    <xf numFmtId="16" fontId="296" fillId="0" borderId="2" xfId="0" applyNumberFormat="1" applyFont="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protection locked="0"/>
    </xf>
    <xf numFmtId="16" fontId="293" fillId="0" borderId="12" xfId="0" applyNumberFormat="1" applyFont="1" applyBorder="1" applyAlignment="1" applyProtection="1">
      <alignment horizontal="left" vertical="center"/>
      <protection locked="0"/>
    </xf>
    <xf numFmtId="16" fontId="293" fillId="0" borderId="12" xfId="0" applyNumberFormat="1" applyFont="1" applyBorder="1" applyAlignment="1" applyProtection="1">
      <alignment horizontal="center" vertical="center"/>
      <protection locked="0"/>
    </xf>
    <xf numFmtId="16" fontId="296" fillId="2" borderId="12" xfId="0" applyNumberFormat="1" applyFont="1" applyFill="1" applyBorder="1" applyAlignment="1" applyProtection="1">
      <alignment horizontal="center" vertical="center"/>
      <protection locked="0"/>
    </xf>
    <xf numFmtId="16" fontId="296" fillId="0" borderId="2"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center" vertical="center"/>
      <protection locked="0"/>
    </xf>
    <xf numFmtId="16" fontId="293" fillId="4" borderId="2" xfId="0" applyNumberFormat="1" applyFont="1" applyFill="1" applyBorder="1" applyAlignment="1" applyProtection="1">
      <alignment horizontal="center" vertical="center"/>
      <protection locked="0"/>
    </xf>
    <xf numFmtId="16" fontId="298" fillId="4" borderId="14" xfId="0" applyNumberFormat="1" applyFont="1" applyFill="1" applyBorder="1" applyAlignment="1" applyProtection="1">
      <alignment horizontal="center" vertical="center"/>
      <protection locked="0"/>
    </xf>
    <xf numFmtId="16" fontId="298" fillId="0" borderId="2" xfId="0" applyNumberFormat="1" applyFont="1" applyBorder="1" applyAlignment="1" applyProtection="1">
      <alignment horizontal="left" vertical="center"/>
      <protection locked="0"/>
    </xf>
    <xf numFmtId="16" fontId="298" fillId="0" borderId="2" xfId="0" applyNumberFormat="1" applyFont="1" applyBorder="1" applyAlignment="1" applyProtection="1">
      <alignment horizontal="center" vertical="center"/>
      <protection locked="0"/>
    </xf>
    <xf numFmtId="16" fontId="293" fillId="20" borderId="2" xfId="0" applyNumberFormat="1" applyFont="1" applyFill="1" applyBorder="1" applyAlignment="1" applyProtection="1">
      <alignment horizontal="center" vertical="center"/>
      <protection locked="0"/>
    </xf>
    <xf numFmtId="16" fontId="293" fillId="4" borderId="5" xfId="0" applyNumberFormat="1" applyFont="1" applyFill="1" applyBorder="1" applyAlignment="1" applyProtection="1">
      <alignment horizontal="center" vertical="center"/>
      <protection locked="0"/>
    </xf>
    <xf numFmtId="16" fontId="297" fillId="0" borderId="10" xfId="0" applyNumberFormat="1" applyFont="1" applyBorder="1" applyAlignment="1" applyProtection="1">
      <alignment horizontal="center" vertical="center"/>
      <protection locked="0"/>
    </xf>
    <xf numFmtId="16" fontId="298" fillId="4" borderId="1" xfId="0" applyNumberFormat="1" applyFont="1" applyFill="1" applyBorder="1" applyAlignment="1" applyProtection="1">
      <alignment horizontal="center" vertical="center"/>
      <protection locked="0"/>
    </xf>
    <xf numFmtId="16" fontId="298" fillId="4" borderId="1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wrapText="1"/>
      <protection locked="0"/>
    </xf>
    <xf numFmtId="16" fontId="298" fillId="4" borderId="5" xfId="0" applyNumberFormat="1" applyFont="1" applyFill="1" applyBorder="1" applyAlignment="1" applyProtection="1">
      <alignment horizontal="center" vertical="center" wrapText="1"/>
      <protection locked="0"/>
    </xf>
    <xf numFmtId="16" fontId="296" fillId="0" borderId="12" xfId="0" applyNumberFormat="1" applyFont="1" applyBorder="1" applyAlignment="1" applyProtection="1">
      <alignment horizontal="left" vertical="center"/>
      <protection locked="0"/>
    </xf>
    <xf numFmtId="16" fontId="298" fillId="20" borderId="2" xfId="0" applyNumberFormat="1" applyFont="1" applyFill="1" applyBorder="1" applyAlignment="1" applyProtection="1">
      <alignment horizontal="center" vertical="center"/>
      <protection locked="0"/>
    </xf>
    <xf numFmtId="16" fontId="298" fillId="4" borderId="10" xfId="0" applyNumberFormat="1" applyFont="1" applyFill="1" applyBorder="1" applyAlignment="1" applyProtection="1">
      <alignment horizontal="center" vertical="center"/>
      <protection locked="0"/>
    </xf>
    <xf numFmtId="16" fontId="293" fillId="4" borderId="12" xfId="0" applyNumberFormat="1" applyFont="1" applyFill="1" applyBorder="1" applyAlignment="1" applyProtection="1">
      <alignment horizontal="center" vertical="center"/>
      <protection locked="0"/>
    </xf>
    <xf numFmtId="0" fontId="302" fillId="0" borderId="14" xfId="0" applyFont="1" applyBorder="1" applyAlignment="1" applyProtection="1">
      <alignment horizontal="center" vertical="center" wrapText="1"/>
      <protection locked="0"/>
    </xf>
    <xf numFmtId="16" fontId="296" fillId="4" borderId="2" xfId="0" applyNumberFormat="1" applyFont="1" applyFill="1" applyBorder="1" applyAlignment="1" applyProtection="1">
      <alignment horizontal="center" vertical="center"/>
      <protection locked="0"/>
    </xf>
    <xf numFmtId="16" fontId="296" fillId="0" borderId="14"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center" vertical="center"/>
      <protection locked="0"/>
    </xf>
    <xf numFmtId="16" fontId="293" fillId="2" borderId="12" xfId="0" applyNumberFormat="1" applyFont="1" applyFill="1" applyBorder="1" applyAlignment="1" applyProtection="1">
      <alignment horizontal="center" vertical="center"/>
      <protection locked="0"/>
    </xf>
    <xf numFmtId="16" fontId="293" fillId="0" borderId="34" xfId="0" applyNumberFormat="1" applyFont="1" applyBorder="1" applyAlignment="1" applyProtection="1">
      <alignment horizontal="left" vertical="center"/>
      <protection locked="0"/>
    </xf>
    <xf numFmtId="16" fontId="293" fillId="9" borderId="1" xfId="0" applyNumberFormat="1" applyFont="1" applyFill="1" applyBorder="1" applyAlignment="1" applyProtection="1">
      <alignment horizontal="left" vertical="center"/>
      <protection locked="0"/>
    </xf>
    <xf numFmtId="16" fontId="297" fillId="9" borderId="1" xfId="0" applyNumberFormat="1" applyFont="1" applyFill="1" applyBorder="1" applyAlignment="1" applyProtection="1">
      <alignment horizontal="center" vertical="center"/>
      <protection locked="0"/>
    </xf>
    <xf numFmtId="16" fontId="297" fillId="2" borderId="1" xfId="0" applyNumberFormat="1" applyFont="1" applyFill="1" applyBorder="1" applyAlignment="1" applyProtection="1">
      <alignment horizontal="center" vertical="center"/>
      <protection locked="0"/>
    </xf>
    <xf numFmtId="16" fontId="293" fillId="2" borderId="1" xfId="0" applyNumberFormat="1" applyFont="1" applyFill="1" applyBorder="1" applyAlignment="1" applyProtection="1">
      <alignment horizontal="left" vertical="center"/>
      <protection locked="0"/>
    </xf>
    <xf numFmtId="16" fontId="297" fillId="2" borderId="21" xfId="0" applyNumberFormat="1" applyFont="1" applyFill="1" applyBorder="1" applyAlignment="1" applyProtection="1">
      <alignment horizontal="center" vertical="center"/>
      <protection locked="0"/>
    </xf>
    <xf numFmtId="16" fontId="29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5"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5"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1" fillId="0" borderId="0" xfId="0" applyFont="1" applyAlignment="1">
      <alignment horizontal="left"/>
    </xf>
    <xf numFmtId="0" fontId="298" fillId="2" borderId="14" xfId="0" applyFont="1" applyFill="1" applyBorder="1" applyAlignment="1">
      <alignment vertical="center"/>
    </xf>
    <xf numFmtId="0" fontId="298" fillId="0" borderId="22" xfId="0" applyFont="1" applyBorder="1" applyAlignment="1">
      <alignment vertical="center"/>
    </xf>
    <xf numFmtId="169" fontId="47" fillId="2" borderId="5" xfId="0" applyNumberFormat="1" applyFont="1" applyFill="1" applyBorder="1" applyAlignment="1" applyProtection="1">
      <alignment horizontal="center" vertical="center"/>
      <protection locked="0"/>
    </xf>
    <xf numFmtId="0" fontId="422" fillId="0" borderId="0" xfId="0" applyFont="1" applyAlignment="1">
      <alignment vertical="center"/>
    </xf>
    <xf numFmtId="0" fontId="75" fillId="35" borderId="91" xfId="0" applyFont="1" applyFill="1" applyBorder="1" applyAlignment="1">
      <alignment horizontal="left" vertical="center"/>
    </xf>
    <xf numFmtId="0" fontId="75" fillId="35" borderId="67" xfId="0" applyFont="1" applyFill="1" applyBorder="1" applyAlignment="1">
      <alignment horizontal="left" vertical="center"/>
    </xf>
    <xf numFmtId="16" fontId="140" fillId="2" borderId="12" xfId="0" applyNumberFormat="1" applyFont="1" applyFill="1" applyBorder="1" applyAlignment="1">
      <alignment horizontal="center" vertical="center"/>
    </xf>
    <xf numFmtId="0" fontId="54" fillId="0" borderId="0" xfId="0" applyFont="1" applyAlignment="1">
      <alignment vertical="center"/>
    </xf>
    <xf numFmtId="0" fontId="0" fillId="0" borderId="0" xfId="2" applyFont="1" applyAlignment="1">
      <alignment horizontal="center" vertical="center"/>
    </xf>
    <xf numFmtId="16" fontId="220" fillId="4" borderId="101" xfId="0" applyNumberFormat="1" applyFont="1" applyFill="1" applyBorder="1" applyAlignment="1">
      <alignment horizontal="center"/>
    </xf>
    <xf numFmtId="16" fontId="221" fillId="0" borderId="101" xfId="0" applyNumberFormat="1" applyFont="1" applyBorder="1" applyAlignment="1">
      <alignment horizontal="center" wrapText="1"/>
    </xf>
    <xf numFmtId="0" fontId="220" fillId="0" borderId="95" xfId="0" applyFont="1" applyBorder="1" applyAlignment="1">
      <alignment wrapText="1"/>
    </xf>
    <xf numFmtId="16" fontId="220" fillId="38" borderId="123" xfId="0" applyNumberFormat="1" applyFont="1" applyFill="1" applyBorder="1" applyAlignment="1">
      <alignment horizontal="center" wrapText="1"/>
    </xf>
    <xf numFmtId="16" fontId="220" fillId="38" borderId="123" xfId="0" applyNumberFormat="1" applyFont="1" applyFill="1" applyBorder="1" applyAlignment="1">
      <alignment horizontal="center"/>
    </xf>
    <xf numFmtId="16" fontId="223" fillId="0" borderId="129" xfId="0" applyNumberFormat="1" applyFont="1" applyBorder="1" applyAlignment="1">
      <alignment horizontal="center"/>
    </xf>
    <xf numFmtId="16" fontId="223" fillId="0" borderId="95" xfId="0" applyNumberFormat="1" applyFont="1" applyBorder="1" applyAlignment="1">
      <alignment horizontal="center" wrapText="1"/>
    </xf>
    <xf numFmtId="0" fontId="423" fillId="0" borderId="0" xfId="0" applyFont="1" applyAlignment="1">
      <alignment horizontal="center" vertical="center"/>
    </xf>
    <xf numFmtId="0" fontId="424" fillId="0" borderId="0" xfId="0" applyFont="1" applyAlignment="1">
      <alignment horizontal="center" vertical="center"/>
    </xf>
    <xf numFmtId="0" fontId="425" fillId="0" borderId="0" xfId="0" applyFont="1" applyAlignment="1">
      <alignment horizontal="center" vertical="center"/>
    </xf>
    <xf numFmtId="16" fontId="95" fillId="0" borderId="12" xfId="0" applyNumberFormat="1" applyFont="1" applyBorder="1" applyAlignment="1">
      <alignment horizontal="center" vertical="center"/>
    </xf>
    <xf numFmtId="16" fontId="100" fillId="2" borderId="10" xfId="0" applyNumberFormat="1" applyFont="1" applyFill="1" applyBorder="1" applyAlignment="1" applyProtection="1">
      <alignment horizontal="center" vertical="center"/>
      <protection locked="0"/>
    </xf>
    <xf numFmtId="16" fontId="191"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6" fillId="35" borderId="6" xfId="0" applyFont="1" applyFill="1" applyBorder="1" applyAlignment="1">
      <alignment vertical="center"/>
    </xf>
    <xf numFmtId="0" fontId="95" fillId="0" borderId="34" xfId="0" applyFont="1" applyBorder="1" applyAlignment="1">
      <alignment vertical="center"/>
    </xf>
    <xf numFmtId="16" fontId="86" fillId="36" borderId="1" xfId="0" applyNumberFormat="1" applyFont="1" applyFill="1" applyBorder="1" applyAlignment="1">
      <alignment horizontal="center" vertical="center"/>
    </xf>
    <xf numFmtId="16" fontId="100" fillId="36" borderId="1" xfId="0" applyNumberFormat="1" applyFont="1" applyFill="1" applyBorder="1" applyAlignment="1">
      <alignment horizontal="center" vertical="center"/>
    </xf>
    <xf numFmtId="0" fontId="173" fillId="0" borderId="90" xfId="0" applyFont="1" applyBorder="1" applyAlignment="1">
      <alignment horizontal="center"/>
    </xf>
    <xf numFmtId="16" fontId="75" fillId="2" borderId="12" xfId="0" applyNumberFormat="1" applyFont="1" applyFill="1" applyBorder="1" applyAlignment="1" applyProtection="1">
      <alignment horizontal="center" vertical="center"/>
      <protection locked="0"/>
    </xf>
    <xf numFmtId="16" fontId="223" fillId="4" borderId="90" xfId="0" applyNumberFormat="1" applyFont="1" applyFill="1" applyBorder="1" applyAlignment="1">
      <alignment horizontal="center" wrapText="1"/>
    </xf>
    <xf numFmtId="0" fontId="75" fillId="35" borderId="1" xfId="0" applyFont="1" applyFill="1" applyBorder="1" applyAlignment="1">
      <alignment vertical="center"/>
    </xf>
    <xf numFmtId="0" fontId="77" fillId="0" borderId="19" xfId="0" applyFont="1" applyBorder="1" applyAlignment="1">
      <alignment horizontal="center" vertical="center"/>
    </xf>
    <xf numFmtId="0" fontId="188" fillId="38" borderId="90" xfId="0" applyFont="1" applyFill="1" applyBorder="1" applyAlignment="1">
      <alignment wrapText="1"/>
    </xf>
    <xf numFmtId="0" fontId="151" fillId="0" borderId="90" xfId="0" applyFont="1" applyBorder="1"/>
    <xf numFmtId="0" fontId="66" fillId="0" borderId="12" xfId="0" applyFont="1" applyBorder="1" applyAlignment="1">
      <alignment horizontal="left" vertical="center" wrapText="1"/>
    </xf>
    <xf numFmtId="0" fontId="152" fillId="0" borderId="90" xfId="0" applyFont="1" applyBorder="1"/>
    <xf numFmtId="16" fontId="37" fillId="2" borderId="1" xfId="0" applyNumberFormat="1" applyFont="1" applyFill="1" applyBorder="1" applyAlignment="1" applyProtection="1">
      <alignment horizontal="center" vertical="center"/>
      <protection locked="0"/>
    </xf>
    <xf numFmtId="16" fontId="191" fillId="36" borderId="1" xfId="0" applyNumberFormat="1" applyFont="1" applyFill="1" applyBorder="1" applyAlignment="1">
      <alignment horizontal="center" vertical="center"/>
    </xf>
    <xf numFmtId="16" fontId="191" fillId="4" borderId="1" xfId="0" applyNumberFormat="1" applyFont="1" applyFill="1" applyBorder="1" applyAlignment="1">
      <alignment horizontal="center" vertical="center"/>
    </xf>
    <xf numFmtId="0" fontId="110" fillId="0" borderId="0" xfId="0" applyFont="1"/>
    <xf numFmtId="16" fontId="110" fillId="0" borderId="0" xfId="0" applyNumberFormat="1" applyFont="1"/>
    <xf numFmtId="0" fontId="224" fillId="0" borderId="2" xfId="0" applyFont="1" applyBorder="1" applyAlignment="1">
      <alignment horizontal="center" vertical="center" wrapText="1"/>
    </xf>
    <xf numFmtId="0" fontId="190" fillId="0" borderId="2" xfId="0" applyFont="1" applyBorder="1" applyAlignment="1">
      <alignment horizontal="center" vertical="center" wrapText="1"/>
    </xf>
    <xf numFmtId="16" fontId="221" fillId="17" borderId="90" xfId="0" applyNumberFormat="1" applyFont="1" applyFill="1" applyBorder="1" applyAlignment="1">
      <alignment horizontal="center"/>
    </xf>
    <xf numFmtId="0" fontId="165" fillId="0" borderId="1" xfId="2331" applyBorder="1" applyAlignment="1" applyProtection="1">
      <alignment vertical="center"/>
      <protection locked="0"/>
    </xf>
    <xf numFmtId="16" fontId="44" fillId="0" borderId="1" xfId="0" applyNumberFormat="1" applyFont="1" applyBorder="1" applyAlignment="1" applyProtection="1">
      <alignment horizontal="left" vertical="center"/>
      <protection locked="0"/>
    </xf>
    <xf numFmtId="16" fontId="150" fillId="2" borderId="90" xfId="0" applyNumberFormat="1" applyFont="1" applyFill="1" applyBorder="1" applyAlignment="1">
      <alignment horizontal="center"/>
    </xf>
    <xf numFmtId="0" fontId="111" fillId="0" borderId="0" xfId="0" applyFont="1" applyAlignment="1">
      <alignment horizontal="center"/>
    </xf>
    <xf numFmtId="0" fontId="112" fillId="0" borderId="0" xfId="0" applyFont="1" applyAlignment="1">
      <alignment horizontal="center"/>
    </xf>
    <xf numFmtId="0" fontId="115" fillId="0" borderId="0" xfId="0" applyFont="1" applyAlignment="1">
      <alignment horizontal="center"/>
    </xf>
    <xf numFmtId="0" fontId="278" fillId="0" borderId="0" xfId="0" applyFont="1" applyAlignment="1">
      <alignment horizontal="center"/>
    </xf>
    <xf numFmtId="0" fontId="427" fillId="0" borderId="0" xfId="0" applyFont="1"/>
    <xf numFmtId="16" fontId="41" fillId="0" borderId="1" xfId="0" applyNumberFormat="1" applyFont="1" applyBorder="1" applyAlignment="1" applyProtection="1">
      <alignment horizontal="left" vertical="center"/>
      <protection locked="0"/>
    </xf>
    <xf numFmtId="0" fontId="428" fillId="0" borderId="0" xfId="0" applyFont="1"/>
    <xf numFmtId="16" fontId="280" fillId="0" borderId="0" xfId="0" applyNumberFormat="1" applyFont="1" applyAlignment="1">
      <alignment horizontal="left" vertical="center"/>
    </xf>
    <xf numFmtId="0" fontId="372" fillId="0" borderId="0" xfId="13" applyFont="1" applyFill="1" applyBorder="1" applyAlignment="1" applyProtection="1">
      <alignment horizontal="left"/>
      <protection locked="0"/>
    </xf>
    <xf numFmtId="0" fontId="371" fillId="0" borderId="0" xfId="0" applyFont="1" applyAlignment="1" applyProtection="1">
      <alignment horizontal="left"/>
      <protection locked="0"/>
    </xf>
    <xf numFmtId="0" fontId="21" fillId="0" borderId="0" xfId="1" applyFont="1" applyAlignment="1" applyProtection="1">
      <alignment horizontal="center" vertical="center" wrapText="1"/>
      <protection locked="0"/>
    </xf>
    <xf numFmtId="0" fontId="24" fillId="0" borderId="0" xfId="1" applyFont="1" applyAlignment="1" applyProtection="1">
      <alignment vertical="center"/>
      <protection locked="0"/>
    </xf>
    <xf numFmtId="16" fontId="282" fillId="4" borderId="1" xfId="0" applyNumberFormat="1" applyFont="1" applyFill="1" applyBorder="1" applyAlignment="1">
      <alignment horizontal="center" vertical="center"/>
    </xf>
    <xf numFmtId="16" fontId="86" fillId="4" borderId="77" xfId="0" applyNumberFormat="1" applyFont="1" applyFill="1" applyBorder="1" applyAlignment="1">
      <alignment horizontal="center" vertical="center"/>
    </xf>
    <xf numFmtId="16" fontId="100" fillId="0" borderId="15" xfId="0" applyNumberFormat="1" applyFont="1" applyBorder="1" applyAlignment="1" applyProtection="1">
      <alignment horizontal="left" vertical="center"/>
      <protection locked="0"/>
    </xf>
    <xf numFmtId="16" fontId="100" fillId="0" borderId="10" xfId="0" applyNumberFormat="1" applyFont="1" applyBorder="1" applyAlignment="1">
      <alignment horizontal="left" vertical="center"/>
    </xf>
    <xf numFmtId="16" fontId="86" fillId="0" borderId="15" xfId="0" applyNumberFormat="1" applyFont="1" applyBorder="1" applyAlignment="1">
      <alignment horizontal="left" vertical="center"/>
    </xf>
    <xf numFmtId="16" fontId="86" fillId="0" borderId="12" xfId="0" applyNumberFormat="1" applyFont="1" applyBorder="1" applyAlignment="1">
      <alignment horizontal="left" vertical="center"/>
    </xf>
    <xf numFmtId="0" fontId="293" fillId="2" borderId="14" xfId="0" applyFont="1" applyFill="1" applyBorder="1" applyAlignment="1">
      <alignment vertical="center"/>
    </xf>
    <xf numFmtId="16" fontId="221" fillId="38" borderId="90" xfId="0" applyNumberFormat="1" applyFont="1" applyFill="1" applyBorder="1" applyAlignment="1">
      <alignment horizontal="center" wrapText="1"/>
    </xf>
    <xf numFmtId="16" fontId="221" fillId="17" borderId="95" xfId="0" applyNumberFormat="1" applyFont="1" applyFill="1" applyBorder="1" applyAlignment="1">
      <alignment horizontal="center"/>
    </xf>
    <xf numFmtId="16" fontId="100" fillId="23" borderId="16" xfId="0" applyNumberFormat="1" applyFont="1" applyFill="1" applyBorder="1" applyAlignment="1" applyProtection="1">
      <alignment horizontal="center" vertical="center" wrapText="1"/>
      <protection locked="0"/>
    </xf>
    <xf numFmtId="16" fontId="100" fillId="4" borderId="7" xfId="0" applyNumberFormat="1" applyFont="1" applyFill="1" applyBorder="1" applyAlignment="1" applyProtection="1">
      <alignment horizontal="center" vertical="center"/>
      <protection locked="0"/>
    </xf>
    <xf numFmtId="0" fontId="75" fillId="4" borderId="91" xfId="0" applyFont="1" applyFill="1" applyBorder="1" applyAlignment="1">
      <alignment vertical="center"/>
    </xf>
    <xf numFmtId="16" fontId="429" fillId="0" borderId="12" xfId="0" applyNumberFormat="1" applyFont="1" applyBorder="1" applyAlignment="1" applyProtection="1">
      <alignment horizontal="left" vertical="center"/>
      <protection locked="0"/>
    </xf>
    <xf numFmtId="16" fontId="40" fillId="4" borderId="1" xfId="0" applyNumberFormat="1" applyFont="1" applyFill="1" applyBorder="1" applyAlignment="1">
      <alignment horizontal="center" vertical="center"/>
    </xf>
    <xf numFmtId="0" fontId="132" fillId="2" borderId="0" xfId="0" applyFont="1" applyFill="1" applyAlignment="1">
      <alignment horizontal="center" vertical="top"/>
    </xf>
    <xf numFmtId="0" fontId="339" fillId="0" borderId="0" xfId="0" applyFont="1" applyAlignment="1">
      <alignment horizontal="center" vertical="top"/>
    </xf>
    <xf numFmtId="0" fontId="339" fillId="0" borderId="16" xfId="0" applyFont="1" applyBorder="1" applyAlignment="1">
      <alignment horizontal="center" vertical="top"/>
    </xf>
    <xf numFmtId="0" fontId="339" fillId="0" borderId="14" xfId="0" applyFont="1" applyBorder="1" applyAlignment="1">
      <alignment horizontal="center" vertical="center" wrapText="1"/>
    </xf>
    <xf numFmtId="0" fontId="339" fillId="0" borderId="17" xfId="0" applyFont="1" applyBorder="1" applyAlignment="1">
      <alignment horizontal="center" vertical="center" wrapText="1"/>
    </xf>
    <xf numFmtId="0" fontId="339" fillId="0" borderId="15" xfId="0" applyFont="1" applyBorder="1" applyAlignment="1">
      <alignment horizontal="left" vertical="center" wrapText="1"/>
    </xf>
    <xf numFmtId="0" fontId="339" fillId="0" borderId="15" xfId="0" applyFont="1" applyBorder="1" applyAlignment="1">
      <alignment horizontal="center" vertical="center" wrapText="1"/>
    </xf>
    <xf numFmtId="0" fontId="339" fillId="0" borderId="7" xfId="0" applyFont="1" applyBorder="1" applyAlignment="1">
      <alignment horizontal="center" vertical="center" wrapText="1"/>
    </xf>
    <xf numFmtId="0" fontId="339" fillId="18" borderId="28" xfId="0" applyFont="1" applyFill="1" applyBorder="1" applyAlignment="1">
      <alignment horizontal="center" vertical="center" wrapText="1"/>
    </xf>
    <xf numFmtId="0" fontId="339" fillId="18" borderId="74" xfId="0" applyFont="1" applyFill="1" applyBorder="1" applyAlignment="1">
      <alignment horizontal="center" vertical="center" wrapText="1"/>
    </xf>
    <xf numFmtId="0" fontId="95" fillId="0" borderId="4" xfId="0" applyFont="1" applyBorder="1" applyAlignment="1">
      <alignment horizontal="right" vertical="top"/>
    </xf>
    <xf numFmtId="0" fontId="430" fillId="0" borderId="13" xfId="0" applyFont="1" applyBorder="1" applyAlignment="1">
      <alignment horizontal="right" vertical="top"/>
    </xf>
    <xf numFmtId="0" fontId="339" fillId="0" borderId="12" xfId="0" applyFont="1" applyBorder="1" applyAlignment="1">
      <alignment horizontal="center" vertical="center" wrapText="1"/>
    </xf>
    <xf numFmtId="0" fontId="430" fillId="0" borderId="5" xfId="0" applyFont="1" applyBorder="1" applyAlignment="1">
      <alignment horizontal="center" vertical="top"/>
    </xf>
    <xf numFmtId="0" fontId="339" fillId="0" borderId="12" xfId="0" applyFont="1" applyBorder="1" applyAlignment="1">
      <alignment horizontal="left" vertical="center" wrapText="1"/>
    </xf>
    <xf numFmtId="0" fontId="430" fillId="0" borderId="71" xfId="0" applyFont="1" applyBorder="1" applyAlignment="1">
      <alignment horizontal="center" vertical="top"/>
    </xf>
    <xf numFmtId="0" fontId="430" fillId="0" borderId="39" xfId="0" applyFont="1" applyBorder="1" applyAlignment="1">
      <alignment horizontal="center" vertical="top"/>
    </xf>
    <xf numFmtId="16" fontId="339" fillId="0" borderId="2"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86"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center" vertical="center"/>
      <protection locked="0"/>
    </xf>
    <xf numFmtId="16" fontId="339" fillId="4" borderId="16" xfId="0" applyNumberFormat="1" applyFont="1" applyFill="1" applyBorder="1" applyAlignment="1" applyProtection="1">
      <alignment horizontal="center" wrapText="1"/>
      <protection locked="0"/>
    </xf>
    <xf numFmtId="16" fontId="339" fillId="4" borderId="8" xfId="0" applyNumberFormat="1" applyFont="1" applyFill="1" applyBorder="1" applyAlignment="1" applyProtection="1">
      <alignment horizontal="center" vertical="center"/>
      <protection locked="0"/>
    </xf>
    <xf numFmtId="16" fontId="339" fillId="4" borderId="7" xfId="0" applyNumberFormat="1" applyFont="1" applyFill="1" applyBorder="1" applyAlignment="1" applyProtection="1">
      <alignment horizontal="center" vertical="center"/>
      <protection locked="0"/>
    </xf>
    <xf numFmtId="16" fontId="214" fillId="25" borderId="5" xfId="0" applyNumberFormat="1" applyFont="1" applyFill="1" applyBorder="1" applyAlignment="1" applyProtection="1">
      <alignment horizontal="left" vertical="center"/>
      <protection locked="0"/>
    </xf>
    <xf numFmtId="16" fontId="214" fillId="25" borderId="5" xfId="0" applyNumberFormat="1" applyFont="1" applyFill="1" applyBorder="1" applyAlignment="1" applyProtection="1">
      <alignment horizontal="center" vertical="center"/>
      <protection locked="0"/>
    </xf>
    <xf numFmtId="16" fontId="212" fillId="25" borderId="5" xfId="0" applyNumberFormat="1" applyFont="1" applyFill="1" applyBorder="1" applyAlignment="1" applyProtection="1">
      <alignment horizontal="center" vertical="center"/>
      <protection locked="0"/>
    </xf>
    <xf numFmtId="16" fontId="212" fillId="25" borderId="12" xfId="0" applyNumberFormat="1" applyFont="1" applyFill="1" applyBorder="1" applyAlignment="1" applyProtection="1">
      <alignment horizontal="center" vertical="center"/>
      <protection locked="0"/>
    </xf>
    <xf numFmtId="16" fontId="339" fillId="2" borderId="3" xfId="0" applyNumberFormat="1" applyFont="1" applyFill="1" applyBorder="1" applyAlignment="1" applyProtection="1">
      <alignment horizontal="left" vertical="center"/>
      <protection locked="0"/>
    </xf>
    <xf numFmtId="1" fontId="339" fillId="2" borderId="12" xfId="0" applyNumberFormat="1" applyFont="1" applyFill="1" applyBorder="1" applyAlignment="1" applyProtection="1">
      <alignment horizontal="center" vertical="center"/>
      <protection locked="0"/>
    </xf>
    <xf numFmtId="16" fontId="339" fillId="2" borderId="12" xfId="0" applyNumberFormat="1" applyFont="1" applyFill="1" applyBorder="1" applyAlignment="1" applyProtection="1">
      <alignment horizontal="center" vertical="center"/>
      <protection locked="0"/>
    </xf>
    <xf numFmtId="16" fontId="339"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39" fillId="0" borderId="5" xfId="0" applyNumberFormat="1" applyFont="1" applyBorder="1" applyAlignment="1" applyProtection="1">
      <alignment horizontal="left" vertical="center"/>
      <protection locked="0"/>
    </xf>
    <xf numFmtId="16" fontId="339" fillId="0" borderId="5" xfId="0" applyNumberFormat="1" applyFont="1" applyBorder="1" applyAlignment="1" applyProtection="1">
      <alignment horizontal="center" vertical="center"/>
      <protection locked="0"/>
    </xf>
    <xf numFmtId="16" fontId="339" fillId="2" borderId="15" xfId="0" applyNumberFormat="1" applyFont="1" applyFill="1" applyBorder="1" applyAlignment="1" applyProtection="1">
      <alignment horizontal="center" vertical="center"/>
      <protection locked="0"/>
    </xf>
    <xf numFmtId="16" fontId="101" fillId="2" borderId="16" xfId="0" applyNumberFormat="1" applyFont="1" applyFill="1" applyBorder="1" applyAlignment="1" applyProtection="1">
      <alignment horizontal="left" vertical="center"/>
      <protection locked="0"/>
    </xf>
    <xf numFmtId="16" fontId="86" fillId="0" borderId="5" xfId="0" applyNumberFormat="1" applyFont="1" applyBorder="1" applyAlignment="1" applyProtection="1">
      <alignment horizontal="center" vertical="center"/>
      <protection locked="0"/>
    </xf>
    <xf numFmtId="16" fontId="101" fillId="2" borderId="15" xfId="0" applyNumberFormat="1" applyFont="1" applyFill="1" applyBorder="1" applyAlignment="1" applyProtection="1">
      <alignment horizontal="center" vertical="center"/>
      <protection locked="0"/>
    </xf>
    <xf numFmtId="16" fontId="339" fillId="2" borderId="16" xfId="0" applyNumberFormat="1" applyFont="1" applyFill="1" applyBorder="1" applyAlignment="1" applyProtection="1">
      <alignment horizontal="left" vertical="center"/>
      <protection locked="0"/>
    </xf>
    <xf numFmtId="16" fontId="339" fillId="0" borderId="16" xfId="0" applyNumberFormat="1" applyFont="1" applyBorder="1" applyAlignment="1" applyProtection="1">
      <alignment horizontal="center" wrapText="1"/>
      <protection locked="0"/>
    </xf>
    <xf numFmtId="16" fontId="339" fillId="2" borderId="8" xfId="0" applyNumberFormat="1" applyFont="1" applyFill="1" applyBorder="1" applyAlignment="1" applyProtection="1">
      <alignment horizontal="center" vertical="center"/>
      <protection locked="0"/>
    </xf>
    <xf numFmtId="16" fontId="339" fillId="2" borderId="7" xfId="0" applyNumberFormat="1" applyFont="1" applyFill="1" applyBorder="1" applyAlignment="1" applyProtection="1">
      <alignment horizontal="center" vertical="center"/>
      <protection locked="0"/>
    </xf>
    <xf numFmtId="16" fontId="86" fillId="0" borderId="5" xfId="0" applyNumberFormat="1" applyFont="1" applyBorder="1" applyAlignment="1" applyProtection="1">
      <alignment horizontal="left" vertical="center"/>
      <protection locked="0"/>
    </xf>
    <xf numFmtId="0" fontId="431" fillId="0" borderId="14" xfId="0" applyFont="1" applyBorder="1" applyAlignment="1">
      <alignment horizontal="center" vertical="center" wrapText="1"/>
    </xf>
    <xf numFmtId="0" fontId="431" fillId="0" borderId="17" xfId="0" applyFont="1" applyBorder="1" applyAlignment="1">
      <alignment horizontal="center" vertical="center" wrapText="1"/>
    </xf>
    <xf numFmtId="0" fontId="431" fillId="0" borderId="15" xfId="0" applyFont="1" applyBorder="1" applyAlignment="1">
      <alignment horizontal="left" vertical="center" wrapText="1"/>
    </xf>
    <xf numFmtId="0" fontId="431" fillId="0" borderId="15" xfId="0" applyFont="1" applyBorder="1" applyAlignment="1">
      <alignment horizontal="center" vertical="center" wrapText="1"/>
    </xf>
    <xf numFmtId="0" fontId="431" fillId="0" borderId="7" xfId="0" applyFont="1" applyBorder="1" applyAlignment="1">
      <alignment horizontal="center" vertical="center" wrapText="1"/>
    </xf>
    <xf numFmtId="0" fontId="101" fillId="18" borderId="28" xfId="0" applyFont="1" applyFill="1" applyBorder="1" applyAlignment="1">
      <alignment horizontal="center" vertical="center" wrapText="1"/>
    </xf>
    <xf numFmtId="0" fontId="431" fillId="18" borderId="74" xfId="0" applyFont="1" applyFill="1" applyBorder="1" applyAlignment="1">
      <alignment horizontal="center" vertical="center" wrapText="1"/>
    </xf>
    <xf numFmtId="16" fontId="432" fillId="2" borderId="3" xfId="0" applyNumberFormat="1" applyFont="1" applyFill="1" applyBorder="1" applyAlignment="1" applyProtection="1">
      <alignment horizontal="left" vertical="center"/>
      <protection locked="0"/>
    </xf>
    <xf numFmtId="16" fontId="92" fillId="0" borderId="5" xfId="0" applyNumberFormat="1" applyFont="1" applyBorder="1" applyAlignment="1" applyProtection="1">
      <alignment horizontal="left" vertical="center"/>
      <protection locked="0"/>
    </xf>
    <xf numFmtId="16" fontId="197" fillId="41" borderId="0" xfId="0" applyNumberFormat="1" applyFont="1" applyFill="1" applyAlignment="1">
      <alignment horizontal="left" vertical="center"/>
    </xf>
    <xf numFmtId="16" fontId="433" fillId="2" borderId="0" xfId="0" applyNumberFormat="1" applyFont="1" applyFill="1" applyAlignment="1">
      <alignment horizontal="left" vertical="center"/>
    </xf>
    <xf numFmtId="16" fontId="334" fillId="2" borderId="0" xfId="0" applyNumberFormat="1" applyFont="1" applyFill="1" applyAlignment="1">
      <alignment horizontal="left" vertical="center"/>
    </xf>
    <xf numFmtId="16" fontId="434" fillId="2" borderId="0" xfId="0" applyNumberFormat="1" applyFont="1" applyFill="1" applyAlignment="1">
      <alignment horizontal="left" vertical="center"/>
    </xf>
    <xf numFmtId="16" fontId="433" fillId="0" borderId="0" xfId="0" applyNumberFormat="1" applyFont="1" applyAlignment="1">
      <alignment horizontal="left" vertical="center"/>
    </xf>
    <xf numFmtId="16" fontId="197" fillId="0" borderId="0" xfId="0" applyNumberFormat="1" applyFont="1" applyAlignment="1">
      <alignment horizontal="left" vertical="center"/>
    </xf>
    <xf numFmtId="0" fontId="435" fillId="0" borderId="0" xfId="0" applyFont="1" applyAlignment="1">
      <alignment horizontal="center" vertical="top"/>
    </xf>
    <xf numFmtId="0" fontId="431" fillId="0" borderId="0" xfId="0" applyFont="1" applyAlignment="1">
      <alignment horizontal="center" vertical="top"/>
    </xf>
    <xf numFmtId="0" fontId="436" fillId="0" borderId="80" xfId="13" applyFont="1" applyBorder="1" applyAlignment="1" applyProtection="1">
      <alignment horizontal="center" vertical="center" wrapText="1"/>
    </xf>
    <xf numFmtId="0" fontId="339" fillId="0" borderId="0" xfId="0" applyFont="1" applyAlignment="1">
      <alignment horizontal="right" vertical="center"/>
    </xf>
    <xf numFmtId="16" fontId="339" fillId="0" borderId="1" xfId="0" applyNumberFormat="1" applyFont="1" applyBorder="1" applyAlignment="1" applyProtection="1">
      <alignment horizontal="left" vertical="center"/>
      <protection locked="0"/>
    </xf>
    <xf numFmtId="16" fontId="431" fillId="0" borderId="1"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101" fillId="0" borderId="1" xfId="0" applyNumberFormat="1" applyFont="1" applyBorder="1" applyAlignment="1" applyProtection="1">
      <alignment horizontal="left" vertical="center"/>
      <protection locked="0"/>
    </xf>
    <xf numFmtId="16" fontId="437" fillId="4" borderId="1" xfId="0" applyNumberFormat="1" applyFont="1" applyFill="1" applyBorder="1" applyAlignment="1" applyProtection="1">
      <alignment horizontal="center" vertical="center"/>
      <protection locked="0"/>
    </xf>
    <xf numFmtId="16" fontId="101" fillId="28" borderId="1" xfId="0" applyNumberFormat="1" applyFont="1" applyFill="1" applyBorder="1" applyAlignment="1" applyProtection="1">
      <alignment horizontal="left" vertical="center"/>
      <protection locked="0"/>
    </xf>
    <xf numFmtId="16" fontId="339" fillId="28" borderId="1" xfId="0" applyNumberFormat="1" applyFont="1" applyFill="1" applyBorder="1" applyAlignment="1" applyProtection="1">
      <alignment horizontal="center" vertical="center"/>
      <protection locked="0"/>
    </xf>
    <xf numFmtId="16" fontId="339" fillId="18" borderId="2" xfId="0" applyNumberFormat="1" applyFont="1" applyFill="1" applyBorder="1" applyAlignment="1" applyProtection="1">
      <alignment horizontal="left" vertical="center"/>
      <protection locked="0"/>
    </xf>
    <xf numFmtId="16" fontId="339" fillId="18" borderId="2" xfId="0" applyNumberFormat="1" applyFont="1" applyFill="1" applyBorder="1" applyAlignment="1" applyProtection="1">
      <alignment horizontal="center" vertical="center"/>
      <protection locked="0"/>
    </xf>
    <xf numFmtId="16" fontId="339" fillId="18" borderId="1" xfId="0" applyNumberFormat="1" applyFont="1" applyFill="1" applyBorder="1" applyAlignment="1" applyProtection="1">
      <alignment horizontal="center" vertical="center" wrapText="1"/>
      <protection locked="0"/>
    </xf>
    <xf numFmtId="16" fontId="339" fillId="4" borderId="1" xfId="0" applyNumberFormat="1" applyFont="1" applyFill="1" applyBorder="1" applyAlignment="1" applyProtection="1">
      <alignment horizontal="center" vertical="center"/>
      <protection locked="0"/>
    </xf>
    <xf numFmtId="16" fontId="101" fillId="2" borderId="1" xfId="0" applyNumberFormat="1" applyFont="1" applyFill="1" applyBorder="1" applyAlignment="1" applyProtection="1">
      <alignment horizontal="left" vertical="center"/>
      <protection locked="0"/>
    </xf>
    <xf numFmtId="16" fontId="431" fillId="2" borderId="1" xfId="0" applyNumberFormat="1" applyFont="1" applyFill="1" applyBorder="1" applyAlignment="1" applyProtection="1">
      <alignment horizontal="right" vertical="center"/>
      <protection locked="0"/>
    </xf>
    <xf numFmtId="16" fontId="339" fillId="18"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2" fillId="0" borderId="16" xfId="0" applyFont="1" applyBorder="1" applyAlignment="1" applyProtection="1">
      <alignment horizontal="center" vertical="top"/>
      <protection locked="0"/>
    </xf>
    <xf numFmtId="0" fontId="92" fillId="0" borderId="14"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top" wrapText="1"/>
      <protection locked="0"/>
    </xf>
    <xf numFmtId="0" fontId="438" fillId="0" borderId="4" xfId="0" applyFont="1" applyBorder="1" applyAlignment="1">
      <alignment horizontal="right" vertical="top"/>
    </xf>
    <xf numFmtId="0" fontId="98" fillId="0" borderId="13" xfId="0" applyFont="1" applyBorder="1" applyAlignment="1" applyProtection="1">
      <alignment horizontal="right" vertical="top"/>
      <protection locked="0"/>
    </xf>
    <xf numFmtId="0" fontId="92" fillId="0" borderId="12" xfId="0" applyFont="1" applyBorder="1" applyAlignment="1" applyProtection="1">
      <alignment horizontal="center" vertical="center" wrapText="1"/>
      <protection locked="0"/>
    </xf>
    <xf numFmtId="0" fontId="98" fillId="0" borderId="5" xfId="0" applyFont="1" applyBorder="1" applyAlignment="1" applyProtection="1">
      <alignment horizontal="center" vertical="top"/>
      <protection locked="0"/>
    </xf>
    <xf numFmtId="0" fontId="430" fillId="0" borderId="5" xfId="0" applyFont="1" applyBorder="1" applyAlignment="1" applyProtection="1">
      <alignment horizontal="center" vertical="top"/>
      <protection locked="0"/>
    </xf>
    <xf numFmtId="16" fontId="431" fillId="0" borderId="2" xfId="0" applyNumberFormat="1" applyFont="1" applyBorder="1" applyAlignment="1" applyProtection="1">
      <alignment horizontal="left" vertical="center"/>
      <protection locked="0"/>
    </xf>
    <xf numFmtId="16" fontId="431" fillId="0" borderId="2" xfId="0" applyNumberFormat="1" applyFont="1" applyBorder="1" applyAlignment="1" applyProtection="1">
      <alignment horizontal="center" vertical="center"/>
      <protection locked="0"/>
    </xf>
    <xf numFmtId="16" fontId="439" fillId="4" borderId="9" xfId="13" applyNumberFormat="1" applyFont="1" applyFill="1" applyBorder="1" applyAlignment="1" applyProtection="1">
      <alignment horizontal="left" vertical="center"/>
      <protection locked="0"/>
    </xf>
    <xf numFmtId="16" fontId="339" fillId="4" borderId="10" xfId="0" applyNumberFormat="1" applyFont="1" applyFill="1" applyBorder="1" applyAlignment="1" applyProtection="1">
      <alignment horizontal="center" vertical="center"/>
      <protection locked="0"/>
    </xf>
    <xf numFmtId="16" fontId="101" fillId="4" borderId="2" xfId="0" applyNumberFormat="1" applyFont="1" applyFill="1" applyBorder="1" applyAlignment="1" applyProtection="1">
      <alignment horizontal="center" vertical="center"/>
      <protection locked="0"/>
    </xf>
    <xf numFmtId="16" fontId="440" fillId="2" borderId="15"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left" vertical="center"/>
      <protection locked="0"/>
    </xf>
    <xf numFmtId="16" fontId="431" fillId="2" borderId="12"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left" vertical="center"/>
      <protection locked="0"/>
    </xf>
    <xf numFmtId="16" fontId="101" fillId="0" borderId="7" xfId="0" applyNumberFormat="1" applyFont="1" applyBorder="1" applyAlignment="1" applyProtection="1">
      <alignment horizontal="center" vertical="center"/>
      <protection locked="0"/>
    </xf>
    <xf numFmtId="16" fontId="339" fillId="0" borderId="10" xfId="0" applyNumberFormat="1" applyFont="1" applyBorder="1" applyAlignment="1" applyProtection="1">
      <alignment horizontal="center" vertical="center"/>
      <protection locked="0"/>
    </xf>
    <xf numFmtId="16" fontId="431" fillId="0" borderId="5" xfId="0" applyNumberFormat="1" applyFont="1" applyBorder="1" applyAlignment="1" applyProtection="1">
      <alignment horizontal="left" vertical="center"/>
      <protection locked="0"/>
    </xf>
    <xf numFmtId="16" fontId="431" fillId="0" borderId="5" xfId="0" applyNumberFormat="1" applyFont="1" applyBorder="1" applyAlignment="1" applyProtection="1">
      <alignment horizontal="center" vertical="center"/>
      <protection locked="0"/>
    </xf>
    <xf numFmtId="16" fontId="431" fillId="2" borderId="12" xfId="0" applyNumberFormat="1" applyFont="1" applyFill="1" applyBorder="1" applyAlignment="1" applyProtection="1">
      <alignment horizontal="center" vertical="center"/>
      <protection locked="0"/>
    </xf>
    <xf numFmtId="16" fontId="431" fillId="0" borderId="12" xfId="0" applyNumberFormat="1" applyFont="1" applyBorder="1" applyAlignment="1" applyProtection="1">
      <alignment horizontal="left" vertical="center"/>
      <protection locked="0"/>
    </xf>
    <xf numFmtId="0" fontId="92" fillId="0" borderId="5" xfId="0" applyFont="1" applyBorder="1" applyAlignment="1" applyProtection="1">
      <alignment horizontal="center" vertical="center"/>
      <protection locked="0"/>
    </xf>
    <xf numFmtId="0" fontId="438"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1" fillId="4" borderId="7" xfId="0" applyNumberFormat="1" applyFont="1" applyFill="1" applyBorder="1" applyAlignment="1" applyProtection="1">
      <alignment horizontal="left" vertical="center"/>
      <protection locked="0"/>
    </xf>
    <xf numFmtId="16" fontId="431" fillId="2" borderId="15" xfId="0" quotePrefix="1" applyNumberFormat="1" applyFont="1" applyFill="1" applyBorder="1" applyAlignment="1" applyProtection="1">
      <alignment horizontal="left" vertical="center"/>
      <protection locked="0"/>
    </xf>
    <xf numFmtId="16" fontId="339"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31" fillId="0" borderId="16" xfId="0" applyFont="1" applyBorder="1" applyAlignment="1" applyProtection="1">
      <alignment horizontal="center" vertical="top"/>
      <protection locked="0"/>
    </xf>
    <xf numFmtId="0" fontId="431" fillId="0" borderId="14" xfId="0" applyFont="1" applyBorder="1" applyAlignment="1" applyProtection="1">
      <alignment horizontal="center" vertical="center" wrapText="1"/>
      <protection locked="0"/>
    </xf>
    <xf numFmtId="0" fontId="101" fillId="0" borderId="49" xfId="0" applyFont="1" applyBorder="1" applyAlignment="1" applyProtection="1">
      <alignment horizontal="center" vertical="center" wrapText="1"/>
      <protection locked="0"/>
    </xf>
    <xf numFmtId="0" fontId="431" fillId="0" borderId="74" xfId="0" applyFont="1" applyBorder="1" applyAlignment="1" applyProtection="1">
      <alignment horizontal="left" vertical="center" wrapText="1"/>
      <protection locked="0"/>
    </xf>
    <xf numFmtId="0" fontId="431" fillId="0" borderId="15" xfId="0" applyFont="1" applyBorder="1" applyAlignment="1" applyProtection="1">
      <alignment horizontal="center" vertical="center" wrapText="1"/>
      <protection locked="0"/>
    </xf>
    <xf numFmtId="0" fontId="101" fillId="0" borderId="15" xfId="0" applyFont="1" applyBorder="1" applyAlignment="1" applyProtection="1">
      <alignment horizontal="center" vertical="top" wrapText="1"/>
      <protection locked="0"/>
    </xf>
    <xf numFmtId="0" fontId="431" fillId="2" borderId="15" xfId="0" applyFont="1" applyFill="1" applyBorder="1" applyAlignment="1" applyProtection="1">
      <alignment horizontal="center" vertical="top" wrapText="1"/>
      <protection locked="0"/>
    </xf>
    <xf numFmtId="0" fontId="430" fillId="0" borderId="13" xfId="0" applyFont="1" applyBorder="1" applyAlignment="1" applyProtection="1">
      <alignment horizontal="right" vertical="top"/>
      <protection locked="0"/>
    </xf>
    <xf numFmtId="0" fontId="431" fillId="0" borderId="12" xfId="0" applyFont="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431" fillId="0" borderId="36" xfId="0" applyFont="1" applyBorder="1" applyAlignment="1" applyProtection="1">
      <alignment horizontal="left" vertical="center" wrapText="1"/>
      <protection locked="0"/>
    </xf>
    <xf numFmtId="0" fontId="431" fillId="0" borderId="12" xfId="0" applyFont="1" applyBorder="1" applyAlignment="1" applyProtection="1">
      <alignment horizontal="left" vertical="center" wrapText="1"/>
      <protection locked="0"/>
    </xf>
    <xf numFmtId="0" fontId="430" fillId="0" borderId="12" xfId="0" applyFont="1" applyBorder="1" applyAlignment="1" applyProtection="1">
      <alignment horizontal="center" vertical="top"/>
      <protection locked="0"/>
    </xf>
    <xf numFmtId="0" fontId="430" fillId="2" borderId="12" xfId="0" applyFont="1" applyFill="1" applyBorder="1" applyAlignment="1" applyProtection="1">
      <alignment horizontal="center" vertical="top"/>
      <protection locked="0"/>
    </xf>
    <xf numFmtId="0" fontId="435" fillId="0" borderId="0" xfId="0" applyFont="1" applyAlignment="1" applyProtection="1">
      <alignment horizontal="center" vertical="top"/>
      <protection locked="0"/>
    </xf>
    <xf numFmtId="0" fontId="92"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top" wrapText="1"/>
      <protection locked="0"/>
    </xf>
    <xf numFmtId="0" fontId="431" fillId="0" borderId="20" xfId="0" applyFont="1" applyBorder="1" applyAlignment="1" applyProtection="1">
      <alignment horizontal="center" vertical="top" wrapText="1"/>
      <protection locked="0"/>
    </xf>
    <xf numFmtId="0" fontId="430" fillId="0" borderId="73" xfId="0" applyFont="1" applyBorder="1" applyAlignment="1" applyProtection="1">
      <alignment horizontal="center" vertical="top"/>
      <protection locked="0"/>
    </xf>
    <xf numFmtId="16" fontId="339" fillId="4" borderId="34" xfId="0" applyNumberFormat="1" applyFont="1" applyFill="1" applyBorder="1" applyAlignment="1" applyProtection="1">
      <alignment horizontal="center" vertical="center"/>
      <protection locked="0"/>
    </xf>
    <xf numFmtId="16" fontId="431" fillId="2" borderId="3" xfId="0" applyNumberFormat="1" applyFont="1" applyFill="1" applyBorder="1" applyAlignment="1" applyProtection="1">
      <alignment horizontal="left" vertical="center"/>
      <protection locked="0"/>
    </xf>
    <xf numFmtId="16" fontId="339" fillId="2" borderId="11" xfId="0" applyNumberFormat="1" applyFont="1" applyFill="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2" borderId="34" xfId="0" applyNumberFormat="1" applyFont="1" applyFill="1" applyBorder="1" applyAlignment="1" applyProtection="1">
      <alignment horizontal="center" vertical="center"/>
      <protection locked="0"/>
    </xf>
    <xf numFmtId="16" fontId="29" fillId="0" borderId="0" xfId="0" applyNumberFormat="1" applyFont="1" applyAlignment="1">
      <alignment horizontal="left"/>
    </xf>
    <xf numFmtId="16" fontId="304" fillId="31" borderId="0" xfId="0" applyNumberFormat="1" applyFont="1" applyFill="1" applyAlignment="1">
      <alignment horizontal="left"/>
    </xf>
    <xf numFmtId="16" fontId="29" fillId="28" borderId="0" xfId="0" applyNumberFormat="1" applyFont="1" applyFill="1" applyAlignment="1">
      <alignment horizontal="left"/>
    </xf>
    <xf numFmtId="16" fontId="304" fillId="28" borderId="0" xfId="0" applyNumberFormat="1" applyFont="1" applyFill="1" applyAlignment="1">
      <alignment horizontal="left"/>
    </xf>
    <xf numFmtId="0" fontId="441" fillId="38" borderId="90" xfId="0" applyFont="1" applyFill="1" applyBorder="1" applyAlignment="1">
      <alignment wrapText="1"/>
    </xf>
    <xf numFmtId="0" fontId="441" fillId="38" borderId="90" xfId="0" applyFont="1" applyFill="1" applyBorder="1" applyAlignment="1">
      <alignment horizontal="center" wrapText="1"/>
    </xf>
    <xf numFmtId="16" fontId="441" fillId="38" borderId="90" xfId="0" applyNumberFormat="1" applyFont="1" applyFill="1" applyBorder="1" applyAlignment="1">
      <alignment horizontal="center" wrapText="1"/>
    </xf>
    <xf numFmtId="16" fontId="441" fillId="38" borderId="90" xfId="0" applyNumberFormat="1" applyFont="1" applyFill="1" applyBorder="1" applyAlignment="1">
      <alignment horizontal="center"/>
    </xf>
    <xf numFmtId="16" fontId="441" fillId="38" borderId="101" xfId="0" applyNumberFormat="1" applyFont="1" applyFill="1" applyBorder="1" applyAlignment="1">
      <alignment horizontal="center"/>
    </xf>
    <xf numFmtId="0" fontId="442" fillId="0" borderId="0" xfId="0" applyFont="1"/>
    <xf numFmtId="16" fontId="442" fillId="0" borderId="0" xfId="0" applyNumberFormat="1" applyFont="1" applyAlignment="1">
      <alignment horizontal="center"/>
    </xf>
    <xf numFmtId="16" fontId="443" fillId="0" borderId="0" xfId="0" applyNumberFormat="1" applyFont="1" applyAlignment="1">
      <alignment horizontal="center"/>
    </xf>
    <xf numFmtId="0" fontId="444" fillId="17" borderId="90" xfId="0" applyFont="1" applyFill="1" applyBorder="1"/>
    <xf numFmtId="0" fontId="444" fillId="17" borderId="90" xfId="0" applyFont="1" applyFill="1" applyBorder="1" applyAlignment="1">
      <alignment horizontal="center"/>
    </xf>
    <xf numFmtId="16" fontId="444" fillId="17" borderId="90" xfId="0" applyNumberFormat="1" applyFont="1" applyFill="1" applyBorder="1" applyAlignment="1">
      <alignment horizontal="center"/>
    </xf>
    <xf numFmtId="16" fontId="444" fillId="17" borderId="101" xfId="0" applyNumberFormat="1" applyFont="1" applyFill="1" applyBorder="1" applyAlignment="1">
      <alignment horizontal="center"/>
    </xf>
    <xf numFmtId="0" fontId="445" fillId="0" borderId="0" xfId="0" applyFont="1"/>
    <xf numFmtId="16" fontId="446" fillId="0" borderId="0" xfId="0" applyNumberFormat="1" applyFont="1" applyAlignment="1">
      <alignment horizontal="center"/>
    </xf>
    <xf numFmtId="16" fontId="247" fillId="4" borderId="1" xfId="0" applyNumberFormat="1" applyFont="1" applyFill="1" applyBorder="1" applyAlignment="1" applyProtection="1">
      <alignment horizontal="left" vertical="center"/>
      <protection locked="0"/>
    </xf>
    <xf numFmtId="16" fontId="447" fillId="4" borderId="1" xfId="0" applyNumberFormat="1" applyFont="1" applyFill="1" applyBorder="1" applyAlignment="1" applyProtection="1">
      <alignment horizontal="center" vertical="center"/>
      <protection locked="0"/>
    </xf>
    <xf numFmtId="16" fontId="244" fillId="4" borderId="1" xfId="0" applyNumberFormat="1" applyFont="1" applyFill="1" applyBorder="1" applyAlignment="1" applyProtection="1">
      <alignment horizontal="left" vertical="center"/>
      <protection locked="0"/>
    </xf>
    <xf numFmtId="16" fontId="128" fillId="0" borderId="0" xfId="0" applyNumberFormat="1" applyFont="1" applyAlignment="1" applyProtection="1">
      <alignment horizontal="left" vertical="center"/>
      <protection locked="0"/>
    </xf>
    <xf numFmtId="16" fontId="448" fillId="0" borderId="0" xfId="0" applyNumberFormat="1" applyFont="1" applyAlignment="1">
      <alignment horizontal="left"/>
    </xf>
    <xf numFmtId="0" fontId="449" fillId="0" borderId="0" xfId="0" applyFont="1" applyAlignment="1">
      <alignment horizontal="center" vertical="center"/>
    </xf>
    <xf numFmtId="16" fontId="450" fillId="0" borderId="0" xfId="0" applyNumberFormat="1" applyFont="1" applyAlignment="1">
      <alignment horizontal="left" vertical="center"/>
    </xf>
    <xf numFmtId="0" fontId="451" fillId="0" borderId="0" xfId="0" applyFont="1" applyAlignment="1">
      <alignment vertical="center"/>
    </xf>
    <xf numFmtId="0" fontId="452" fillId="0" borderId="0" xfId="0" applyFont="1" applyAlignment="1">
      <alignment horizontal="center" vertical="center"/>
    </xf>
    <xf numFmtId="16" fontId="28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3" fillId="0" borderId="0" xfId="0" applyFont="1" applyAlignment="1">
      <alignment horizontal="right" vertical="center"/>
    </xf>
    <xf numFmtId="0" fontId="263" fillId="0" borderId="0" xfId="2" applyFont="1" applyAlignment="1">
      <alignment horizontal="right" vertical="center" indent="1"/>
    </xf>
    <xf numFmtId="0" fontId="263" fillId="0" borderId="0" xfId="2" applyFont="1" applyAlignment="1">
      <alignment horizontal="right" vertical="center" wrapText="1" indent="1"/>
    </xf>
    <xf numFmtId="16" fontId="444" fillId="4" borderId="90" xfId="0" applyNumberFormat="1" applyFont="1" applyFill="1" applyBorder="1" applyAlignment="1">
      <alignment horizontal="center"/>
    </xf>
    <xf numFmtId="16" fontId="444" fillId="4" borderId="101" xfId="0" applyNumberFormat="1" applyFont="1" applyFill="1" applyBorder="1" applyAlignment="1">
      <alignment horizontal="center"/>
    </xf>
    <xf numFmtId="16" fontId="191" fillId="2" borderId="0" xfId="0" applyNumberFormat="1" applyFont="1" applyFill="1" applyAlignment="1" applyProtection="1">
      <alignment horizontal="left" vertical="center"/>
      <protection locked="0"/>
    </xf>
    <xf numFmtId="1" fontId="100" fillId="2" borderId="0" xfId="0" applyNumberFormat="1" applyFont="1" applyFill="1" applyAlignment="1" applyProtection="1">
      <alignment horizontal="center" vertical="center"/>
      <protection locked="0"/>
    </xf>
    <xf numFmtId="16" fontId="100" fillId="2" borderId="0" xfId="0" applyNumberFormat="1" applyFont="1" applyFill="1" applyAlignment="1" applyProtection="1">
      <alignment horizontal="center" vertical="center"/>
      <protection locked="0"/>
    </xf>
    <xf numFmtId="16" fontId="431" fillId="2" borderId="16" xfId="0" applyNumberFormat="1" applyFont="1" applyFill="1" applyBorder="1" applyAlignment="1" applyProtection="1">
      <alignment horizontal="left" vertical="center"/>
      <protection locked="0"/>
    </xf>
    <xf numFmtId="0" fontId="367" fillId="0" borderId="1" xfId="0" applyFont="1" applyBorder="1" applyAlignment="1" applyProtection="1">
      <alignment horizontal="center" vertical="center" wrapText="1"/>
      <protection locked="0"/>
    </xf>
    <xf numFmtId="0" fontId="367" fillId="0" borderId="14" xfId="0" applyFont="1" applyBorder="1" applyAlignment="1" applyProtection="1">
      <alignment horizontal="center" vertical="center" wrapText="1"/>
      <protection locked="0"/>
    </xf>
    <xf numFmtId="16" fontId="245" fillId="0" borderId="1" xfId="0" applyNumberFormat="1" applyFont="1" applyBorder="1" applyAlignment="1" applyProtection="1">
      <alignment horizontal="left" vertical="center"/>
      <protection locked="0"/>
    </xf>
    <xf numFmtId="0" fontId="454" fillId="0" borderId="14" xfId="0" applyFont="1" applyBorder="1" applyAlignment="1" applyProtection="1">
      <alignment horizontal="center" vertical="center"/>
      <protection locked="0"/>
    </xf>
    <xf numFmtId="16" fontId="363" fillId="3" borderId="0" xfId="0" applyNumberFormat="1" applyFont="1" applyFill="1" applyAlignment="1">
      <alignment horizontal="center" vertical="center"/>
    </xf>
    <xf numFmtId="0" fontId="308" fillId="3" borderId="0" xfId="0" applyFont="1" applyFill="1" applyAlignment="1">
      <alignment horizontal="right" wrapText="1"/>
    </xf>
    <xf numFmtId="16" fontId="304" fillId="3" borderId="0" xfId="0" applyNumberFormat="1" applyFont="1" applyFill="1" applyAlignment="1">
      <alignment horizontal="center" vertical="center"/>
    </xf>
    <xf numFmtId="16" fontId="245" fillId="0" borderId="0" xfId="0" applyNumberFormat="1" applyFont="1" applyAlignment="1" applyProtection="1">
      <alignment horizontal="left" vertical="center"/>
      <protection locked="0"/>
    </xf>
    <xf numFmtId="16" fontId="245"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5" fillId="2" borderId="0" xfId="0" applyNumberFormat="1" applyFont="1" applyFill="1" applyAlignment="1" applyProtection="1">
      <alignment horizontal="center" vertical="center"/>
      <protection locked="0"/>
    </xf>
    <xf numFmtId="0" fontId="431" fillId="2" borderId="66" xfId="0" applyFont="1" applyFill="1" applyBorder="1" applyAlignment="1" applyProtection="1">
      <alignment horizontal="center" vertical="top" wrapText="1"/>
      <protection locked="0"/>
    </xf>
    <xf numFmtId="0" fontId="430" fillId="2" borderId="11" xfId="0" applyFont="1" applyFill="1" applyBorder="1" applyAlignment="1" applyProtection="1">
      <alignment horizontal="center" vertical="top"/>
      <protection locked="0"/>
    </xf>
    <xf numFmtId="16" fontId="339" fillId="2" borderId="6" xfId="0" applyNumberFormat="1" applyFont="1" applyFill="1" applyBorder="1" applyAlignment="1" applyProtection="1">
      <alignment horizontal="center" vertical="center"/>
      <protection locked="0"/>
    </xf>
    <xf numFmtId="169" fontId="95" fillId="2" borderId="73" xfId="0" applyNumberFormat="1" applyFont="1" applyFill="1" applyBorder="1" applyAlignment="1" applyProtection="1">
      <alignment horizontal="center" vertical="center"/>
      <protection locked="0"/>
    </xf>
    <xf numFmtId="0" fontId="431" fillId="2" borderId="0" xfId="0" applyFont="1" applyFill="1" applyAlignment="1" applyProtection="1">
      <alignment horizontal="center" vertical="top" wrapText="1"/>
      <protection locked="0"/>
    </xf>
    <xf numFmtId="0" fontId="430" fillId="2" borderId="0" xfId="0" applyFont="1" applyFill="1" applyAlignment="1" applyProtection="1">
      <alignment horizontal="center" vertical="top"/>
      <protection locked="0"/>
    </xf>
    <xf numFmtId="16" fontId="339"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31"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55" fillId="0" borderId="0" xfId="0" applyFont="1"/>
    <xf numFmtId="0" fontId="101" fillId="2" borderId="15" xfId="0" applyFont="1" applyFill="1" applyBorder="1" applyAlignment="1" applyProtection="1">
      <alignment horizontal="center" vertical="top" wrapText="1"/>
      <protection locked="0"/>
    </xf>
    <xf numFmtId="0" fontId="40" fillId="0" borderId="0" xfId="2" applyFont="1" applyAlignment="1">
      <alignment horizontal="center" vertical="center"/>
    </xf>
    <xf numFmtId="0" fontId="456" fillId="0" borderId="0" xfId="2" applyFont="1" applyAlignment="1">
      <alignment horizontal="center" vertical="center"/>
    </xf>
    <xf numFmtId="16" fontId="205" fillId="2" borderId="12" xfId="0" applyNumberFormat="1" applyFont="1" applyFill="1" applyBorder="1" applyAlignment="1">
      <alignment horizontal="left" vertical="center"/>
    </xf>
    <xf numFmtId="16" fontId="100" fillId="4" borderId="12" xfId="0" applyNumberFormat="1" applyFont="1" applyFill="1" applyBorder="1" applyAlignment="1" applyProtection="1">
      <alignment horizontal="center" vertical="center"/>
      <protection locked="0"/>
    </xf>
    <xf numFmtId="16" fontId="37"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0" fillId="9" borderId="101" xfId="0" applyFont="1" applyFill="1" applyBorder="1" applyAlignment="1">
      <alignment horizontal="center"/>
    </xf>
    <xf numFmtId="0" fontId="150" fillId="9" borderId="1" xfId="0" applyFont="1" applyFill="1" applyBorder="1"/>
    <xf numFmtId="0" fontId="293" fillId="0" borderId="131" xfId="0" applyFont="1" applyBorder="1" applyAlignment="1">
      <alignment vertical="center"/>
    </xf>
    <xf numFmtId="0" fontId="190" fillId="0" borderId="75" xfId="0" applyFont="1" applyBorder="1" applyAlignment="1">
      <alignment horizontal="center" vertical="center" wrapText="1"/>
    </xf>
    <xf numFmtId="0" fontId="190" fillId="0" borderId="1" xfId="0" applyFont="1" applyBorder="1" applyAlignment="1">
      <alignment horizontal="center" vertical="center" wrapText="1"/>
    </xf>
    <xf numFmtId="0" fontId="263" fillId="0" borderId="0" xfId="0" applyFont="1" applyAlignment="1">
      <alignment vertical="center"/>
    </xf>
    <xf numFmtId="0" fontId="263" fillId="0" borderId="0" xfId="2" applyFont="1" applyAlignment="1">
      <alignment vertical="center"/>
    </xf>
    <xf numFmtId="16" fontId="44" fillId="0" borderId="10" xfId="0" applyNumberFormat="1" applyFont="1" applyBorder="1" applyAlignment="1">
      <alignment horizontal="left" vertical="center"/>
    </xf>
    <xf numFmtId="0" fontId="150" fillId="0" borderId="101" xfId="0" applyFont="1" applyBorder="1" applyAlignment="1">
      <alignment horizontal="center"/>
    </xf>
    <xf numFmtId="0" fontId="293" fillId="2" borderId="1" xfId="0" applyFont="1" applyFill="1" applyBorder="1" applyAlignment="1">
      <alignment vertical="center"/>
    </xf>
    <xf numFmtId="16" fontId="37" fillId="0" borderId="0" xfId="0" applyNumberFormat="1" applyFont="1" applyAlignment="1" applyProtection="1">
      <alignment horizontal="center" vertical="center"/>
      <protection locked="0"/>
    </xf>
    <xf numFmtId="16" fontId="37" fillId="0" borderId="0" xfId="0" applyNumberFormat="1" applyFont="1" applyAlignment="1">
      <alignment horizontal="center" vertical="center"/>
    </xf>
    <xf numFmtId="16" fontId="37" fillId="0" borderId="0" xfId="0" applyNumberFormat="1" applyFont="1" applyAlignment="1">
      <alignment horizontal="center"/>
    </xf>
    <xf numFmtId="16" fontId="297" fillId="0" borderId="1" xfId="0" applyNumberFormat="1" applyFont="1" applyBorder="1" applyAlignment="1" applyProtection="1">
      <alignment horizontal="left" vertical="center"/>
      <protection locked="0"/>
    </xf>
    <xf numFmtId="16" fontId="44" fillId="4" borderId="7" xfId="0" applyNumberFormat="1" applyFont="1" applyFill="1" applyBorder="1" applyAlignment="1">
      <alignment horizontal="center" vertical="center"/>
    </xf>
    <xf numFmtId="16" fontId="77" fillId="6" borderId="0" xfId="0" applyNumberFormat="1" applyFont="1" applyFill="1" applyAlignment="1">
      <alignment horizontal="center" vertical="center"/>
    </xf>
    <xf numFmtId="0" fontId="423" fillId="6" borderId="0" xfId="0" applyFont="1" applyFill="1" applyAlignment="1">
      <alignment horizontal="center" vertical="center"/>
    </xf>
    <xf numFmtId="16" fontId="86" fillId="0" borderId="0" xfId="0" applyNumberFormat="1" applyFont="1" applyAlignment="1">
      <alignment horizontal="left" vertical="center"/>
    </xf>
    <xf numFmtId="168" fontId="86" fillId="0" borderId="0" xfId="0" applyNumberFormat="1" applyFont="1" applyAlignment="1">
      <alignment horizontal="center" vertical="center"/>
    </xf>
    <xf numFmtId="0" fontId="458" fillId="0" borderId="0" xfId="0" applyFont="1" applyAlignment="1">
      <alignment horizontal="center" vertical="center" wrapText="1"/>
    </xf>
    <xf numFmtId="0" fontId="47" fillId="0" borderId="0" xfId="0" applyFont="1" applyAlignment="1">
      <alignment horizontal="center"/>
    </xf>
    <xf numFmtId="0" fontId="250" fillId="0" borderId="0" xfId="0" applyFont="1" applyAlignment="1">
      <alignment horizontal="center" wrapText="1"/>
    </xf>
    <xf numFmtId="0" fontId="459" fillId="0" borderId="0" xfId="0" applyFont="1"/>
    <xf numFmtId="0" fontId="47" fillId="0" borderId="0" xfId="0" applyFont="1" applyAlignment="1">
      <alignment horizontal="left"/>
    </xf>
    <xf numFmtId="16" fontId="121"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0" fillId="2" borderId="3" xfId="0" applyNumberFormat="1" applyFont="1" applyFill="1" applyBorder="1" applyAlignment="1" applyProtection="1">
      <alignment horizontal="left" vertical="center"/>
      <protection locked="0"/>
    </xf>
    <xf numFmtId="16" fontId="437" fillId="4" borderId="16" xfId="0" applyNumberFormat="1" applyFont="1" applyFill="1" applyBorder="1" applyAlignment="1" applyProtection="1">
      <alignment horizontal="center" wrapText="1"/>
      <protection locked="0"/>
    </xf>
    <xf numFmtId="16" fontId="437" fillId="4" borderId="8" xfId="0" applyNumberFormat="1" applyFont="1" applyFill="1" applyBorder="1" applyAlignment="1" applyProtection="1">
      <alignment horizontal="center" vertical="center"/>
      <protection locked="0"/>
    </xf>
    <xf numFmtId="16" fontId="437" fillId="4" borderId="7" xfId="0" applyNumberFormat="1" applyFont="1" applyFill="1" applyBorder="1" applyAlignment="1" applyProtection="1">
      <alignment horizontal="center" vertical="center"/>
      <protection locked="0"/>
    </xf>
    <xf numFmtId="0" fontId="36" fillId="0" borderId="0" xfId="0" applyFont="1" applyAlignment="1">
      <alignment horizontal="center" vertical="center"/>
    </xf>
    <xf numFmtId="0" fontId="35" fillId="0" borderId="0" xfId="0" applyFont="1" applyAlignment="1">
      <alignment horizontal="center" vertical="center"/>
    </xf>
    <xf numFmtId="16" fontId="35" fillId="0" borderId="0" xfId="0" applyNumberFormat="1" applyFont="1" applyAlignment="1">
      <alignment horizontal="center" vertical="center"/>
    </xf>
    <xf numFmtId="16" fontId="250" fillId="0" borderId="67" xfId="0" applyNumberFormat="1" applyFont="1" applyBorder="1" applyAlignment="1">
      <alignment horizontal="center" vertical="center"/>
    </xf>
    <xf numFmtId="16" fontId="73" fillId="0" borderId="2" xfId="0" applyNumberFormat="1" applyFont="1" applyBorder="1" applyAlignment="1">
      <alignment horizontal="center" vertical="center"/>
    </xf>
    <xf numFmtId="16" fontId="75" fillId="0" borderId="0" xfId="0" applyNumberFormat="1" applyFont="1" applyAlignment="1">
      <alignment horizontal="center" vertical="center"/>
    </xf>
    <xf numFmtId="0" fontId="88" fillId="0" borderId="2" xfId="0" applyFont="1" applyBorder="1" applyAlignment="1">
      <alignment horizontal="center" vertical="center"/>
    </xf>
    <xf numFmtId="16" fontId="72" fillId="0" borderId="2" xfId="0" applyNumberFormat="1" applyFont="1" applyBorder="1" applyAlignment="1">
      <alignment horizontal="center" vertical="center"/>
    </xf>
    <xf numFmtId="0" fontId="0" fillId="0" borderId="91" xfId="0" applyBorder="1" applyAlignment="1">
      <alignment horizontal="center" vertical="center"/>
    </xf>
    <xf numFmtId="0" fontId="64" fillId="0" borderId="0" xfId="2" applyFont="1" applyAlignment="1">
      <alignment horizontal="center" vertical="center"/>
    </xf>
    <xf numFmtId="0" fontId="0" fillId="0" borderId="1" xfId="0" applyBorder="1" applyAlignment="1">
      <alignment horizontal="center" vertical="center"/>
    </xf>
    <xf numFmtId="0" fontId="37"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50" fillId="35" borderId="1" xfId="0" applyFont="1" applyFill="1" applyBorder="1" applyAlignment="1">
      <alignment horizontal="center" vertical="center"/>
    </xf>
    <xf numFmtId="0" fontId="457" fillId="35" borderId="1" xfId="0" applyFont="1" applyFill="1" applyBorder="1" applyAlignment="1">
      <alignment horizontal="center" vertical="center"/>
    </xf>
    <xf numFmtId="0" fontId="73" fillId="0" borderId="0" xfId="0" applyFont="1" applyAlignment="1">
      <alignment horizontal="center" vertical="center"/>
    </xf>
    <xf numFmtId="0" fontId="74" fillId="0" borderId="0" xfId="13" applyFont="1" applyAlignment="1" applyProtection="1">
      <alignment horizontal="center" vertical="center"/>
    </xf>
    <xf numFmtId="0" fontId="61" fillId="0" borderId="0" xfId="13" applyFont="1" applyAlignment="1" applyProtection="1">
      <alignment horizontal="center" vertical="center"/>
    </xf>
    <xf numFmtId="0" fontId="95" fillId="0" borderId="1" xfId="0" applyFont="1" applyBorder="1" applyAlignment="1">
      <alignment horizontal="center" vertical="center"/>
    </xf>
    <xf numFmtId="16" fontId="328" fillId="0" borderId="0" xfId="0" applyNumberFormat="1" applyFont="1" applyAlignment="1">
      <alignment horizontal="center" vertical="center"/>
    </xf>
    <xf numFmtId="16" fontId="50" fillId="19" borderId="1" xfId="0" applyNumberFormat="1" applyFont="1" applyFill="1" applyBorder="1" applyAlignment="1">
      <alignment horizontal="center" vertical="center"/>
    </xf>
    <xf numFmtId="16" fontId="50" fillId="19" borderId="90" xfId="0" applyNumberFormat="1" applyFont="1" applyFill="1" applyBorder="1" applyAlignment="1">
      <alignment horizontal="center" vertical="center"/>
    </xf>
    <xf numFmtId="0" fontId="50" fillId="19" borderId="90" xfId="0" applyFont="1" applyFill="1" applyBorder="1" applyAlignment="1">
      <alignment vertical="center"/>
    </xf>
    <xf numFmtId="16" fontId="50" fillId="19" borderId="101" xfId="0" applyNumberFormat="1" applyFont="1" applyFill="1" applyBorder="1" applyAlignment="1">
      <alignment horizontal="center" vertical="center"/>
    </xf>
    <xf numFmtId="16" fontId="339" fillId="4" borderId="6" xfId="0" applyNumberFormat="1" applyFont="1" applyFill="1" applyBorder="1" applyAlignment="1" applyProtection="1">
      <alignment horizontal="center" vertical="center"/>
      <protection locked="0"/>
    </xf>
    <xf numFmtId="0" fontId="276" fillId="9" borderId="1" xfId="0" applyFont="1" applyFill="1" applyBorder="1" applyAlignment="1">
      <alignment vertical="center"/>
    </xf>
    <xf numFmtId="16" fontId="37" fillId="0" borderId="136" xfId="0" applyNumberFormat="1" applyFont="1" applyBorder="1" applyAlignment="1">
      <alignment horizontal="center" vertical="center"/>
    </xf>
    <xf numFmtId="16" fontId="44" fillId="0" borderId="34" xfId="0" applyNumberFormat="1" applyFont="1" applyBorder="1" applyAlignment="1">
      <alignment horizontal="left" vertical="center"/>
    </xf>
    <xf numFmtId="16" fontId="461"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8"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2" fillId="0" borderId="0" xfId="13" applyFont="1" applyBorder="1" applyAlignment="1" applyProtection="1">
      <alignment horizontal="right" vertical="center" wrapText="1"/>
      <protection locked="0"/>
    </xf>
    <xf numFmtId="0" fontId="75" fillId="35" borderId="106" xfId="0" applyFont="1" applyFill="1" applyBorder="1" applyAlignment="1">
      <alignment vertical="center"/>
    </xf>
    <xf numFmtId="169" fontId="144" fillId="2" borderId="5" xfId="0" applyNumberFormat="1" applyFont="1" applyFill="1" applyBorder="1" applyAlignment="1" applyProtection="1">
      <alignment horizontal="center" vertical="center"/>
      <protection locked="0"/>
    </xf>
    <xf numFmtId="16" fontId="44" fillId="4" borderId="10" xfId="0" applyNumberFormat="1" applyFont="1" applyFill="1" applyBorder="1" applyAlignment="1">
      <alignment horizontal="center" vertical="center"/>
    </xf>
    <xf numFmtId="16" fontId="243" fillId="0" borderId="12" xfId="0" applyNumberFormat="1" applyFont="1" applyBorder="1" applyAlignment="1">
      <alignment horizontal="left" vertical="center"/>
    </xf>
    <xf numFmtId="16" fontId="244" fillId="0" borderId="12" xfId="0" applyNumberFormat="1" applyFont="1" applyBorder="1" applyAlignment="1">
      <alignment horizontal="left" vertical="center"/>
    </xf>
    <xf numFmtId="16" fontId="244" fillId="0" borderId="12" xfId="0" applyNumberFormat="1" applyFont="1" applyBorder="1" applyAlignment="1">
      <alignment horizontal="center" vertical="center"/>
    </xf>
    <xf numFmtId="16" fontId="246" fillId="0" borderId="12" xfId="0" applyNumberFormat="1" applyFont="1" applyBorder="1" applyAlignment="1">
      <alignment horizontal="center" vertical="center"/>
    </xf>
    <xf numFmtId="0" fontId="75" fillId="0" borderId="0" xfId="0" applyFont="1" applyAlignment="1">
      <alignment vertical="center"/>
    </xf>
    <xf numFmtId="0" fontId="258" fillId="0" borderId="0" xfId="0" applyFont="1" applyAlignment="1">
      <alignment vertical="center"/>
    </xf>
    <xf numFmtId="0" fontId="75" fillId="35" borderId="109" xfId="0" applyFont="1" applyFill="1" applyBorder="1" applyAlignment="1">
      <alignment vertical="center"/>
    </xf>
    <xf numFmtId="16" fontId="75" fillId="0" borderId="1" xfId="0" applyNumberFormat="1" applyFont="1" applyBorder="1" applyAlignment="1" applyProtection="1">
      <alignment horizontal="center" vertical="center"/>
      <protection locked="0"/>
    </xf>
    <xf numFmtId="0" fontId="244" fillId="0" borderId="106" xfId="0" applyFont="1" applyBorder="1" applyAlignment="1">
      <alignment vertical="center"/>
    </xf>
    <xf numFmtId="16" fontId="244" fillId="0" borderId="7" xfId="0" applyNumberFormat="1" applyFont="1" applyBorder="1" applyAlignment="1" applyProtection="1">
      <alignment horizontal="center" vertical="center"/>
      <protection locked="0"/>
    </xf>
    <xf numFmtId="16" fontId="86" fillId="3" borderId="1" xfId="0" applyNumberFormat="1" applyFont="1" applyFill="1" applyBorder="1" applyAlignment="1">
      <alignment horizontal="center" vertical="center"/>
    </xf>
    <xf numFmtId="16" fontId="86" fillId="22" borderId="1" xfId="0" applyNumberFormat="1" applyFont="1" applyFill="1" applyBorder="1" applyAlignment="1">
      <alignment horizontal="center" vertical="center"/>
    </xf>
    <xf numFmtId="16" fontId="463" fillId="0" borderId="0" xfId="0" applyNumberFormat="1" applyFont="1" applyAlignment="1" applyProtection="1">
      <alignment horizontal="left" vertical="center"/>
      <protection locked="0"/>
    </xf>
    <xf numFmtId="16" fontId="464" fillId="2" borderId="12" xfId="0"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protection locked="0"/>
    </xf>
    <xf numFmtId="16" fontId="50" fillId="19" borderId="95" xfId="0" applyNumberFormat="1" applyFont="1" applyFill="1" applyBorder="1" applyAlignment="1">
      <alignment horizontal="center" vertical="center"/>
    </xf>
    <xf numFmtId="16" fontId="50" fillId="19" borderId="124" xfId="0" applyNumberFormat="1" applyFont="1" applyFill="1" applyBorder="1" applyAlignment="1">
      <alignment horizontal="center" vertical="center"/>
    </xf>
    <xf numFmtId="0" fontId="296" fillId="2" borderId="1" xfId="0" applyFont="1" applyFill="1" applyBorder="1" applyAlignment="1" applyProtection="1">
      <alignment vertical="center"/>
      <protection locked="0"/>
    </xf>
    <xf numFmtId="16" fontId="296" fillId="2" borderId="1" xfId="0" applyNumberFormat="1" applyFont="1" applyFill="1" applyBorder="1" applyAlignment="1" applyProtection="1">
      <alignment horizontal="center" vertical="center"/>
      <protection locked="0"/>
    </xf>
    <xf numFmtId="0" fontId="431" fillId="18" borderId="28" xfId="0" applyFont="1" applyFill="1" applyBorder="1" applyAlignment="1">
      <alignment horizontal="center" vertical="center" wrapText="1"/>
    </xf>
    <xf numFmtId="16" fontId="37" fillId="0" borderId="12" xfId="0" applyNumberFormat="1" applyFont="1" applyBorder="1" applyAlignment="1">
      <alignment horizontal="left" vertical="center"/>
    </xf>
    <xf numFmtId="0" fontId="431" fillId="0" borderId="64" xfId="0" applyFont="1" applyBorder="1" applyAlignment="1">
      <alignment horizontal="center" vertical="center" wrapText="1"/>
    </xf>
    <xf numFmtId="0" fontId="431" fillId="2" borderId="80" xfId="0" applyFont="1" applyFill="1" applyBorder="1" applyAlignment="1">
      <alignment horizontal="center" vertical="center" wrapText="1"/>
    </xf>
    <xf numFmtId="0" fontId="431" fillId="0" borderId="36" xfId="0" applyFont="1" applyBorder="1" applyAlignment="1">
      <alignment horizontal="center" vertical="center" wrapText="1"/>
    </xf>
    <xf numFmtId="0" fontId="435" fillId="0" borderId="12" xfId="0" applyFont="1" applyBorder="1" applyAlignment="1">
      <alignment horizontal="center" vertical="top"/>
    </xf>
    <xf numFmtId="0" fontId="435" fillId="0" borderId="94" xfId="0" applyFont="1" applyBorder="1" applyAlignment="1">
      <alignment horizontal="center" vertical="top"/>
    </xf>
    <xf numFmtId="16" fontId="245" fillId="0" borderId="1" xfId="0" applyNumberFormat="1" applyFont="1" applyBorder="1" applyAlignment="1">
      <alignment horizontal="center" vertical="center"/>
    </xf>
    <xf numFmtId="16" fontId="245" fillId="0" borderId="0" xfId="0" applyNumberFormat="1" applyFont="1" applyAlignment="1">
      <alignment horizontal="center" vertical="center"/>
    </xf>
    <xf numFmtId="16" fontId="92" fillId="8" borderId="1" xfId="0" applyNumberFormat="1" applyFont="1" applyFill="1" applyBorder="1" applyAlignment="1">
      <alignment horizontal="left" vertical="center"/>
    </xf>
    <xf numFmtId="16" fontId="205" fillId="0" borderId="3" xfId="0" applyNumberFormat="1" applyFont="1" applyBorder="1" applyAlignment="1">
      <alignment horizontal="center" vertical="center"/>
    </xf>
    <xf numFmtId="16" fontId="243" fillId="0" borderId="10" xfId="0" applyNumberFormat="1" applyFont="1" applyBorder="1" applyAlignment="1">
      <alignment horizontal="left" vertical="center"/>
    </xf>
    <xf numFmtId="16" fontId="244" fillId="0" borderId="14" xfId="0" applyNumberFormat="1" applyFont="1" applyBorder="1" applyAlignment="1">
      <alignment horizontal="left" vertical="center"/>
    </xf>
    <xf numFmtId="16" fontId="244" fillId="0" borderId="10" xfId="0" applyNumberFormat="1" applyFont="1" applyBorder="1" applyAlignment="1">
      <alignment horizontal="center" vertical="center"/>
    </xf>
    <xf numFmtId="16" fontId="246" fillId="0" borderId="10" xfId="0" applyNumberFormat="1" applyFont="1" applyBorder="1" applyAlignment="1">
      <alignment horizontal="center" vertical="center"/>
    </xf>
    <xf numFmtId="16" fontId="37" fillId="0" borderId="6" xfId="0" applyNumberFormat="1" applyFont="1" applyBorder="1" applyAlignment="1">
      <alignment horizontal="center" vertical="center"/>
    </xf>
    <xf numFmtId="16" fontId="379" fillId="2" borderId="10" xfId="0" applyNumberFormat="1" applyFont="1" applyFill="1" applyBorder="1" applyAlignment="1">
      <alignment horizontal="center" vertical="center"/>
    </xf>
    <xf numFmtId="16" fontId="379" fillId="2" borderId="11" xfId="0" applyNumberFormat="1" applyFont="1" applyFill="1" applyBorder="1" applyAlignment="1">
      <alignment horizontal="center" vertical="center"/>
    </xf>
    <xf numFmtId="16" fontId="244" fillId="0" borderId="10" xfId="0" applyNumberFormat="1" applyFont="1" applyBorder="1" applyAlignment="1">
      <alignment horizontal="left" vertical="center"/>
    </xf>
    <xf numFmtId="16" fontId="243" fillId="0" borderId="10" xfId="0" applyNumberFormat="1" applyFont="1" applyBorder="1" applyAlignment="1">
      <alignment horizontal="center" vertical="center"/>
    </xf>
    <xf numFmtId="16" fontId="243" fillId="0" borderId="34" xfId="0" applyNumberFormat="1" applyFont="1" applyBorder="1" applyAlignment="1">
      <alignment horizontal="center" vertical="center"/>
    </xf>
    <xf numFmtId="16" fontId="339" fillId="4" borderId="16" xfId="0" applyNumberFormat="1" applyFont="1" applyFill="1" applyBorder="1" applyAlignment="1" applyProtection="1">
      <alignment horizontal="center" vertical="center"/>
      <protection locked="0"/>
    </xf>
    <xf numFmtId="16" fontId="440" fillId="0" borderId="7" xfId="0" applyNumberFormat="1" applyFont="1" applyBorder="1" applyAlignment="1" applyProtection="1">
      <alignment horizontal="left" vertical="center"/>
      <protection locked="0"/>
    </xf>
    <xf numFmtId="16" fontId="437" fillId="0" borderId="8" xfId="0" applyNumberFormat="1" applyFont="1" applyBorder="1" applyAlignment="1" applyProtection="1">
      <alignment horizontal="center" vertical="center"/>
      <protection locked="0"/>
    </xf>
    <xf numFmtId="16" fontId="437" fillId="0" borderId="7" xfId="0" applyNumberFormat="1" applyFont="1" applyBorder="1" applyAlignment="1" applyProtection="1">
      <alignment horizontal="center" vertical="center"/>
      <protection locked="0"/>
    </xf>
    <xf numFmtId="16" fontId="101" fillId="2" borderId="8" xfId="0" applyNumberFormat="1" applyFont="1" applyFill="1" applyBorder="1" applyAlignment="1" applyProtection="1">
      <alignment horizontal="left" vertical="center"/>
      <protection locked="0"/>
    </xf>
    <xf numFmtId="16" fontId="440" fillId="0" borderId="12" xfId="0" applyNumberFormat="1" applyFont="1" applyBorder="1" applyAlignment="1" applyProtection="1">
      <alignment horizontal="left" vertical="center"/>
      <protection locked="0"/>
    </xf>
    <xf numFmtId="16" fontId="437" fillId="0" borderId="3"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16" fontId="101" fillId="0" borderId="13" xfId="0" applyNumberFormat="1" applyFont="1" applyBorder="1" applyAlignment="1" applyProtection="1">
      <alignment horizontal="center" vertical="center"/>
      <protection locked="0"/>
    </xf>
    <xf numFmtId="16" fontId="101" fillId="2" borderId="13" xfId="0" applyNumberFormat="1" applyFont="1" applyFill="1" applyBorder="1" applyAlignment="1" applyProtection="1">
      <alignment horizontal="left" vertical="center"/>
      <protection locked="0"/>
    </xf>
    <xf numFmtId="0" fontId="37" fillId="0" borderId="0" xfId="2" applyFont="1" applyAlignment="1">
      <alignment horizontal="center" vertical="center"/>
    </xf>
    <xf numFmtId="16" fontId="245" fillId="0" borderId="14" xfId="0" applyNumberFormat="1" applyFont="1" applyBorder="1" applyAlignment="1">
      <alignment horizontal="center" vertical="center"/>
    </xf>
    <xf numFmtId="0" fontId="465" fillId="0" borderId="1" xfId="0" applyFont="1" applyBorder="1" applyAlignment="1" applyProtection="1">
      <alignment horizontal="center" vertical="center" wrapText="1"/>
      <protection locked="0"/>
    </xf>
    <xf numFmtId="16" fontId="339" fillId="2" borderId="12" xfId="0" applyNumberFormat="1" applyFont="1" applyFill="1" applyBorder="1" applyAlignment="1" applyProtection="1">
      <alignment horizontal="left" vertical="center"/>
      <protection locked="0"/>
    </xf>
    <xf numFmtId="0" fontId="466" fillId="0" borderId="14" xfId="0" applyFont="1" applyBorder="1" applyAlignment="1" applyProtection="1">
      <alignment horizontal="center" vertical="center"/>
      <protection locked="0"/>
    </xf>
    <xf numFmtId="0" fontId="466" fillId="0" borderId="1" xfId="0" applyFont="1" applyBorder="1" applyAlignment="1" applyProtection="1">
      <alignment horizontal="center" vertical="center"/>
      <protection locked="0"/>
    </xf>
    <xf numFmtId="16" fontId="150" fillId="4" borderId="95" xfId="0" applyNumberFormat="1" applyFont="1" applyFill="1" applyBorder="1" applyAlignment="1">
      <alignment horizontal="center"/>
    </xf>
    <xf numFmtId="16" fontId="38"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39" fillId="2" borderId="15" xfId="0" quotePrefix="1"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wrapText="1"/>
      <protection locked="0"/>
    </xf>
    <xf numFmtId="16" fontId="245" fillId="29" borderId="1" xfId="0" applyNumberFormat="1" applyFont="1" applyFill="1" applyBorder="1" applyAlignment="1" applyProtection="1">
      <alignment horizontal="left" vertical="center"/>
      <protection locked="0"/>
    </xf>
    <xf numFmtId="16" fontId="245"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5" fillId="29" borderId="1" xfId="0" applyNumberFormat="1" applyFont="1" applyFill="1" applyBorder="1" applyAlignment="1">
      <alignment horizontal="center" vertical="center"/>
    </xf>
    <xf numFmtId="16" fontId="92" fillId="8" borderId="1" xfId="0" applyNumberFormat="1" applyFont="1" applyFill="1" applyBorder="1" applyAlignment="1">
      <alignment horizontal="center" vertical="center"/>
    </xf>
    <xf numFmtId="16" fontId="214" fillId="4" borderId="16" xfId="0" applyNumberFormat="1" applyFont="1" applyFill="1" applyBorder="1" applyAlignment="1" applyProtection="1">
      <alignment horizontal="center" wrapText="1"/>
      <protection locked="0"/>
    </xf>
    <xf numFmtId="16" fontId="214" fillId="4" borderId="8" xfId="0" applyNumberFormat="1" applyFont="1" applyFill="1" applyBorder="1" applyAlignment="1" applyProtection="1">
      <alignment horizontal="center" vertical="center"/>
      <protection locked="0"/>
    </xf>
    <xf numFmtId="16" fontId="214" fillId="4" borderId="7" xfId="0" applyNumberFormat="1" applyFont="1" applyFill="1" applyBorder="1" applyAlignment="1" applyProtection="1">
      <alignment horizontal="center" vertical="center"/>
      <protection locked="0"/>
    </xf>
    <xf numFmtId="16" fontId="214" fillId="4" borderId="12" xfId="0" applyNumberFormat="1" applyFont="1" applyFill="1" applyBorder="1" applyAlignment="1" applyProtection="1">
      <alignment horizontal="center" vertical="center"/>
      <protection locked="0"/>
    </xf>
    <xf numFmtId="16" fontId="293" fillId="0" borderId="0" xfId="0" applyNumberFormat="1" applyFont="1" applyAlignment="1" applyProtection="1">
      <alignment horizontal="center" vertical="center"/>
      <protection locked="0"/>
    </xf>
    <xf numFmtId="0" fontId="467" fillId="0" borderId="0" xfId="13" applyFont="1" applyAlignment="1" applyProtection="1"/>
    <xf numFmtId="0" fontId="468" fillId="0" borderId="0" xfId="0" applyFont="1" applyAlignment="1">
      <alignment horizontal="center" vertical="center"/>
    </xf>
    <xf numFmtId="0" fontId="469" fillId="0" borderId="0" xfId="0" applyFont="1"/>
    <xf numFmtId="0" fontId="302" fillId="0" borderId="20" xfId="0" applyFont="1" applyBorder="1" applyAlignment="1" applyProtection="1">
      <alignment horizontal="center" vertical="center" wrapText="1"/>
      <protection locked="0"/>
    </xf>
    <xf numFmtId="0" fontId="410" fillId="0" borderId="73" xfId="0" applyFont="1" applyBorder="1" applyAlignment="1" applyProtection="1">
      <alignment horizontal="center" vertical="center"/>
      <protection locked="0"/>
    </xf>
    <xf numFmtId="16" fontId="95" fillId="5" borderId="1" xfId="0" applyNumberFormat="1" applyFont="1" applyFill="1" applyBorder="1" applyAlignment="1">
      <alignment horizontal="center" vertical="center"/>
    </xf>
    <xf numFmtId="0" fontId="269" fillId="2" borderId="15" xfId="0" applyFont="1" applyFill="1" applyBorder="1" applyAlignment="1" applyProtection="1">
      <alignment horizontal="center" vertical="top" wrapText="1"/>
      <protection locked="0"/>
    </xf>
    <xf numFmtId="16" fontId="191" fillId="8" borderId="1" xfId="0" applyNumberFormat="1" applyFont="1" applyFill="1" applyBorder="1" applyAlignment="1">
      <alignment horizontal="center" vertical="center"/>
    </xf>
    <xf numFmtId="16" fontId="86" fillId="4" borderId="14" xfId="0" applyNumberFormat="1" applyFont="1" applyFill="1" applyBorder="1" applyAlignment="1">
      <alignment horizontal="center" vertical="center"/>
    </xf>
    <xf numFmtId="0" fontId="272" fillId="0" borderId="0" xfId="0" applyFont="1" applyAlignment="1">
      <alignment horizontal="center" vertical="center" wrapText="1"/>
    </xf>
    <xf numFmtId="0" fontId="165" fillId="35" borderId="91" xfId="2344" applyFill="1" applyBorder="1" applyAlignment="1">
      <alignment vertical="center"/>
    </xf>
    <xf numFmtId="0" fontId="75" fillId="0" borderId="1" xfId="0" applyFont="1" applyBorder="1" applyAlignment="1">
      <alignment vertical="center"/>
    </xf>
    <xf numFmtId="0" fontId="29" fillId="35" borderId="1" xfId="0" applyFont="1" applyFill="1" applyBorder="1" applyAlignment="1">
      <alignment vertical="center"/>
    </xf>
    <xf numFmtId="0" fontId="47" fillId="35" borderId="1" xfId="0" applyFont="1" applyFill="1" applyBorder="1" applyAlignment="1">
      <alignment vertical="center"/>
    </xf>
    <xf numFmtId="16" fontId="339" fillId="18" borderId="1" xfId="0" applyNumberFormat="1" applyFont="1" applyFill="1" applyBorder="1" applyAlignment="1" applyProtection="1">
      <alignment horizontal="left" vertical="center"/>
      <protection locked="0"/>
    </xf>
    <xf numFmtId="16" fontId="101" fillId="18" borderId="1" xfId="0" applyNumberFormat="1" applyFont="1" applyFill="1" applyBorder="1" applyAlignment="1" applyProtection="1">
      <alignment horizontal="center" vertical="center" wrapText="1"/>
      <protection locked="0"/>
    </xf>
    <xf numFmtId="16" fontId="431" fillId="18" borderId="1" xfId="0" applyNumberFormat="1" applyFont="1" applyFill="1" applyBorder="1" applyAlignment="1" applyProtection="1">
      <alignment horizontal="right" vertical="center"/>
      <protection locked="0"/>
    </xf>
    <xf numFmtId="0" fontId="410" fillId="0" borderId="5" xfId="0" applyFont="1" applyBorder="1" applyAlignment="1" applyProtection="1">
      <alignment horizontal="center" vertical="center"/>
      <protection locked="0"/>
    </xf>
    <xf numFmtId="0" fontId="397" fillId="0" borderId="0" xfId="0" applyFont="1"/>
    <xf numFmtId="0" fontId="387" fillId="0" borderId="0" xfId="0" applyFont="1" applyAlignment="1">
      <alignment horizontal="center" vertical="center"/>
    </xf>
    <xf numFmtId="0" fontId="419" fillId="0" borderId="0" xfId="0" applyFont="1" applyAlignment="1">
      <alignment horizontal="center"/>
    </xf>
    <xf numFmtId="0" fontId="173" fillId="9" borderId="1" xfId="0" applyFont="1" applyFill="1" applyBorder="1"/>
    <xf numFmtId="0" fontId="173" fillId="9" borderId="101" xfId="0" applyFont="1" applyFill="1" applyBorder="1" applyAlignment="1">
      <alignment horizontal="center"/>
    </xf>
    <xf numFmtId="16" fontId="75" fillId="29" borderId="1" xfId="0" applyNumberFormat="1" applyFont="1" applyFill="1" applyBorder="1" applyAlignment="1" applyProtection="1">
      <alignment horizontal="center" vertical="center"/>
      <protection locked="0"/>
    </xf>
    <xf numFmtId="0" fontId="297" fillId="9" borderId="1" xfId="0" applyFont="1" applyFill="1" applyBorder="1" applyAlignment="1" applyProtection="1">
      <alignment vertical="center"/>
      <protection locked="0"/>
    </xf>
    <xf numFmtId="16" fontId="86" fillId="0" borderId="0" xfId="0" applyNumberFormat="1" applyFont="1" applyAlignment="1" applyProtection="1">
      <alignment horizontal="left" vertical="center"/>
      <protection locked="0"/>
    </xf>
    <xf numFmtId="16" fontId="86" fillId="0" borderId="0" xfId="0" applyNumberFormat="1" applyFont="1" applyAlignment="1" applyProtection="1">
      <alignment horizontal="center" vertical="center"/>
      <protection locked="0"/>
    </xf>
    <xf numFmtId="16" fontId="86" fillId="2" borderId="0" xfId="0" applyNumberFormat="1" applyFont="1" applyFill="1" applyAlignment="1" applyProtection="1">
      <alignment horizontal="center" vertical="center"/>
      <protection locked="0"/>
    </xf>
    <xf numFmtId="16" fontId="339" fillId="2" borderId="0" xfId="0" applyNumberFormat="1" applyFont="1" applyFill="1" applyAlignment="1" applyProtection="1">
      <alignment horizontal="left" vertical="center"/>
      <protection locked="0"/>
    </xf>
    <xf numFmtId="1" fontId="339" fillId="2" borderId="0" xfId="0" applyNumberFormat="1" applyFont="1" applyFill="1" applyAlignment="1" applyProtection="1">
      <alignment horizontal="center" vertical="center"/>
      <protection locked="0"/>
    </xf>
    <xf numFmtId="16" fontId="339" fillId="0" borderId="0" xfId="0" applyNumberFormat="1" applyFont="1" applyAlignment="1" applyProtection="1">
      <alignment horizontal="center" vertical="center"/>
      <protection locked="0"/>
    </xf>
    <xf numFmtId="0" fontId="29" fillId="3" borderId="21" xfId="0" applyFont="1" applyFill="1" applyBorder="1" applyAlignment="1">
      <alignment horizontal="center" vertical="center"/>
    </xf>
    <xf numFmtId="0" fontId="223" fillId="0" borderId="1" xfId="0" applyFont="1" applyBorder="1" applyAlignment="1">
      <alignment horizontal="center"/>
    </xf>
    <xf numFmtId="0" fontId="470" fillId="0" borderId="0" xfId="0" applyFont="1"/>
    <xf numFmtId="0" fontId="244" fillId="35" borderId="91" xfId="0" applyFont="1" applyFill="1" applyBorder="1" applyAlignment="1">
      <alignment vertical="center"/>
    </xf>
    <xf numFmtId="0" fontId="351" fillId="0" borderId="106" xfId="0" applyFont="1" applyBorder="1" applyAlignment="1">
      <alignment vertical="center"/>
    </xf>
    <xf numFmtId="0" fontId="173" fillId="0" borderId="90" xfId="0" applyFont="1" applyBorder="1"/>
    <xf numFmtId="0" fontId="40" fillId="35" borderId="1" xfId="0" applyFont="1" applyFill="1" applyBorder="1" applyAlignment="1">
      <alignment vertical="center"/>
    </xf>
    <xf numFmtId="0" fontId="300" fillId="9" borderId="1" xfId="0" applyFont="1" applyFill="1" applyBorder="1" applyAlignment="1" applyProtection="1">
      <alignment vertical="center"/>
      <protection locked="0"/>
    </xf>
    <xf numFmtId="16" fontId="38" fillId="0" borderId="3" xfId="0" applyNumberFormat="1" applyFont="1" applyBorder="1" applyAlignment="1">
      <alignment horizontal="center" vertical="center"/>
    </xf>
    <xf numFmtId="0" fontId="221" fillId="0" borderId="0" xfId="0" applyFont="1" applyAlignment="1">
      <alignment horizontal="center"/>
    </xf>
    <xf numFmtId="0" fontId="223" fillId="43" borderId="2" xfId="0" applyFont="1" applyFill="1" applyBorder="1" applyAlignment="1">
      <alignment horizontal="center"/>
    </xf>
    <xf numFmtId="16" fontId="223" fillId="43" borderId="2" xfId="0" applyNumberFormat="1" applyFont="1" applyFill="1" applyBorder="1" applyAlignment="1">
      <alignment horizontal="center"/>
    </xf>
    <xf numFmtId="16" fontId="223" fillId="43" borderId="19" xfId="0" applyNumberFormat="1" applyFont="1" applyFill="1" applyBorder="1" applyAlignment="1">
      <alignment horizontal="center"/>
    </xf>
    <xf numFmtId="0" fontId="223" fillId="43" borderId="1" xfId="0" applyFont="1" applyFill="1" applyBorder="1"/>
    <xf numFmtId="0" fontId="223" fillId="43" borderId="1" xfId="0" applyFont="1" applyFill="1" applyBorder="1" applyAlignment="1">
      <alignment horizontal="center"/>
    </xf>
    <xf numFmtId="16" fontId="223" fillId="43" borderId="1" xfId="0" applyNumberFormat="1" applyFont="1" applyFill="1" applyBorder="1" applyAlignment="1">
      <alignment horizontal="center"/>
    </xf>
    <xf numFmtId="0" fontId="29" fillId="4" borderId="0" xfId="0" applyFont="1" applyFill="1"/>
    <xf numFmtId="0" fontId="296" fillId="0" borderId="1" xfId="0" applyFont="1" applyBorder="1" applyAlignment="1">
      <alignment vertical="center"/>
    </xf>
    <xf numFmtId="16" fontId="245" fillId="0" borderId="20" xfId="0" applyNumberFormat="1" applyFont="1" applyBorder="1" applyAlignment="1">
      <alignment horizontal="center" vertical="center"/>
    </xf>
    <xf numFmtId="16" fontId="245" fillId="0" borderId="33" xfId="0" applyNumberFormat="1" applyFont="1" applyBorder="1" applyAlignment="1">
      <alignment horizontal="center" vertical="center"/>
    </xf>
    <xf numFmtId="16" fontId="75" fillId="0" borderId="0" xfId="0" applyNumberFormat="1" applyFont="1" applyAlignment="1" applyProtection="1">
      <alignment horizontal="center" vertical="center"/>
      <protection locked="0"/>
    </xf>
    <xf numFmtId="0" fontId="173" fillId="0" borderId="1" xfId="0" applyFont="1" applyBorder="1"/>
    <xf numFmtId="0" fontId="173" fillId="0" borderId="101" xfId="0" applyFont="1" applyBorder="1" applyAlignment="1">
      <alignment horizontal="center"/>
    </xf>
    <xf numFmtId="16" fontId="150" fillId="2" borderId="101" xfId="0" applyNumberFormat="1" applyFont="1" applyFill="1" applyBorder="1" applyAlignment="1">
      <alignment horizontal="center"/>
    </xf>
    <xf numFmtId="0" fontId="43" fillId="0" borderId="14" xfId="0" applyFont="1" applyBorder="1" applyAlignment="1">
      <alignment horizontal="center" vertical="top"/>
    </xf>
    <xf numFmtId="16" fontId="54" fillId="0" borderId="0" xfId="0" applyNumberFormat="1" applyFont="1" applyAlignment="1">
      <alignment horizontal="left" vertical="center"/>
    </xf>
    <xf numFmtId="16" fontId="38"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69" fillId="0" borderId="15" xfId="0" applyFont="1" applyBorder="1" applyAlignment="1" applyProtection="1">
      <alignment horizontal="center" vertical="top" wrapText="1"/>
      <protection locked="0"/>
    </xf>
    <xf numFmtId="0" fontId="269"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66" fillId="0" borderId="14" xfId="0" applyFont="1" applyBorder="1" applyAlignment="1">
      <alignment horizontal="center" vertical="center"/>
    </xf>
    <xf numFmtId="16" fontId="47" fillId="0" borderId="0" xfId="0" applyNumberFormat="1" applyFont="1" applyAlignment="1">
      <alignment vertical="center"/>
    </xf>
    <xf numFmtId="16" fontId="68" fillId="8" borderId="1" xfId="0" applyNumberFormat="1" applyFont="1" applyFill="1" applyBorder="1" applyAlignment="1">
      <alignment horizontal="center" vertical="center"/>
    </xf>
    <xf numFmtId="0" fontId="50" fillId="3" borderId="0" xfId="0" applyFont="1" applyFill="1" applyAlignment="1">
      <alignment vertical="center"/>
    </xf>
    <xf numFmtId="0" fontId="191" fillId="8" borderId="14" xfId="0" applyFont="1" applyFill="1" applyBorder="1" applyAlignment="1">
      <alignment horizontal="center" vertical="center" wrapText="1"/>
    </xf>
    <xf numFmtId="0" fontId="191" fillId="8" borderId="1" xfId="0" applyFont="1" applyFill="1" applyBorder="1" applyAlignment="1">
      <alignment horizontal="center" vertical="center" wrapText="1"/>
    </xf>
    <xf numFmtId="0" fontId="191" fillId="8" borderId="17" xfId="0" applyFont="1" applyFill="1" applyBorder="1" applyAlignment="1">
      <alignment horizontal="center" vertical="center" wrapText="1"/>
    </xf>
    <xf numFmtId="0" fontId="191" fillId="8" borderId="20" xfId="0" applyFont="1" applyFill="1" applyBorder="1" applyAlignment="1">
      <alignment horizontal="center" vertical="center" wrapText="1"/>
    </xf>
    <xf numFmtId="0" fontId="191" fillId="8" borderId="10" xfId="0" applyFont="1" applyFill="1" applyBorder="1" applyAlignment="1">
      <alignment horizontal="center" vertical="center" wrapText="1"/>
    </xf>
    <xf numFmtId="0" fontId="473" fillId="8" borderId="10" xfId="0" applyFont="1" applyFill="1" applyBorder="1" applyAlignment="1">
      <alignment horizontal="center" vertical="center" wrapText="1"/>
    </xf>
    <xf numFmtId="0" fontId="191" fillId="8" borderId="12" xfId="0" applyFont="1" applyFill="1" applyBorder="1" applyAlignment="1">
      <alignment horizontal="center" vertical="center" wrapText="1"/>
    </xf>
    <xf numFmtId="0" fontId="191"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1" fillId="0" borderId="0" xfId="0" applyFont="1" applyAlignment="1">
      <alignment horizontal="center" vertical="center" wrapText="1"/>
    </xf>
    <xf numFmtId="0" fontId="191" fillId="0" borderId="0" xfId="0" applyFont="1" applyAlignment="1">
      <alignment horizontal="center" vertical="center"/>
    </xf>
    <xf numFmtId="0" fontId="474"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0" fillId="4" borderId="7" xfId="0" applyNumberFormat="1" applyFont="1" applyFill="1" applyBorder="1" applyAlignment="1">
      <alignment horizontal="center" vertical="center"/>
    </xf>
    <xf numFmtId="16" fontId="86" fillId="4" borderId="6" xfId="0" applyNumberFormat="1" applyFont="1" applyFill="1" applyBorder="1" applyAlignment="1">
      <alignment horizontal="center" vertical="center"/>
    </xf>
    <xf numFmtId="16" fontId="86" fillId="4" borderId="7" xfId="0" applyNumberFormat="1" applyFont="1" applyFill="1" applyBorder="1" applyAlignment="1">
      <alignment horizontal="center" vertical="center"/>
    </xf>
    <xf numFmtId="16" fontId="472" fillId="4" borderId="1" xfId="13" applyNumberFormat="1" applyFont="1" applyFill="1" applyBorder="1" applyAlignment="1" applyProtection="1">
      <alignment horizontal="center" vertical="center"/>
    </xf>
    <xf numFmtId="16" fontId="251" fillId="31" borderId="0" xfId="0" applyNumberFormat="1" applyFont="1" applyFill="1" applyAlignment="1">
      <alignment horizontal="left"/>
    </xf>
    <xf numFmtId="16" fontId="75" fillId="4" borderId="14" xfId="0" applyNumberFormat="1" applyFont="1" applyFill="1" applyBorder="1" applyAlignment="1">
      <alignment horizontal="center" vertical="center"/>
    </xf>
    <xf numFmtId="16" fontId="38" fillId="0" borderId="12" xfId="0" applyNumberFormat="1" applyFont="1" applyBorder="1" applyAlignment="1">
      <alignment horizontal="center" vertical="center"/>
    </xf>
    <xf numFmtId="0" fontId="471" fillId="35" borderId="91" xfId="2344" applyFont="1" applyFill="1" applyBorder="1" applyAlignment="1">
      <alignment vertical="center"/>
    </xf>
    <xf numFmtId="16" fontId="50" fillId="0" borderId="0" xfId="0" applyNumberFormat="1" applyFont="1" applyAlignment="1">
      <alignment vertical="center"/>
    </xf>
    <xf numFmtId="0" fontId="373" fillId="0" borderId="0" xfId="0" applyFont="1" applyAlignment="1" applyProtection="1">
      <alignment horizontal="left" vertical="center"/>
      <protection locked="0"/>
    </xf>
    <xf numFmtId="16" fontId="86" fillId="0" borderId="0" xfId="13" applyNumberFormat="1" applyFont="1" applyAlignment="1" applyProtection="1">
      <alignment horizontal="center" vertical="center"/>
    </xf>
    <xf numFmtId="16" fontId="431" fillId="2" borderId="0" xfId="0" applyNumberFormat="1" applyFont="1" applyFill="1" applyAlignment="1" applyProtection="1">
      <alignment horizontal="left" vertical="center"/>
      <protection locked="0"/>
    </xf>
    <xf numFmtId="16" fontId="47" fillId="4" borderId="1" xfId="0" applyNumberFormat="1" applyFont="1" applyFill="1" applyBorder="1" applyAlignment="1">
      <alignment horizontal="center" vertical="center"/>
    </xf>
    <xf numFmtId="0" fontId="428" fillId="0" borderId="0" xfId="0" applyFont="1" applyAlignment="1">
      <alignment horizontal="center"/>
    </xf>
    <xf numFmtId="0" fontId="430" fillId="0" borderId="71" xfId="0" applyFont="1" applyBorder="1" applyAlignment="1" applyProtection="1">
      <alignment horizontal="center" vertical="top"/>
      <protection locked="0"/>
    </xf>
    <xf numFmtId="0" fontId="430" fillId="0" borderId="39" xfId="0" applyFont="1" applyBorder="1" applyAlignment="1" applyProtection="1">
      <alignment horizontal="center" vertical="top"/>
      <protection locked="0"/>
    </xf>
    <xf numFmtId="16" fontId="245" fillId="29" borderId="14" xfId="0" applyNumberFormat="1" applyFont="1" applyFill="1" applyBorder="1" applyAlignment="1" applyProtection="1">
      <alignment horizontal="center" vertical="center"/>
      <protection locked="0"/>
    </xf>
    <xf numFmtId="0" fontId="296" fillId="0" borderId="90" xfId="0" applyFont="1" applyBorder="1" applyAlignment="1">
      <alignment vertical="center"/>
    </xf>
    <xf numFmtId="0" fontId="475" fillId="0" borderId="0" xfId="0" applyFont="1"/>
    <xf numFmtId="0" fontId="37" fillId="35" borderId="2" xfId="0" applyFont="1" applyFill="1" applyBorder="1" applyAlignment="1">
      <alignment vertical="center"/>
    </xf>
    <xf numFmtId="16" fontId="47" fillId="0" borderId="12" xfId="0" applyNumberFormat="1" applyFont="1" applyBorder="1" applyAlignment="1" applyProtection="1">
      <alignment horizontal="center" vertical="center" wrapText="1"/>
      <protection locked="0"/>
    </xf>
    <xf numFmtId="0" fontId="473" fillId="0" borderId="0" xfId="0" applyFont="1" applyAlignment="1">
      <alignment horizontal="center" vertical="top"/>
    </xf>
    <xf numFmtId="0" fontId="191" fillId="0" borderId="0" xfId="0" applyFont="1" applyAlignment="1">
      <alignment horizontal="center" vertical="top"/>
    </xf>
    <xf numFmtId="0" fontId="191" fillId="0" borderId="64" xfId="0" applyFont="1" applyBorder="1" applyAlignment="1">
      <alignment horizontal="center" vertical="center" wrapText="1"/>
    </xf>
    <xf numFmtId="0" fontId="473" fillId="0" borderId="80" xfId="13" applyFont="1" applyBorder="1" applyAlignment="1" applyProtection="1">
      <alignment horizontal="center" vertical="center" wrapText="1"/>
    </xf>
    <xf numFmtId="0" fontId="191" fillId="2" borderId="80" xfId="0" applyFont="1" applyFill="1" applyBorder="1" applyAlignment="1">
      <alignment horizontal="center" vertical="center" wrapText="1"/>
    </xf>
    <xf numFmtId="16" fontId="480" fillId="0" borderId="0" xfId="0" applyNumberFormat="1" applyFont="1" applyAlignment="1">
      <alignment horizontal="left"/>
    </xf>
    <xf numFmtId="0" fontId="100" fillId="0" borderId="0" xfId="0" applyFont="1" applyAlignment="1">
      <alignment horizontal="right" vertical="center"/>
    </xf>
    <xf numFmtId="0" fontId="191" fillId="0" borderId="36" xfId="0" applyFont="1" applyBorder="1" applyAlignment="1">
      <alignment horizontal="center" vertical="center" wrapText="1"/>
    </xf>
    <xf numFmtId="0" fontId="473" fillId="0" borderId="12" xfId="0" applyFont="1" applyBorder="1" applyAlignment="1">
      <alignment horizontal="center" vertical="top"/>
    </xf>
    <xf numFmtId="0" fontId="473" fillId="0" borderId="94" xfId="0" applyFont="1" applyBorder="1" applyAlignment="1">
      <alignment horizontal="center" vertical="top"/>
    </xf>
    <xf numFmtId="16" fontId="481" fillId="0" borderId="0" xfId="0" applyNumberFormat="1" applyFont="1" applyAlignment="1">
      <alignment horizontal="left" vertical="center"/>
    </xf>
    <xf numFmtId="0" fontId="481" fillId="0" borderId="0" xfId="0" applyFont="1" applyAlignment="1">
      <alignment horizontal="left"/>
    </xf>
    <xf numFmtId="16" fontId="100" fillId="0" borderId="1" xfId="0" applyNumberFormat="1" applyFont="1" applyBorder="1" applyAlignment="1" applyProtection="1">
      <alignment horizontal="left" vertical="center"/>
      <protection locked="0"/>
    </xf>
    <xf numFmtId="16" fontId="100" fillId="0" borderId="1" xfId="0" applyNumberFormat="1" applyFont="1" applyBorder="1" applyAlignment="1" applyProtection="1">
      <alignment horizontal="center" vertical="center"/>
      <protection locked="0"/>
    </xf>
    <xf numFmtId="16" fontId="68" fillId="0" borderId="0" xfId="0" applyNumberFormat="1" applyFont="1" applyAlignment="1">
      <alignment horizontal="left"/>
    </xf>
    <xf numFmtId="16" fontId="68" fillId="31" borderId="0" xfId="0" applyNumberFormat="1" applyFont="1" applyFill="1" applyAlignment="1">
      <alignment horizontal="left"/>
    </xf>
    <xf numFmtId="0" fontId="86" fillId="0" borderId="0" xfId="0" applyFont="1" applyAlignment="1">
      <alignment horizontal="center" vertical="top"/>
    </xf>
    <xf numFmtId="0" fontId="67" fillId="0" borderId="0" xfId="0" applyFont="1" applyAlignment="1">
      <alignment horizontal="center" vertical="top"/>
    </xf>
    <xf numFmtId="0" fontId="86" fillId="0" borderId="4" xfId="0" applyFont="1" applyBorder="1" applyAlignment="1">
      <alignment horizontal="right" vertical="top"/>
    </xf>
    <xf numFmtId="0" fontId="98" fillId="0" borderId="13" xfId="0" applyFont="1" applyBorder="1" applyAlignment="1">
      <alignment horizontal="right" vertical="top"/>
    </xf>
    <xf numFmtId="0" fontId="86" fillId="0" borderId="12" xfId="0" applyFont="1" applyBorder="1" applyAlignment="1">
      <alignment horizontal="center" vertical="center" wrapText="1"/>
    </xf>
    <xf numFmtId="0" fontId="86" fillId="0" borderId="12" xfId="0" applyFont="1" applyBorder="1" applyAlignment="1">
      <alignment horizontal="left" vertical="center" wrapText="1"/>
    </xf>
    <xf numFmtId="16" fontId="86" fillId="0" borderId="2" xfId="0" applyNumberFormat="1" applyFont="1" applyBorder="1" applyAlignment="1" applyProtection="1">
      <alignment horizontal="left" vertical="center"/>
      <protection locked="0"/>
    </xf>
    <xf numFmtId="16" fontId="86" fillId="9" borderId="7" xfId="0" applyNumberFormat="1" applyFont="1" applyFill="1" applyBorder="1" applyAlignment="1" applyProtection="1">
      <alignment horizontal="center" vertical="center"/>
      <protection locked="0"/>
    </xf>
    <xf numFmtId="16" fontId="86" fillId="0" borderId="16" xfId="0" applyNumberFormat="1" applyFont="1" applyBorder="1" applyAlignment="1" applyProtection="1">
      <alignment horizontal="center" wrapText="1"/>
      <protection locked="0"/>
    </xf>
    <xf numFmtId="16" fontId="86" fillId="0" borderId="6" xfId="0" applyNumberFormat="1" applyFont="1" applyBorder="1" applyAlignment="1" applyProtection="1">
      <alignment horizontal="center" vertical="center"/>
      <protection locked="0"/>
    </xf>
    <xf numFmtId="16" fontId="312" fillId="0" borderId="0" xfId="0" applyNumberFormat="1" applyFont="1" applyAlignment="1">
      <alignment horizontal="left" vertical="center"/>
    </xf>
    <xf numFmtId="16" fontId="86" fillId="2" borderId="3" xfId="0" applyNumberFormat="1" applyFont="1" applyFill="1" applyBorder="1" applyAlignment="1" applyProtection="1">
      <alignment horizontal="left" vertical="center"/>
      <protection locked="0"/>
    </xf>
    <xf numFmtId="1" fontId="86" fillId="2" borderId="12" xfId="0" applyNumberFormat="1" applyFont="1" applyFill="1" applyBorder="1" applyAlignment="1" applyProtection="1">
      <alignment horizontal="center" vertical="center"/>
      <protection locked="0"/>
    </xf>
    <xf numFmtId="16" fontId="86" fillId="0" borderId="11" xfId="0" applyNumberFormat="1" applyFont="1" applyBorder="1" applyAlignment="1" applyProtection="1">
      <alignment horizontal="center" vertical="center"/>
      <protection locked="0"/>
    </xf>
    <xf numFmtId="0" fontId="70" fillId="0" borderId="0" xfId="0" applyFont="1" applyAlignment="1">
      <alignment horizontal="right" wrapText="1"/>
    </xf>
    <xf numFmtId="16" fontId="86" fillId="2" borderId="16" xfId="0" applyNumberFormat="1" applyFont="1" applyFill="1" applyBorder="1" applyAlignment="1" applyProtection="1">
      <alignment horizontal="left" vertical="center"/>
      <protection locked="0"/>
    </xf>
    <xf numFmtId="16" fontId="92" fillId="0" borderId="2" xfId="0" applyNumberFormat="1" applyFont="1" applyBorder="1" applyAlignment="1" applyProtection="1">
      <alignment horizontal="left" vertical="center"/>
      <protection locked="0"/>
    </xf>
    <xf numFmtId="16" fontId="86" fillId="2" borderId="34"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center" wrapText="1"/>
      <protection locked="0"/>
    </xf>
    <xf numFmtId="0" fontId="120" fillId="0" borderId="0" xfId="0" applyFont="1" applyAlignment="1">
      <alignment horizontal="center" vertical="top"/>
    </xf>
    <xf numFmtId="0" fontId="68" fillId="0" borderId="0" xfId="0" applyFont="1" applyAlignment="1">
      <alignment horizontal="left" vertical="center"/>
    </xf>
    <xf numFmtId="16" fontId="191" fillId="2" borderId="3" xfId="0" applyNumberFormat="1" applyFont="1" applyFill="1" applyBorder="1" applyAlignment="1" applyProtection="1">
      <alignment horizontal="left" vertical="center"/>
      <protection locked="0"/>
    </xf>
    <xf numFmtId="1" fontId="191" fillId="0" borderId="12"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0" fontId="68" fillId="2" borderId="0" xfId="0" applyFont="1" applyFill="1" applyAlignment="1">
      <alignment horizontal="left" vertical="center"/>
    </xf>
    <xf numFmtId="16" fontId="100" fillId="2" borderId="8"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center" vertical="center"/>
      <protection locked="0"/>
    </xf>
    <xf numFmtId="16" fontId="86" fillId="21" borderId="16" xfId="0" applyNumberFormat="1" applyFont="1" applyFill="1" applyBorder="1" applyAlignment="1" applyProtection="1">
      <alignment horizontal="center" wrapText="1"/>
      <protection locked="0"/>
    </xf>
    <xf numFmtId="16" fontId="92" fillId="2" borderId="12" xfId="0" applyNumberFormat="1" applyFont="1" applyFill="1" applyBorder="1" applyAlignment="1" applyProtection="1">
      <alignment horizontal="left" vertical="center"/>
      <protection locked="0"/>
    </xf>
    <xf numFmtId="1" fontId="29" fillId="2" borderId="12" xfId="0" applyNumberFormat="1" applyFont="1" applyFill="1" applyBorder="1" applyAlignment="1" applyProtection="1">
      <alignment horizontal="center" vertical="center"/>
      <protection locked="0"/>
    </xf>
    <xf numFmtId="16" fontId="28" fillId="2" borderId="12" xfId="0" applyNumberFormat="1" applyFont="1" applyFill="1" applyBorder="1" applyAlignment="1" applyProtection="1">
      <alignment horizontal="left" vertical="center"/>
      <protection locked="0"/>
    </xf>
    <xf numFmtId="16" fontId="92" fillId="2" borderId="16" xfId="0" applyNumberFormat="1" applyFont="1" applyFill="1" applyBorder="1" applyAlignment="1" applyProtection="1">
      <alignment horizontal="left" vertical="center"/>
      <protection locked="0"/>
    </xf>
    <xf numFmtId="16" fontId="86" fillId="23" borderId="16" xfId="0" applyNumberFormat="1" applyFont="1" applyFill="1" applyBorder="1" applyAlignment="1" applyProtection="1">
      <alignment horizontal="center" wrapText="1"/>
      <protection locked="0"/>
    </xf>
    <xf numFmtId="16" fontId="86" fillId="4" borderId="7" xfId="0" applyNumberFormat="1" applyFont="1" applyFill="1" applyBorder="1" applyAlignment="1" applyProtection="1">
      <alignment horizontal="center" vertical="center"/>
      <protection locked="0"/>
    </xf>
    <xf numFmtId="16" fontId="182" fillId="0" borderId="0" xfId="0" applyNumberFormat="1" applyFont="1"/>
    <xf numFmtId="16" fontId="86" fillId="4" borderId="10" xfId="0" applyNumberFormat="1" applyFont="1" applyFill="1" applyBorder="1" applyAlignment="1" applyProtection="1">
      <alignment horizontal="center" vertical="center"/>
      <protection locked="0"/>
    </xf>
    <xf numFmtId="16" fontId="86" fillId="2" borderId="12" xfId="0" applyNumberFormat="1" applyFont="1" applyFill="1" applyBorder="1" applyAlignment="1" applyProtection="1">
      <alignment horizontal="left" vertical="center"/>
      <protection locked="0"/>
    </xf>
    <xf numFmtId="16" fontId="86" fillId="2" borderId="15" xfId="0" quotePrefix="1" applyNumberFormat="1" applyFont="1" applyFill="1" applyBorder="1" applyAlignment="1" applyProtection="1">
      <alignment horizontal="left" vertical="center"/>
      <protection locked="0"/>
    </xf>
    <xf numFmtId="16" fontId="86" fillId="2" borderId="6" xfId="0" applyNumberFormat="1" applyFont="1" applyFill="1" applyBorder="1" applyAlignment="1" applyProtection="1">
      <alignment horizontal="center" vertical="center"/>
      <protection locked="0"/>
    </xf>
    <xf numFmtId="169" fontId="86" fillId="2" borderId="0" xfId="0" applyNumberFormat="1" applyFont="1" applyFill="1" applyAlignment="1" applyProtection="1">
      <alignment horizontal="center" vertical="center"/>
      <protection locked="0"/>
    </xf>
    <xf numFmtId="16" fontId="86" fillId="2" borderId="40" xfId="0" applyNumberFormat="1" applyFont="1" applyFill="1" applyBorder="1" applyAlignment="1" applyProtection="1">
      <alignment horizontal="left" vertical="center"/>
      <protection locked="0"/>
    </xf>
    <xf numFmtId="169" fontId="86" fillId="2" borderId="5" xfId="0" applyNumberFormat="1" applyFont="1" applyFill="1" applyBorder="1" applyAlignment="1" applyProtection="1">
      <alignment horizontal="center" vertical="center"/>
      <protection locked="0"/>
    </xf>
    <xf numFmtId="169" fontId="86" fillId="2" borderId="73" xfId="0" applyNumberFormat="1" applyFont="1" applyFill="1" applyBorder="1" applyAlignment="1" applyProtection="1">
      <alignment horizontal="center" vertical="center"/>
      <protection locked="0"/>
    </xf>
    <xf numFmtId="16" fontId="86" fillId="4" borderId="6" xfId="0" applyNumberFormat="1" applyFont="1" applyFill="1" applyBorder="1" applyAlignment="1" applyProtection="1">
      <alignment horizontal="center" vertical="center"/>
      <protection locked="0"/>
    </xf>
    <xf numFmtId="16" fontId="86" fillId="4" borderId="15" xfId="0" applyNumberFormat="1" applyFont="1" applyFill="1" applyBorder="1" applyAlignment="1" applyProtection="1">
      <alignment horizontal="center" vertical="center"/>
      <protection locked="0"/>
    </xf>
    <xf numFmtId="16" fontId="86" fillId="4" borderId="34" xfId="0" applyNumberFormat="1" applyFont="1" applyFill="1" applyBorder="1" applyAlignment="1" applyProtection="1">
      <alignment horizontal="center" vertical="center"/>
      <protection locked="0"/>
    </xf>
    <xf numFmtId="16" fontId="92" fillId="4" borderId="15"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left" vertical="center"/>
      <protection locked="0"/>
    </xf>
    <xf numFmtId="0" fontId="435" fillId="0" borderId="0" xfId="0" applyFont="1" applyAlignment="1">
      <alignment horizontal="right" vertical="top"/>
    </xf>
    <xf numFmtId="0" fontId="473" fillId="0" borderId="0" xfId="0" applyFont="1" applyAlignment="1">
      <alignment horizontal="right" vertical="top"/>
    </xf>
    <xf numFmtId="0" fontId="482" fillId="0" borderId="0" xfId="0" applyFont="1" applyAlignment="1">
      <alignment horizontal="right"/>
    </xf>
    <xf numFmtId="0" fontId="483" fillId="0" borderId="0" xfId="0" applyFont="1" applyAlignment="1">
      <alignment horizontal="right" vertical="center"/>
    </xf>
    <xf numFmtId="16" fontId="482" fillId="0" borderId="1" xfId="0" applyNumberFormat="1" applyFont="1" applyBorder="1" applyAlignment="1">
      <alignment horizontal="right" vertical="center"/>
    </xf>
    <xf numFmtId="0" fontId="484" fillId="0" borderId="0" xfId="0" applyFont="1" applyAlignment="1">
      <alignment horizontal="right" vertical="center"/>
    </xf>
    <xf numFmtId="0" fontId="471" fillId="0" borderId="0" xfId="0" applyFont="1" applyAlignment="1">
      <alignment horizontal="right"/>
    </xf>
    <xf numFmtId="0" fontId="260" fillId="19" borderId="0" xfId="0" applyFont="1" applyFill="1" applyAlignment="1">
      <alignment horizontal="center" vertical="center"/>
    </xf>
    <xf numFmtId="0" fontId="471" fillId="19" borderId="0" xfId="0" applyFont="1" applyFill="1" applyAlignment="1">
      <alignment horizontal="center" vertical="center"/>
    </xf>
    <xf numFmtId="0" fontId="471" fillId="0" borderId="0" xfId="0" applyFont="1" applyAlignment="1">
      <alignment horizontal="center" vertical="center"/>
    </xf>
    <xf numFmtId="0" fontId="482" fillId="0" borderId="0" xfId="0" applyFont="1" applyAlignment="1">
      <alignment horizontal="right" vertical="center"/>
    </xf>
    <xf numFmtId="0" fontId="40" fillId="0" borderId="0" xfId="2" applyFont="1" applyAlignment="1">
      <alignment vertical="center"/>
    </xf>
    <xf numFmtId="0" fontId="40" fillId="32" borderId="0" xfId="2" applyFont="1" applyFill="1" applyAlignment="1" applyProtection="1">
      <alignment horizontal="center" vertical="center"/>
      <protection locked="0"/>
    </xf>
    <xf numFmtId="0" fontId="40" fillId="0" borderId="0" xfId="2" applyFont="1" applyAlignment="1" applyProtection="1">
      <alignment horizontal="center" vertical="center"/>
      <protection locked="0"/>
    </xf>
    <xf numFmtId="0" fontId="40" fillId="2" borderId="0" xfId="2" applyFont="1" applyFill="1" applyAlignment="1" applyProtection="1">
      <alignment horizontal="right" vertical="center"/>
      <protection locked="0"/>
    </xf>
    <xf numFmtId="0" fontId="40" fillId="0" borderId="0" xfId="2" applyFont="1" applyAlignment="1" applyProtection="1">
      <alignment horizontal="right" vertical="center"/>
      <protection locked="0"/>
    </xf>
    <xf numFmtId="0" fontId="471" fillId="0" borderId="0" xfId="0" applyFont="1" applyAlignment="1" applyProtection="1">
      <alignment horizontal="left"/>
      <protection locked="0"/>
    </xf>
    <xf numFmtId="0" fontId="485" fillId="0" borderId="0" xfId="0" applyFont="1" applyAlignment="1">
      <alignment horizontal="right"/>
    </xf>
    <xf numFmtId="0" fontId="486" fillId="0" borderId="0" xfId="0" applyFont="1" applyAlignment="1">
      <alignment horizontal="right"/>
    </xf>
    <xf numFmtId="0" fontId="487" fillId="0" borderId="0" xfId="0" applyFont="1" applyAlignment="1">
      <alignment horizontal="right" vertical="center"/>
    </xf>
    <xf numFmtId="0" fontId="261" fillId="0" borderId="0" xfId="0" applyFont="1" applyAlignment="1">
      <alignment horizontal="center" vertical="center"/>
    </xf>
    <xf numFmtId="0" fontId="488" fillId="0" borderId="0" xfId="0" applyFont="1" applyAlignment="1">
      <alignment horizontal="right" vertical="center"/>
    </xf>
    <xf numFmtId="0" fontId="92" fillId="0" borderId="0" xfId="0" applyFont="1"/>
    <xf numFmtId="0" fontId="296" fillId="0" borderId="0" xfId="0" applyFont="1"/>
    <xf numFmtId="0" fontId="296" fillId="0" borderId="0" xfId="0" applyFont="1" applyAlignment="1">
      <alignment vertical="center"/>
    </xf>
    <xf numFmtId="0" fontId="296" fillId="0" borderId="0" xfId="0" applyFont="1" applyAlignment="1">
      <alignment horizontal="right" vertical="center"/>
    </xf>
    <xf numFmtId="0" fontId="296" fillId="0" borderId="0" xfId="0" applyFont="1" applyAlignment="1">
      <alignment horizontal="right" vertical="center" wrapText="1"/>
    </xf>
    <xf numFmtId="0" fontId="296" fillId="0" borderId="0" xfId="0" applyFont="1" applyAlignment="1" applyProtection="1">
      <alignment horizontal="right" vertical="center" wrapText="1"/>
      <protection locked="0"/>
    </xf>
    <xf numFmtId="0" fontId="296" fillId="0" borderId="0" xfId="2" applyFont="1" applyAlignment="1">
      <alignment horizontal="right" vertical="center"/>
    </xf>
    <xf numFmtId="0" fontId="296" fillId="0" borderId="0" xfId="2" applyFont="1" applyAlignment="1">
      <alignment horizontal="right" vertical="center" wrapText="1"/>
    </xf>
    <xf numFmtId="16" fontId="29" fillId="0" borderId="0" xfId="0" applyNumberFormat="1" applyFont="1" applyAlignment="1">
      <alignment horizontal="right"/>
    </xf>
    <xf numFmtId="0" fontId="159" fillId="0" borderId="0" xfId="0" applyFont="1" applyAlignment="1">
      <alignment horizontal="right" vertical="center"/>
    </xf>
    <xf numFmtId="0" fontId="223" fillId="43" borderId="2" xfId="0" applyFont="1" applyFill="1" applyBorder="1"/>
    <xf numFmtId="16" fontId="86" fillId="4" borderId="16" xfId="0" applyNumberFormat="1" applyFont="1" applyFill="1" applyBorder="1" applyAlignment="1" applyProtection="1">
      <alignment horizontal="center" wrapText="1"/>
      <protection locked="0"/>
    </xf>
    <xf numFmtId="16" fontId="429" fillId="2" borderId="3" xfId="0" applyNumberFormat="1" applyFont="1" applyFill="1" applyBorder="1" applyAlignment="1" applyProtection="1">
      <alignment horizontal="left" vertical="center"/>
      <protection locked="0"/>
    </xf>
    <xf numFmtId="16" fontId="489" fillId="4" borderId="16" xfId="0" applyNumberFormat="1" applyFont="1" applyFill="1" applyBorder="1" applyAlignment="1" applyProtection="1">
      <alignment horizontal="left" vertical="center"/>
      <protection locked="0"/>
    </xf>
    <xf numFmtId="16" fontId="50" fillId="19" borderId="97" xfId="0" applyNumberFormat="1" applyFont="1" applyFill="1" applyBorder="1" applyAlignment="1">
      <alignment horizontal="center" vertical="center"/>
    </xf>
    <xf numFmtId="16" fontId="86" fillId="4" borderId="14" xfId="13" applyNumberFormat="1" applyFont="1" applyFill="1" applyBorder="1" applyAlignment="1" applyProtection="1">
      <alignment horizontal="center" vertical="center"/>
    </xf>
    <xf numFmtId="16" fontId="245" fillId="29"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0" fontId="56" fillId="0" borderId="138" xfId="0" applyFont="1" applyBorder="1" applyAlignment="1">
      <alignment horizontal="center" vertical="center"/>
    </xf>
    <xf numFmtId="16" fontId="416" fillId="11" borderId="0" xfId="0" applyNumberFormat="1" applyFont="1" applyFill="1" applyAlignment="1">
      <alignment horizontal="center" vertical="center"/>
    </xf>
    <xf numFmtId="0" fontId="40" fillId="11" borderId="0" xfId="0" applyFont="1" applyFill="1" applyAlignment="1">
      <alignment horizontal="center" vertical="center"/>
    </xf>
    <xf numFmtId="0" fontId="470" fillId="0" borderId="1" xfId="0" applyFont="1" applyBorder="1"/>
    <xf numFmtId="0" fontId="490" fillId="0" borderId="1" xfId="0" applyFont="1" applyBorder="1"/>
    <xf numFmtId="0" fontId="302" fillId="14" borderId="1" xfId="0" applyFont="1" applyFill="1" applyBorder="1" applyAlignment="1" applyProtection="1">
      <alignment vertical="center"/>
      <protection locked="0"/>
    </xf>
    <xf numFmtId="16" fontId="302" fillId="14" borderId="1" xfId="0" applyNumberFormat="1" applyFont="1" applyFill="1" applyBorder="1" applyAlignment="1" applyProtection="1">
      <alignment horizontal="center" vertical="center"/>
      <protection locked="0"/>
    </xf>
    <xf numFmtId="16" fontId="293"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6" fillId="0" borderId="0" xfId="0" applyFont="1" applyAlignment="1" applyProtection="1">
      <alignment horizontal="left"/>
      <protection locked="0"/>
    </xf>
    <xf numFmtId="0" fontId="285" fillId="0" borderId="0" xfId="0" applyFont="1" applyAlignment="1" applyProtection="1">
      <alignment horizontal="left"/>
      <protection locked="0"/>
    </xf>
    <xf numFmtId="0" fontId="351" fillId="0" borderId="0" xfId="0" applyFont="1" applyAlignment="1">
      <alignment vertical="center"/>
    </xf>
    <xf numFmtId="0" fontId="104" fillId="0" borderId="0" xfId="0" applyFont="1" applyAlignment="1">
      <alignment vertical="center"/>
    </xf>
    <xf numFmtId="0" fontId="306" fillId="0" borderId="0" xfId="0" applyFont="1" applyAlignment="1">
      <alignment vertical="center"/>
    </xf>
    <xf numFmtId="0" fontId="462" fillId="0" borderId="0" xfId="0" applyFont="1" applyAlignment="1" applyProtection="1">
      <alignment horizontal="left" vertical="center"/>
      <protection locked="0"/>
    </xf>
    <xf numFmtId="0" fontId="293" fillId="0" borderId="2" xfId="0" applyFont="1" applyBorder="1" applyAlignment="1">
      <alignment vertical="center"/>
    </xf>
    <xf numFmtId="16" fontId="86" fillId="2" borderId="5" xfId="0" applyNumberFormat="1" applyFont="1" applyFill="1" applyBorder="1" applyAlignment="1" applyProtection="1">
      <alignment horizontal="left" vertical="center"/>
      <protection locked="0"/>
    </xf>
    <xf numFmtId="16" fontId="86" fillId="0" borderId="34" xfId="0" applyNumberFormat="1" applyFont="1" applyBorder="1" applyAlignment="1" applyProtection="1">
      <alignment horizontal="left" vertical="center"/>
      <protection locked="0"/>
    </xf>
    <xf numFmtId="16" fontId="86" fillId="0" borderId="11" xfId="0" applyNumberFormat="1" applyFont="1" applyBorder="1" applyAlignment="1" applyProtection="1">
      <alignment horizontal="left" vertical="center"/>
      <protection locked="0"/>
    </xf>
    <xf numFmtId="16" fontId="86" fillId="2" borderId="11" xfId="0" applyNumberFormat="1" applyFont="1" applyFill="1" applyBorder="1" applyAlignment="1" applyProtection="1">
      <alignment horizontal="center" vertical="center"/>
      <protection locked="0"/>
    </xf>
    <xf numFmtId="16" fontId="86" fillId="2" borderId="7" xfId="0" applyNumberFormat="1" applyFont="1" applyFill="1" applyBorder="1" applyAlignment="1" applyProtection="1">
      <alignment horizontal="left" vertical="center"/>
      <protection locked="0"/>
    </xf>
    <xf numFmtId="16" fontId="86" fillId="2" borderId="10" xfId="0" applyNumberFormat="1" applyFont="1" applyFill="1" applyBorder="1" applyAlignment="1" applyProtection="1">
      <alignment horizontal="left" vertical="center"/>
      <protection locked="0"/>
    </xf>
    <xf numFmtId="0" fontId="491" fillId="35" borderId="91" xfId="2349" applyFont="1" applyFill="1" applyBorder="1" applyAlignment="1">
      <alignment vertical="center"/>
    </xf>
    <xf numFmtId="16" fontId="101" fillId="2" borderId="10" xfId="0" applyNumberFormat="1" applyFont="1" applyFill="1" applyBorder="1" applyAlignment="1" applyProtection="1">
      <alignment horizontal="left" vertical="center"/>
      <protection locked="0"/>
    </xf>
    <xf numFmtId="16" fontId="86" fillId="2" borderId="5" xfId="0" applyNumberFormat="1" applyFont="1" applyFill="1" applyBorder="1" applyAlignment="1" applyProtection="1">
      <alignment horizontal="center" vertical="center"/>
      <protection locked="0"/>
    </xf>
    <xf numFmtId="1" fontId="191" fillId="0" borderId="13" xfId="0" applyNumberFormat="1" applyFont="1" applyBorder="1" applyAlignment="1" applyProtection="1">
      <alignment horizontal="center" vertical="center"/>
      <protection locked="0"/>
    </xf>
    <xf numFmtId="16" fontId="100" fillId="0" borderId="10" xfId="0" applyNumberFormat="1" applyFont="1" applyBorder="1" applyAlignment="1" applyProtection="1">
      <alignment horizontal="left" vertical="center"/>
      <protection locked="0"/>
    </xf>
    <xf numFmtId="16" fontId="101" fillId="2" borderId="7" xfId="0" applyNumberFormat="1" applyFont="1" applyFill="1" applyBorder="1" applyAlignment="1" applyProtection="1">
      <alignment horizontal="left" vertical="center"/>
      <protection locked="0"/>
    </xf>
    <xf numFmtId="0" fontId="98" fillId="0" borderId="12" xfId="0" applyFont="1" applyBorder="1" applyAlignment="1">
      <alignment horizontal="center" vertical="top"/>
    </xf>
    <xf numFmtId="0" fontId="98" fillId="0" borderId="63" xfId="0" applyFont="1" applyBorder="1" applyAlignment="1">
      <alignment horizontal="center" vertical="top"/>
    </xf>
    <xf numFmtId="0" fontId="98" fillId="0" borderId="11" xfId="0" applyFont="1" applyBorder="1" applyAlignment="1">
      <alignment horizontal="center" vertical="top"/>
    </xf>
    <xf numFmtId="0" fontId="98" fillId="0" borderId="36" xfId="0" applyFont="1" applyBorder="1" applyAlignment="1">
      <alignment horizontal="center" vertical="top"/>
    </xf>
    <xf numFmtId="0" fontId="92" fillId="0" borderId="1" xfId="0" applyFont="1" applyBorder="1" applyAlignment="1">
      <alignment horizontal="left" vertical="center" wrapText="1"/>
    </xf>
    <xf numFmtId="0" fontId="131" fillId="0" borderId="10" xfId="0" applyFont="1" applyBorder="1" applyAlignment="1" applyProtection="1">
      <alignment horizontal="center" vertical="center" wrapText="1"/>
      <protection locked="0"/>
    </xf>
    <xf numFmtId="0" fontId="131" fillId="0" borderId="10" xfId="0" applyFont="1" applyBorder="1" applyAlignment="1" applyProtection="1">
      <alignment horizontal="left" vertical="center" wrapText="1"/>
      <protection locked="0"/>
    </xf>
    <xf numFmtId="0" fontId="431" fillId="0" borderId="10" xfId="0" applyFont="1" applyBorder="1" applyAlignment="1" applyProtection="1">
      <alignment horizontal="center" vertical="center" wrapText="1"/>
      <protection locked="0"/>
    </xf>
    <xf numFmtId="0" fontId="431" fillId="18" borderId="139" xfId="0" applyFont="1" applyFill="1" applyBorder="1" applyAlignment="1" applyProtection="1">
      <alignment horizontal="center" vertical="center" wrapText="1"/>
      <protection locked="0"/>
    </xf>
    <xf numFmtId="0" fontId="431" fillId="18" borderId="72" xfId="0" applyFont="1" applyFill="1" applyBorder="1" applyAlignment="1" applyProtection="1">
      <alignment horizontal="center" vertical="center" wrapText="1"/>
      <protection locked="0"/>
    </xf>
    <xf numFmtId="0" fontId="29" fillId="0" borderId="4" xfId="0" applyFont="1" applyBorder="1" applyAlignment="1">
      <alignment horizontal="center"/>
    </xf>
    <xf numFmtId="16" fontId="29" fillId="0" borderId="4" xfId="0" applyNumberFormat="1" applyFont="1" applyBorder="1" applyAlignment="1">
      <alignment horizontal="center"/>
    </xf>
    <xf numFmtId="0" fontId="29" fillId="0" borderId="4" xfId="0" applyFont="1" applyBorder="1"/>
    <xf numFmtId="16" fontId="100" fillId="8" borderId="1" xfId="0" applyNumberFormat="1" applyFont="1" applyFill="1" applyBorder="1" applyAlignment="1">
      <alignment horizontal="left" vertical="center"/>
    </xf>
    <xf numFmtId="16" fontId="47" fillId="14" borderId="0" xfId="0" applyNumberFormat="1" applyFont="1" applyFill="1" applyAlignment="1" applyProtection="1">
      <alignment horizontal="center" vertical="center"/>
      <protection locked="0"/>
    </xf>
    <xf numFmtId="16" fontId="304" fillId="14" borderId="0" xfId="0" applyNumberFormat="1" applyFont="1" applyFill="1" applyAlignment="1">
      <alignment horizontal="center" vertical="center"/>
    </xf>
    <xf numFmtId="16" fontId="221"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2" fillId="2" borderId="7" xfId="0" applyNumberFormat="1" applyFont="1" applyFill="1" applyBorder="1" applyAlignment="1" applyProtection="1">
      <alignment horizontal="left" vertical="center"/>
      <protection locked="0"/>
    </xf>
    <xf numFmtId="0" fontId="346" fillId="14" borderId="0" xfId="0" applyFont="1" applyFill="1" applyAlignment="1">
      <alignment vertical="center"/>
    </xf>
    <xf numFmtId="0" fontId="42" fillId="14" borderId="0" xfId="0" applyFont="1" applyFill="1" applyAlignment="1">
      <alignment vertical="center"/>
    </xf>
    <xf numFmtId="16" fontId="282" fillId="4" borderId="14" xfId="0" applyNumberFormat="1" applyFont="1" applyFill="1" applyBorder="1" applyAlignment="1">
      <alignment horizontal="center" vertical="center"/>
    </xf>
    <xf numFmtId="16" fontId="221" fillId="43" borderId="1" xfId="0" applyNumberFormat="1" applyFont="1" applyFill="1" applyBorder="1" applyAlignment="1">
      <alignment horizontal="center"/>
    </xf>
    <xf numFmtId="0" fontId="245" fillId="8" borderId="1" xfId="0" applyFont="1" applyFill="1" applyBorder="1" applyAlignment="1">
      <alignment vertical="center"/>
    </xf>
    <xf numFmtId="0" fontId="29" fillId="21" borderId="12" xfId="0" applyFont="1" applyFill="1" applyBorder="1" applyProtection="1">
      <protection locked="0"/>
    </xf>
    <xf numFmtId="0" fontId="50" fillId="3" borderId="0" xfId="0" applyFont="1" applyFill="1"/>
    <xf numFmtId="0" fontId="30" fillId="3" borderId="0" xfId="13" applyFill="1" applyAlignment="1" applyProtection="1"/>
    <xf numFmtId="16" fontId="50" fillId="3" borderId="0" xfId="0" applyNumberFormat="1" applyFont="1" applyFill="1"/>
    <xf numFmtId="0" fontId="0" fillId="35" borderId="66" xfId="0" applyFill="1" applyBorder="1" applyAlignment="1">
      <alignment vertical="center"/>
    </xf>
    <xf numFmtId="16" fontId="44"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4"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6" fillId="0" borderId="13" xfId="0" applyNumberFormat="1" applyFont="1" applyBorder="1" applyAlignment="1" applyProtection="1">
      <alignment horizontal="center" vertical="center"/>
      <protection locked="0"/>
    </xf>
    <xf numFmtId="0" fontId="492" fillId="0" borderId="0" xfId="2" applyFont="1" applyAlignment="1">
      <alignment horizontal="left" vertical="center" indent="1"/>
    </xf>
    <xf numFmtId="16" fontId="75"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left" vertical="center"/>
    </xf>
    <xf numFmtId="16" fontId="0" fillId="0" borderId="134" xfId="0" applyNumberFormat="1" applyBorder="1" applyAlignment="1">
      <alignment horizontal="center" vertical="center"/>
    </xf>
    <xf numFmtId="0" fontId="0" fillId="35" borderId="141" xfId="0" applyFill="1" applyBorder="1" applyAlignment="1">
      <alignment vertical="center"/>
    </xf>
    <xf numFmtId="16" fontId="0" fillId="0" borderId="142" xfId="0" applyNumberFormat="1" applyBorder="1" applyAlignment="1">
      <alignment horizontal="left" vertical="center"/>
    </xf>
    <xf numFmtId="16" fontId="0" fillId="0" borderId="142" xfId="0" applyNumberFormat="1" applyBorder="1" applyAlignment="1">
      <alignment horizontal="center" vertical="center"/>
    </xf>
    <xf numFmtId="0" fontId="188" fillId="0" borderId="1" xfId="0" applyFont="1" applyBorder="1"/>
    <xf numFmtId="0" fontId="86" fillId="21" borderId="12" xfId="0" applyFont="1" applyFill="1" applyBorder="1" applyProtection="1">
      <protection locked="0"/>
    </xf>
    <xf numFmtId="0" fontId="371" fillId="35" borderId="91" xfId="2344" applyFont="1" applyFill="1" applyBorder="1" applyAlignment="1">
      <alignment vertical="center"/>
    </xf>
    <xf numFmtId="16" fontId="57" fillId="0" borderId="0" xfId="0" applyNumberFormat="1" applyFont="1" applyAlignment="1">
      <alignment vertical="center"/>
    </xf>
    <xf numFmtId="0" fontId="315" fillId="0" borderId="0" xfId="0" applyFont="1" applyAlignment="1" applyProtection="1">
      <alignment horizontal="left"/>
      <protection locked="0"/>
    </xf>
    <xf numFmtId="0" fontId="86" fillId="21" borderId="33" xfId="0" applyFont="1" applyFill="1" applyBorder="1" applyAlignment="1" applyProtection="1">
      <alignment horizontal="center"/>
      <protection locked="0"/>
    </xf>
    <xf numFmtId="0" fontId="86" fillId="21" borderId="13" xfId="0" applyFont="1" applyFill="1" applyBorder="1" applyAlignment="1" applyProtection="1">
      <alignment horizontal="center"/>
      <protection locked="0"/>
    </xf>
    <xf numFmtId="1" fontId="86" fillId="2" borderId="13" xfId="0" applyNumberFormat="1" applyFont="1" applyFill="1" applyBorder="1" applyAlignment="1" applyProtection="1">
      <alignment horizontal="center" vertical="center"/>
      <protection locked="0"/>
    </xf>
    <xf numFmtId="1" fontId="29" fillId="2" borderId="13" xfId="0" applyNumberFormat="1" applyFont="1" applyFill="1" applyBorder="1" applyAlignment="1" applyProtection="1">
      <alignment horizontal="center" vertical="center"/>
      <protection locked="0"/>
    </xf>
    <xf numFmtId="0" fontId="346" fillId="0" borderId="0" xfId="0" applyFont="1" applyAlignment="1">
      <alignment vertical="center"/>
    </xf>
    <xf numFmtId="16" fontId="100" fillId="9" borderId="1" xfId="0" applyNumberFormat="1" applyFont="1" applyFill="1" applyBorder="1" applyAlignment="1" applyProtection="1">
      <alignment horizontal="left" vertical="center"/>
      <protection locked="0"/>
    </xf>
    <xf numFmtId="16" fontId="86" fillId="9" borderId="34" xfId="0" applyNumberFormat="1" applyFont="1" applyFill="1" applyBorder="1" applyAlignment="1" applyProtection="1">
      <alignment horizontal="left" vertical="center"/>
      <protection locked="0"/>
    </xf>
    <xf numFmtId="16" fontId="86" fillId="9" borderId="6" xfId="0" applyNumberFormat="1" applyFont="1" applyFill="1" applyBorder="1" applyAlignment="1" applyProtection="1">
      <alignment horizontal="center" vertical="center"/>
      <protection locked="0"/>
    </xf>
    <xf numFmtId="16" fontId="191" fillId="2" borderId="10" xfId="0" applyNumberFormat="1" applyFont="1" applyFill="1" applyBorder="1" applyAlignment="1" applyProtection="1">
      <alignment horizontal="left" vertical="center"/>
      <protection locked="0"/>
    </xf>
    <xf numFmtId="0" fontId="21" fillId="0" borderId="0" xfId="1" applyFont="1" applyAlignment="1">
      <alignment horizontal="left" vertical="center"/>
    </xf>
    <xf numFmtId="0" fontId="293" fillId="0" borderId="0" xfId="1" applyFont="1" applyAlignment="1">
      <alignment vertical="center"/>
    </xf>
    <xf numFmtId="0" fontId="300" fillId="0" borderId="0" xfId="1" applyFont="1" applyAlignment="1">
      <alignment vertical="center"/>
    </xf>
    <xf numFmtId="0" fontId="293" fillId="0" borderId="0" xfId="0" applyFont="1" applyAlignment="1" applyProtection="1">
      <alignment vertical="center"/>
      <protection locked="0"/>
    </xf>
    <xf numFmtId="0" fontId="293" fillId="9" borderId="14" xfId="0" applyFont="1" applyFill="1" applyBorder="1" applyAlignment="1" applyProtection="1">
      <alignment vertical="center"/>
      <protection locked="0"/>
    </xf>
    <xf numFmtId="16" fontId="293" fillId="9" borderId="14" xfId="0" applyNumberFormat="1" applyFont="1" applyFill="1" applyBorder="1" applyAlignment="1" applyProtection="1">
      <alignment horizontal="center" vertical="center"/>
      <protection locked="0"/>
    </xf>
    <xf numFmtId="16" fontId="221" fillId="0" borderId="1" xfId="0" applyNumberFormat="1" applyFont="1" applyBorder="1" applyAlignment="1">
      <alignment horizontal="center"/>
    </xf>
    <xf numFmtId="0" fontId="273" fillId="0" borderId="0" xfId="0" applyFont="1" applyProtection="1">
      <protection locked="0"/>
    </xf>
    <xf numFmtId="0" fontId="40" fillId="0" borderId="0" xfId="0" applyFont="1" applyProtection="1">
      <protection locked="0"/>
    </xf>
    <xf numFmtId="0" fontId="40" fillId="0" borderId="0" xfId="0" applyFont="1" applyAlignment="1" applyProtection="1">
      <alignment vertical="center"/>
      <protection locked="0"/>
    </xf>
    <xf numFmtId="0" fontId="493" fillId="0" borderId="0" xfId="0" applyFont="1" applyAlignment="1">
      <alignment vertical="center"/>
    </xf>
    <xf numFmtId="0" fontId="494" fillId="0" borderId="0" xfId="0" applyFont="1"/>
    <xf numFmtId="0" fontId="495" fillId="0" borderId="0" xfId="0" applyFont="1"/>
    <xf numFmtId="0" fontId="496" fillId="0" borderId="0" xfId="0" applyFont="1" applyAlignment="1">
      <alignment vertical="center"/>
    </xf>
    <xf numFmtId="0" fontId="273" fillId="3" borderId="0" xfId="0" applyFont="1" applyFill="1"/>
    <xf numFmtId="16" fontId="300" fillId="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0"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0" fillId="0" borderId="16" xfId="0" applyFont="1" applyBorder="1" applyAlignment="1">
      <alignment horizontal="center" vertical="center"/>
    </xf>
    <xf numFmtId="0" fontId="50" fillId="0" borderId="1" xfId="0" applyFont="1" applyBorder="1" applyAlignment="1">
      <alignment horizontal="center" vertical="center"/>
    </xf>
    <xf numFmtId="0" fontId="92" fillId="0" borderId="2" xfId="0" applyFont="1" applyBorder="1" applyAlignment="1" applyProtection="1">
      <alignment horizontal="center" vertical="center" wrapText="1"/>
      <protection locked="0"/>
    </xf>
    <xf numFmtId="0" fontId="465"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5" fillId="0" borderId="4" xfId="0" applyNumberFormat="1" applyFont="1" applyBorder="1" applyAlignment="1">
      <alignment horizontal="center" vertical="center"/>
    </xf>
    <xf numFmtId="16" fontId="245" fillId="0" borderId="4" xfId="0" applyNumberFormat="1" applyFont="1" applyBorder="1" applyAlignment="1" applyProtection="1">
      <alignment horizontal="center" vertical="center"/>
      <protection locked="0"/>
    </xf>
    <xf numFmtId="0" fontId="153" fillId="9" borderId="1" xfId="0" applyFont="1" applyFill="1" applyBorder="1"/>
    <xf numFmtId="0" fontId="153" fillId="9" borderId="101" xfId="0" applyFont="1" applyFill="1" applyBorder="1" applyAlignment="1">
      <alignment horizontal="center"/>
    </xf>
    <xf numFmtId="16" fontId="497" fillId="0" borderId="0" xfId="0" applyNumberFormat="1" applyFont="1" applyAlignment="1">
      <alignment horizontal="left" vertical="center"/>
    </xf>
    <xf numFmtId="0" fontId="29" fillId="0" borderId="33" xfId="0" applyFont="1" applyBorder="1" applyAlignment="1">
      <alignment horizontal="center" vertical="center"/>
    </xf>
    <xf numFmtId="0" fontId="29" fillId="0" borderId="19" xfId="0" applyFont="1" applyBorder="1" applyAlignment="1">
      <alignment horizontal="center" vertical="center"/>
    </xf>
    <xf numFmtId="16" fontId="86" fillId="4" borderId="21" xfId="0" applyNumberFormat="1" applyFont="1" applyFill="1" applyBorder="1" applyAlignment="1">
      <alignment horizontal="center" vertical="center"/>
    </xf>
    <xf numFmtId="0" fontId="224" fillId="0" borderId="17" xfId="0" applyFont="1" applyBorder="1" applyAlignment="1">
      <alignment horizontal="center" vertical="center" wrapText="1"/>
    </xf>
    <xf numFmtId="0" fontId="189" fillId="0" borderId="1" xfId="0" applyFont="1" applyBorder="1" applyAlignment="1">
      <alignment horizontal="center" vertical="center" wrapText="1"/>
    </xf>
    <xf numFmtId="0" fontId="236" fillId="0" borderId="1" xfId="0" applyFont="1" applyBorder="1" applyAlignment="1">
      <alignment horizontal="center" vertical="center" wrapText="1"/>
    </xf>
    <xf numFmtId="0" fontId="227" fillId="0" borderId="0" xfId="0" applyFont="1" applyAlignment="1">
      <alignment horizontal="center"/>
    </xf>
    <xf numFmtId="0" fontId="44" fillId="0" borderId="1" xfId="0" applyFont="1" applyBorder="1" applyAlignment="1">
      <alignment vertical="center"/>
    </xf>
    <xf numFmtId="16" fontId="225" fillId="0" borderId="1" xfId="0" applyNumberFormat="1" applyFont="1" applyBorder="1" applyAlignment="1">
      <alignment horizontal="left" vertical="center"/>
    </xf>
    <xf numFmtId="0" fontId="260" fillId="35" borderId="91" xfId="2344" applyFont="1" applyFill="1" applyBorder="1" applyAlignment="1">
      <alignment vertical="center"/>
    </xf>
    <xf numFmtId="16" fontId="95" fillId="4" borderId="7" xfId="0" applyNumberFormat="1" applyFont="1" applyFill="1" applyBorder="1" applyAlignment="1" applyProtection="1">
      <alignment horizontal="center" vertical="center"/>
      <protection locked="0"/>
    </xf>
    <xf numFmtId="16" fontId="126" fillId="0" borderId="1" xfId="0" applyNumberFormat="1" applyFont="1" applyBorder="1" applyAlignment="1">
      <alignment horizontal="left" vertical="center"/>
    </xf>
    <xf numFmtId="0" fontId="28" fillId="0" borderId="38" xfId="0" applyFont="1" applyBorder="1" applyAlignment="1">
      <alignment wrapText="1"/>
    </xf>
    <xf numFmtId="0" fontId="28" fillId="0" borderId="38"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5" xfId="0" applyFont="1" applyBorder="1" applyAlignment="1">
      <alignment vertical="center" wrapText="1"/>
    </xf>
    <xf numFmtId="0" fontId="86" fillId="0" borderId="11" xfId="0" applyFont="1" applyBorder="1" applyAlignment="1">
      <alignment horizontal="center" vertical="center" wrapText="1"/>
    </xf>
    <xf numFmtId="0" fontId="98" fillId="0" borderId="5" xfId="0" applyFont="1" applyBorder="1" applyAlignment="1">
      <alignment horizontal="center" vertical="top"/>
    </xf>
    <xf numFmtId="0" fontId="131" fillId="0" borderId="40" xfId="0" applyFont="1" applyBorder="1" applyAlignment="1">
      <alignment wrapText="1"/>
    </xf>
    <xf numFmtId="0" fontId="130" fillId="0" borderId="40" xfId="0" applyFont="1" applyBorder="1"/>
    <xf numFmtId="0" fontId="130" fillId="0" borderId="143" xfId="0" applyFont="1" applyBorder="1"/>
    <xf numFmtId="16" fontId="86" fillId="23" borderId="0" xfId="0" applyNumberFormat="1" applyFont="1" applyFill="1" applyAlignment="1" applyProtection="1">
      <alignment horizontal="center"/>
      <protection locked="0"/>
    </xf>
    <xf numFmtId="0" fontId="296" fillId="0" borderId="2" xfId="0" applyFont="1" applyBorder="1" applyAlignment="1">
      <alignment vertical="center"/>
    </xf>
    <xf numFmtId="16" fontId="95" fillId="4" borderId="16" xfId="0" applyNumberFormat="1" applyFont="1" applyFill="1" applyBorder="1" applyAlignment="1" applyProtection="1">
      <alignment horizontal="center" wrapText="1"/>
      <protection locked="0"/>
    </xf>
    <xf numFmtId="0" fontId="100" fillId="0" borderId="1" xfId="0" applyFont="1" applyBorder="1" applyAlignment="1">
      <alignment vertical="center"/>
    </xf>
    <xf numFmtId="16" fontId="86" fillId="23" borderId="7" xfId="0" applyNumberFormat="1" applyFont="1" applyFill="1" applyBorder="1" applyAlignment="1" applyProtection="1">
      <alignment horizontal="center"/>
      <protection locked="0"/>
    </xf>
    <xf numFmtId="16" fontId="245" fillId="4" borderId="1" xfId="0" applyNumberFormat="1" applyFont="1" applyFill="1" applyBorder="1" applyAlignment="1">
      <alignment horizontal="center" vertical="center"/>
    </xf>
    <xf numFmtId="0" fontId="223" fillId="0" borderId="14" xfId="0" applyFont="1" applyBorder="1"/>
    <xf numFmtId="16" fontId="223"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6" fillId="0" borderId="1" xfId="13" applyNumberFormat="1" applyFont="1" applyFill="1" applyBorder="1" applyAlignment="1" applyProtection="1">
      <alignment horizontal="center" vertical="center"/>
    </xf>
    <xf numFmtId="0" fontId="20" fillId="0" borderId="0" xfId="16"/>
    <xf numFmtId="0" fontId="498" fillId="35" borderId="91" xfId="2344" applyFont="1" applyFill="1" applyBorder="1" applyAlignment="1">
      <alignment vertical="center"/>
    </xf>
    <xf numFmtId="16" fontId="44" fillId="2" borderId="12" xfId="0" applyNumberFormat="1" applyFont="1" applyFill="1" applyBorder="1" applyAlignment="1">
      <alignment horizontal="center" vertical="center"/>
    </xf>
    <xf numFmtId="0" fontId="308" fillId="0" borderId="0" xfId="0" applyFont="1" applyAlignment="1">
      <alignment horizontal="center" vertical="center" wrapText="1"/>
    </xf>
    <xf numFmtId="16" fontId="499" fillId="0" borderId="12" xfId="0" applyNumberFormat="1" applyFont="1" applyBorder="1" applyAlignment="1">
      <alignment horizontal="center" vertical="center"/>
    </xf>
    <xf numFmtId="16" fontId="86"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29" fillId="4" borderId="12" xfId="0" applyNumberFormat="1" applyFont="1" applyFill="1" applyBorder="1" applyAlignment="1" applyProtection="1">
      <alignment horizontal="center" vertical="center"/>
      <protection locked="0"/>
    </xf>
    <xf numFmtId="16" fontId="212" fillId="0" borderId="34" xfId="0" applyNumberFormat="1" applyFont="1" applyBorder="1" applyAlignment="1" applyProtection="1">
      <alignment horizontal="left" vertical="center"/>
      <protection locked="0"/>
    </xf>
    <xf numFmtId="16" fontId="212" fillId="0" borderId="6" xfId="0" applyNumberFormat="1" applyFont="1" applyBorder="1" applyAlignment="1" applyProtection="1">
      <alignment horizontal="center" vertical="center"/>
      <protection locked="0"/>
    </xf>
    <xf numFmtId="16" fontId="212" fillId="2" borderId="6" xfId="0" applyNumberFormat="1" applyFont="1" applyFill="1" applyBorder="1" applyAlignment="1" applyProtection="1">
      <alignment horizontal="center" vertical="center"/>
      <protection locked="0"/>
    </xf>
    <xf numFmtId="16" fontId="212" fillId="0" borderId="11" xfId="0" applyNumberFormat="1" applyFont="1" applyBorder="1" applyAlignment="1" applyProtection="1">
      <alignment horizontal="left" vertical="center"/>
      <protection locked="0"/>
    </xf>
    <xf numFmtId="16" fontId="212" fillId="0" borderId="11" xfId="0" applyNumberFormat="1" applyFont="1" applyBorder="1" applyAlignment="1" applyProtection="1">
      <alignment horizontal="center" vertical="center"/>
      <protection locked="0"/>
    </xf>
    <xf numFmtId="16" fontId="212" fillId="2" borderId="11" xfId="0" applyNumberFormat="1" applyFont="1" applyFill="1" applyBorder="1" applyAlignment="1" applyProtection="1">
      <alignment horizontal="center" vertical="center"/>
      <protection locked="0"/>
    </xf>
    <xf numFmtId="16" fontId="75" fillId="29" borderId="1" xfId="0" applyNumberFormat="1" applyFont="1" applyFill="1" applyBorder="1" applyAlignment="1" applyProtection="1">
      <alignment horizontal="left" vertical="center"/>
      <protection locked="0"/>
    </xf>
    <xf numFmtId="16" fontId="86" fillId="0" borderId="8" xfId="0" applyNumberFormat="1" applyFont="1" applyBorder="1" applyAlignment="1" applyProtection="1">
      <alignment horizontal="center" vertical="center"/>
      <protection locked="0"/>
    </xf>
    <xf numFmtId="0" fontId="86" fillId="23" borderId="13" xfId="0" applyFont="1" applyFill="1" applyBorder="1" applyAlignment="1" applyProtection="1">
      <alignment horizontal="center"/>
      <protection locked="0"/>
    </xf>
    <xf numFmtId="16" fontId="92" fillId="0" borderId="6" xfId="0" applyNumberFormat="1" applyFont="1" applyBorder="1" applyAlignment="1" applyProtection="1">
      <alignment horizontal="center" vertical="center"/>
      <protection locked="0"/>
    </xf>
    <xf numFmtId="0" fontId="223" fillId="0" borderId="34" xfId="0" applyFont="1" applyBorder="1" applyAlignment="1">
      <alignment horizontal="center"/>
    </xf>
    <xf numFmtId="0" fontId="223" fillId="43" borderId="20" xfId="0" applyFont="1" applyFill="1" applyBorder="1" applyAlignment="1">
      <alignment horizontal="center"/>
    </xf>
    <xf numFmtId="0" fontId="56" fillId="0" borderId="3" xfId="0" applyFont="1" applyBorder="1" applyAlignment="1">
      <alignment horizontal="center" vertical="center"/>
    </xf>
    <xf numFmtId="0" fontId="55"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5" fillId="0" borderId="46" xfId="0" applyFont="1" applyBorder="1" applyAlignment="1">
      <alignment horizontal="center" vertical="center"/>
    </xf>
    <xf numFmtId="16" fontId="465" fillId="0" borderId="53" xfId="0" applyNumberFormat="1" applyFont="1" applyBorder="1" applyAlignment="1">
      <alignment horizontal="center" vertical="center"/>
    </xf>
    <xf numFmtId="16" fontId="92" fillId="0" borderId="53" xfId="0" applyNumberFormat="1" applyFont="1" applyBorder="1" applyAlignment="1">
      <alignment horizontal="center" vertical="center"/>
    </xf>
    <xf numFmtId="16" fontId="86" fillId="0" borderId="53" xfId="0" applyNumberFormat="1" applyFont="1" applyBorder="1" applyAlignment="1">
      <alignment horizontal="center" vertical="center"/>
    </xf>
    <xf numFmtId="16" fontId="104" fillId="0" borderId="53" xfId="0" applyNumberFormat="1" applyFont="1" applyBorder="1" applyAlignment="1">
      <alignment horizontal="center" vertical="center"/>
    </xf>
    <xf numFmtId="16" fontId="269" fillId="0" borderId="53" xfId="0" applyNumberFormat="1" applyFont="1" applyBorder="1" applyAlignment="1">
      <alignment horizontal="center" vertical="center"/>
    </xf>
    <xf numFmtId="16" fontId="269" fillId="0" borderId="45" xfId="0" applyNumberFormat="1" applyFont="1" applyBorder="1" applyAlignment="1">
      <alignment horizontal="center" vertical="center"/>
    </xf>
    <xf numFmtId="0" fontId="86" fillId="0" borderId="50" xfId="0" applyFont="1" applyBorder="1" applyAlignment="1">
      <alignment horizontal="left"/>
    </xf>
    <xf numFmtId="0" fontId="368" fillId="0" borderId="0" xfId="13" applyFont="1" applyAlignment="1" applyProtection="1">
      <alignment horizontal="left"/>
    </xf>
    <xf numFmtId="0" fontId="368" fillId="0" borderId="87" xfId="13" applyFont="1" applyBorder="1" applyAlignment="1" applyProtection="1">
      <alignment horizontal="left"/>
    </xf>
    <xf numFmtId="0" fontId="86" fillId="0" borderId="55" xfId="0" applyFont="1" applyBorder="1" applyAlignment="1">
      <alignment vertical="center"/>
    </xf>
    <xf numFmtId="0" fontId="86" fillId="0" borderId="56" xfId="0" applyFont="1" applyBorder="1" applyAlignment="1">
      <alignment vertical="center"/>
    </xf>
    <xf numFmtId="0" fontId="500" fillId="21" borderId="0" xfId="0" applyFont="1" applyFill="1" applyAlignment="1">
      <alignment horizontal="center"/>
    </xf>
    <xf numFmtId="0" fontId="501" fillId="0" borderId="0" xfId="0" applyFont="1"/>
    <xf numFmtId="0" fontId="502" fillId="0" borderId="1" xfId="0" applyFont="1" applyBorder="1"/>
    <xf numFmtId="0" fontId="502" fillId="0" borderId="1" xfId="0" applyFont="1" applyBorder="1" applyAlignment="1">
      <alignment horizontal="center"/>
    </xf>
    <xf numFmtId="16" fontId="502" fillId="0" borderId="1" xfId="0" applyNumberFormat="1" applyFont="1" applyBorder="1" applyAlignment="1">
      <alignment horizontal="center"/>
    </xf>
    <xf numFmtId="16" fontId="75" fillId="0" borderId="1" xfId="0" applyNumberFormat="1" applyFont="1" applyBorder="1" applyAlignment="1">
      <alignment horizontal="center" vertical="center"/>
    </xf>
    <xf numFmtId="0" fontId="223" fillId="21" borderId="135" xfId="0" applyFont="1" applyFill="1" applyBorder="1"/>
    <xf numFmtId="0" fontId="227" fillId="21" borderId="146" xfId="0" applyFont="1" applyFill="1" applyBorder="1" applyAlignment="1">
      <alignment horizontal="center"/>
    </xf>
    <xf numFmtId="0" fontId="227" fillId="21" borderId="135" xfId="0" applyFont="1" applyFill="1" applyBorder="1" applyAlignment="1">
      <alignment horizontal="center"/>
    </xf>
    <xf numFmtId="0" fontId="244" fillId="15" borderId="91" xfId="0" applyFont="1" applyFill="1" applyBorder="1" applyAlignment="1">
      <alignment vertical="center"/>
    </xf>
    <xf numFmtId="16" fontId="244" fillId="15" borderId="7" xfId="0" applyNumberFormat="1" applyFont="1" applyFill="1" applyBorder="1" applyAlignment="1">
      <alignment horizontal="left" vertical="center"/>
    </xf>
    <xf numFmtId="16" fontId="244" fillId="15" borderId="7" xfId="0" applyNumberFormat="1" applyFont="1" applyFill="1" applyBorder="1" applyAlignment="1">
      <alignment horizontal="center" vertical="center"/>
    </xf>
    <xf numFmtId="16" fontId="95" fillId="4" borderId="6" xfId="0" applyNumberFormat="1" applyFont="1" applyFill="1" applyBorder="1" applyAlignment="1" applyProtection="1">
      <alignment horizontal="center" vertical="center"/>
      <protection locked="0"/>
    </xf>
    <xf numFmtId="0" fontId="101" fillId="0" borderId="1" xfId="0" applyFont="1" applyBorder="1" applyAlignment="1">
      <alignment vertical="center"/>
    </xf>
    <xf numFmtId="0" fontId="101" fillId="0" borderId="1" xfId="0" applyFont="1" applyBorder="1" applyAlignment="1">
      <alignment horizontal="center" vertical="center"/>
    </xf>
    <xf numFmtId="16" fontId="282" fillId="4" borderId="1" xfId="13" applyNumberFormat="1" applyFont="1" applyFill="1" applyBorder="1" applyAlignment="1" applyProtection="1">
      <alignment horizontal="center" vertical="center"/>
    </xf>
    <xf numFmtId="16" fontId="100" fillId="4" borderId="12"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86" fillId="4" borderId="79" xfId="0" applyNumberFormat="1" applyFont="1" applyFill="1" applyBorder="1" applyAlignment="1">
      <alignment horizontal="center" vertical="center"/>
    </xf>
    <xf numFmtId="0" fontId="503" fillId="35" borderId="91" xfId="0" applyFont="1" applyFill="1" applyBorder="1" applyAlignment="1">
      <alignment vertical="center"/>
    </xf>
    <xf numFmtId="16" fontId="503" fillId="0" borderId="7" xfId="0" applyNumberFormat="1" applyFont="1" applyBorder="1" applyAlignment="1">
      <alignment horizontal="center" vertical="center"/>
    </xf>
    <xf numFmtId="16" fontId="212" fillId="15" borderId="34" xfId="0" applyNumberFormat="1" applyFont="1" applyFill="1" applyBorder="1" applyAlignment="1" applyProtection="1">
      <alignment horizontal="left" vertical="center"/>
      <protection locked="0"/>
    </xf>
    <xf numFmtId="16" fontId="212" fillId="15" borderId="6" xfId="0" applyNumberFormat="1" applyFont="1" applyFill="1" applyBorder="1" applyAlignment="1" applyProtection="1">
      <alignment horizontal="center" vertical="center"/>
      <protection locked="0"/>
    </xf>
    <xf numFmtId="16" fontId="504" fillId="15" borderId="10" xfId="0" applyNumberFormat="1" applyFont="1" applyFill="1" applyBorder="1" applyAlignment="1" applyProtection="1">
      <alignment horizontal="left" vertical="center"/>
      <protection locked="0"/>
    </xf>
    <xf numFmtId="16" fontId="212" fillId="15" borderId="10"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center" vertical="center"/>
      <protection locked="0"/>
    </xf>
    <xf numFmtId="16" fontId="212" fillId="15" borderId="11" xfId="0" applyNumberFormat="1" applyFont="1" applyFill="1" applyBorder="1" applyAlignment="1" applyProtection="1">
      <alignment horizontal="left" vertical="center"/>
      <protection locked="0"/>
    </xf>
    <xf numFmtId="16" fontId="212" fillId="15" borderId="11" xfId="0" applyNumberFormat="1" applyFont="1" applyFill="1" applyBorder="1" applyAlignment="1" applyProtection="1">
      <alignment horizontal="center" vertical="center"/>
      <protection locked="0"/>
    </xf>
    <xf numFmtId="16" fontId="212" fillId="15" borderId="10" xfId="0" applyNumberFormat="1" applyFont="1" applyFill="1" applyBorder="1" applyAlignment="1" applyProtection="1">
      <alignment horizontal="left" vertical="center"/>
      <protection locked="0"/>
    </xf>
    <xf numFmtId="16" fontId="212" fillId="15" borderId="12"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left" vertical="center"/>
      <protection locked="0"/>
    </xf>
    <xf numFmtId="16" fontId="212" fillId="15" borderId="16" xfId="0" applyNumberFormat="1" applyFont="1" applyFill="1" applyBorder="1" applyAlignment="1" applyProtection="1">
      <alignment horizontal="center" vertical="center"/>
      <protection locked="0"/>
    </xf>
    <xf numFmtId="16" fontId="212" fillId="15" borderId="12" xfId="0" applyNumberFormat="1" applyFont="1" applyFill="1" applyBorder="1" applyAlignment="1" applyProtection="1">
      <alignment horizontal="left" vertical="center"/>
      <protection locked="0"/>
    </xf>
    <xf numFmtId="16" fontId="212" fillId="15" borderId="13" xfId="0" applyNumberFormat="1" applyFont="1" applyFill="1" applyBorder="1" applyAlignment="1" applyProtection="1">
      <alignment horizontal="center" vertical="center"/>
      <protection locked="0"/>
    </xf>
    <xf numFmtId="16" fontId="504" fillId="15" borderId="34" xfId="0" applyNumberFormat="1" applyFont="1" applyFill="1" applyBorder="1" applyAlignment="1" applyProtection="1">
      <alignment horizontal="left" vertical="center"/>
      <protection locked="0"/>
    </xf>
    <xf numFmtId="0" fontId="38" fillId="0" borderId="10" xfId="0" applyFont="1" applyBorder="1" applyAlignment="1">
      <alignment horizontal="center" vertical="center" wrapText="1"/>
    </xf>
    <xf numFmtId="16" fontId="86" fillId="15" borderId="34" xfId="0" applyNumberFormat="1" applyFont="1" applyFill="1" applyBorder="1" applyAlignment="1" applyProtection="1">
      <alignment horizontal="left" vertical="center"/>
      <protection locked="0"/>
    </xf>
    <xf numFmtId="16" fontId="92" fillId="15" borderId="6" xfId="0" applyNumberFormat="1" applyFont="1" applyFill="1" applyBorder="1" applyAlignment="1" applyProtection="1">
      <alignment horizontal="center" vertical="center"/>
      <protection locked="0"/>
    </xf>
    <xf numFmtId="16" fontId="86" fillId="15" borderId="11" xfId="0" applyNumberFormat="1" applyFont="1" applyFill="1" applyBorder="1" applyAlignment="1" applyProtection="1">
      <alignment horizontal="left" vertical="center"/>
      <protection locked="0"/>
    </xf>
    <xf numFmtId="16" fontId="86" fillId="15" borderId="11" xfId="0" applyNumberFormat="1" applyFont="1" applyFill="1" applyBorder="1" applyAlignment="1" applyProtection="1">
      <alignment horizontal="center" vertical="center"/>
      <protection locked="0"/>
    </xf>
    <xf numFmtId="16" fontId="86" fillId="15" borderId="6" xfId="0" applyNumberFormat="1" applyFont="1" applyFill="1" applyBorder="1" applyAlignment="1" applyProtection="1">
      <alignment horizontal="center" vertical="center"/>
      <protection locked="0"/>
    </xf>
    <xf numFmtId="16" fontId="92" fillId="15" borderId="34" xfId="0" applyNumberFormat="1" applyFont="1" applyFill="1" applyBorder="1" applyAlignment="1" applyProtection="1">
      <alignment horizontal="left" vertical="center"/>
      <protection locked="0"/>
    </xf>
    <xf numFmtId="16" fontId="92" fillId="15" borderId="11" xfId="0" applyNumberFormat="1" applyFont="1" applyFill="1" applyBorder="1" applyAlignment="1" applyProtection="1">
      <alignment horizontal="left" vertical="center"/>
      <protection locked="0"/>
    </xf>
    <xf numFmtId="16" fontId="92" fillId="3" borderId="1" xfId="0" applyNumberFormat="1" applyFont="1" applyFill="1" applyBorder="1" applyAlignment="1">
      <alignment horizontal="center" vertical="center"/>
    </xf>
    <xf numFmtId="16" fontId="68" fillId="31" borderId="1" xfId="0" applyNumberFormat="1" applyFont="1" applyFill="1" applyBorder="1" applyAlignment="1">
      <alignment horizontal="center" vertical="center"/>
    </xf>
    <xf numFmtId="16" fontId="101" fillId="0" borderId="0" xfId="0" applyNumberFormat="1" applyFont="1" applyAlignment="1">
      <alignment horizontal="center" vertical="center"/>
    </xf>
    <xf numFmtId="16" fontId="86" fillId="0" borderId="0" xfId="13" applyNumberFormat="1" applyFont="1" applyFill="1" applyBorder="1" applyAlignment="1" applyProtection="1">
      <alignment horizontal="center" vertical="center"/>
    </xf>
    <xf numFmtId="0" fontId="223" fillId="2" borderId="0" xfId="0" applyFont="1" applyFill="1" applyAlignment="1">
      <alignment horizontal="center"/>
    </xf>
    <xf numFmtId="16" fontId="223" fillId="2" borderId="0" xfId="0" applyNumberFormat="1" applyFont="1" applyFill="1" applyAlignment="1">
      <alignment horizontal="center"/>
    </xf>
    <xf numFmtId="0" fontId="223" fillId="0" borderId="10" xfId="0" applyFont="1" applyBorder="1"/>
    <xf numFmtId="16" fontId="465" fillId="0" borderId="4" xfId="0" applyNumberFormat="1" applyFont="1" applyBorder="1" applyAlignment="1">
      <alignment horizontal="left" vertical="center"/>
    </xf>
    <xf numFmtId="0" fontId="223" fillId="43" borderId="14" xfId="0" applyFont="1" applyFill="1" applyBorder="1"/>
    <xf numFmtId="0" fontId="223" fillId="43" borderId="17" xfId="0" applyFont="1" applyFill="1" applyBorder="1" applyAlignment="1">
      <alignment horizontal="center"/>
    </xf>
    <xf numFmtId="16" fontId="223" fillId="43" borderId="10" xfId="0" applyNumberFormat="1" applyFont="1" applyFill="1" applyBorder="1" applyAlignment="1">
      <alignment horizontal="center"/>
    </xf>
    <xf numFmtId="0" fontId="29" fillId="0" borderId="5" xfId="0" applyFont="1" applyBorder="1" applyAlignment="1" applyProtection="1">
      <alignment horizontal="center" vertical="center" wrapText="1"/>
      <protection locked="0"/>
    </xf>
    <xf numFmtId="0" fontId="29" fillId="0" borderId="12" xfId="0" applyFont="1" applyBorder="1" applyAlignment="1">
      <alignment horizontal="center" vertical="center" wrapText="1"/>
    </xf>
    <xf numFmtId="0" fontId="110" fillId="0" borderId="12"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16" fontId="221" fillId="0" borderId="14" xfId="0" applyNumberFormat="1" applyFont="1" applyBorder="1" applyAlignment="1">
      <alignment horizontal="center"/>
    </xf>
    <xf numFmtId="0" fontId="165" fillId="35" borderId="109" xfId="2344" applyFill="1" applyBorder="1" applyAlignment="1">
      <alignment vertical="center"/>
    </xf>
    <xf numFmtId="16" fontId="205" fillId="2" borderId="13" xfId="0" applyNumberFormat="1" applyFont="1" applyFill="1" applyBorder="1" applyAlignment="1">
      <alignment horizontal="center" vertical="center"/>
    </xf>
    <xf numFmtId="0" fontId="244" fillId="15" borderId="141" xfId="0" applyFont="1" applyFill="1" applyBorder="1" applyAlignment="1">
      <alignment vertical="center"/>
    </xf>
    <xf numFmtId="16" fontId="244" fillId="15" borderId="142" xfId="0" applyNumberFormat="1" applyFont="1" applyFill="1" applyBorder="1" applyAlignment="1">
      <alignment horizontal="center" vertical="center"/>
    </xf>
    <xf numFmtId="0" fontId="476" fillId="0" borderId="0" xfId="13" applyFont="1" applyBorder="1" applyAlignment="1" applyProtection="1">
      <alignment horizontal="left" vertical="center"/>
    </xf>
    <xf numFmtId="16" fontId="221" fillId="0" borderId="2" xfId="0" applyNumberFormat="1" applyFont="1" applyBorder="1" applyAlignment="1">
      <alignment horizontal="center"/>
    </xf>
    <xf numFmtId="16" fontId="92" fillId="2" borderId="10" xfId="0" applyNumberFormat="1" applyFont="1" applyFill="1" applyBorder="1" applyAlignment="1" applyProtection="1">
      <alignment horizontal="left" vertical="center"/>
      <protection locked="0"/>
    </xf>
    <xf numFmtId="0" fontId="513" fillId="0" borderId="0" xfId="0" applyFont="1" applyAlignment="1">
      <alignment horizontal="center"/>
    </xf>
    <xf numFmtId="0" fontId="269" fillId="0" borderId="0" xfId="0" applyFont="1" applyAlignment="1" applyProtection="1">
      <alignment horizontal="center" vertical="top" wrapText="1"/>
      <protection locked="0"/>
    </xf>
    <xf numFmtId="0" fontId="37" fillId="0" borderId="0" xfId="0" applyFont="1" applyAlignment="1">
      <alignment horizontal="right" vertical="center"/>
    </xf>
    <xf numFmtId="16" fontId="214" fillId="4" borderId="10" xfId="0" applyNumberFormat="1" applyFont="1" applyFill="1" applyBorder="1" applyAlignment="1" applyProtection="1">
      <alignment horizontal="center" vertical="center"/>
      <protection locked="0"/>
    </xf>
    <xf numFmtId="0" fontId="150" fillId="0" borderId="123" xfId="0" applyFont="1" applyBorder="1"/>
    <xf numFmtId="16" fontId="150" fillId="0" borderId="123" xfId="0" applyNumberFormat="1" applyFont="1" applyBorder="1" applyAlignment="1">
      <alignment horizontal="center"/>
    </xf>
    <xf numFmtId="16" fontId="150" fillId="9" borderId="124" xfId="0" applyNumberFormat="1" applyFont="1" applyFill="1" applyBorder="1" applyAlignment="1">
      <alignment horizontal="center"/>
    </xf>
    <xf numFmtId="0" fontId="150" fillId="0" borderId="132" xfId="0" applyFont="1" applyBorder="1" applyAlignment="1">
      <alignment horizontal="center"/>
    </xf>
    <xf numFmtId="0" fontId="515" fillId="0" borderId="0" xfId="0" applyFont="1"/>
    <xf numFmtId="16" fontId="47" fillId="8" borderId="1" xfId="0" applyNumberFormat="1" applyFont="1" applyFill="1" applyBorder="1" applyAlignment="1">
      <alignment horizontal="left" vertical="center"/>
    </xf>
    <xf numFmtId="0" fontId="44" fillId="8" borderId="1" xfId="0" applyFont="1" applyFill="1" applyBorder="1" applyAlignment="1">
      <alignment vertical="center"/>
    </xf>
    <xf numFmtId="0" fontId="419" fillId="0" borderId="1" xfId="0" applyFont="1" applyBorder="1"/>
    <xf numFmtId="0" fontId="517" fillId="0" borderId="0" xfId="2" applyFont="1" applyAlignment="1">
      <alignment horizontal="right" vertical="center"/>
    </xf>
    <xf numFmtId="0" fontId="184" fillId="0" borderId="0" xfId="2" applyFont="1" applyAlignment="1">
      <alignment horizontal="right" vertical="center"/>
    </xf>
    <xf numFmtId="16" fontId="518" fillId="0" borderId="0" xfId="0" applyNumberFormat="1" applyFont="1" applyAlignment="1" applyProtection="1">
      <alignment horizontal="left" vertical="center"/>
      <protection locked="0"/>
    </xf>
    <xf numFmtId="16" fontId="506" fillId="0" borderId="0" xfId="0" applyNumberFormat="1" applyFont="1" applyAlignment="1" applyProtection="1">
      <alignment horizontal="center" vertical="center"/>
      <protection locked="0"/>
    </xf>
    <xf numFmtId="0" fontId="388" fillId="0" borderId="14" xfId="0" applyFont="1" applyBorder="1" applyAlignment="1" applyProtection="1">
      <alignment horizontal="center" vertical="center" wrapText="1"/>
      <protection locked="0"/>
    </xf>
    <xf numFmtId="0" fontId="388" fillId="0" borderId="1" xfId="0" applyFont="1" applyBorder="1" applyAlignment="1" applyProtection="1">
      <alignment horizontal="center" vertical="center" wrapText="1"/>
      <protection locked="0"/>
    </xf>
    <xf numFmtId="0" fontId="388" fillId="0" borderId="20" xfId="0" applyFont="1" applyBorder="1" applyAlignment="1" applyProtection="1">
      <alignment horizontal="center" vertical="center" wrapText="1"/>
      <protection locked="0"/>
    </xf>
    <xf numFmtId="0" fontId="388" fillId="0" borderId="0" xfId="0" applyFont="1" applyAlignment="1">
      <alignment vertical="center"/>
    </xf>
    <xf numFmtId="0" fontId="519" fillId="0" borderId="0" xfId="0" applyFont="1" applyAlignment="1">
      <alignment horizontal="center" vertical="center"/>
    </xf>
    <xf numFmtId="0" fontId="393" fillId="0" borderId="14" xfId="0" applyFont="1" applyBorder="1" applyAlignment="1" applyProtection="1">
      <alignment horizontal="center" vertical="center"/>
      <protection locked="0"/>
    </xf>
    <xf numFmtId="0" fontId="393" fillId="0" borderId="17" xfId="0" applyFont="1" applyBorder="1" applyAlignment="1" applyProtection="1">
      <alignment horizontal="center" vertical="center"/>
      <protection locked="0"/>
    </xf>
    <xf numFmtId="16" fontId="184" fillId="0" borderId="1" xfId="0" applyNumberFormat="1" applyFont="1" applyBorder="1" applyAlignment="1" applyProtection="1">
      <alignment horizontal="center" vertical="center"/>
      <protection locked="0"/>
    </xf>
    <xf numFmtId="16" fontId="419" fillId="0" borderId="1" xfId="0" applyNumberFormat="1" applyFont="1" applyBorder="1" applyAlignment="1" applyProtection="1">
      <alignment horizontal="center" vertical="center"/>
      <protection locked="0"/>
    </xf>
    <xf numFmtId="16" fontId="29" fillId="2" borderId="34" xfId="0" applyNumberFormat="1" applyFont="1" applyFill="1" applyBorder="1" applyAlignment="1" applyProtection="1">
      <alignment horizontal="center" vertical="center"/>
      <protection locked="0"/>
    </xf>
    <xf numFmtId="0" fontId="431" fillId="0" borderId="0" xfId="0" applyFont="1" applyAlignment="1" applyProtection="1">
      <alignment horizontal="center" vertical="top" wrapText="1"/>
      <protection locked="0"/>
    </xf>
    <xf numFmtId="16" fontId="75" fillId="0" borderId="1" xfId="0" applyNumberFormat="1" applyFont="1" applyBorder="1" applyAlignment="1" applyProtection="1">
      <alignment horizontal="left" vertical="center"/>
      <protection locked="0"/>
    </xf>
    <xf numFmtId="0" fontId="244" fillId="35" borderId="141" xfId="0" applyFont="1" applyFill="1" applyBorder="1" applyAlignment="1">
      <alignment vertical="center"/>
    </xf>
    <xf numFmtId="16" fontId="244" fillId="0" borderId="142" xfId="0" applyNumberFormat="1" applyFont="1" applyBorder="1" applyAlignment="1">
      <alignment horizontal="left" vertical="center"/>
    </xf>
    <xf numFmtId="16" fontId="244" fillId="0" borderId="142" xfId="0" applyNumberFormat="1" applyFont="1" applyBorder="1" applyAlignment="1">
      <alignment horizontal="center" vertical="center"/>
    </xf>
    <xf numFmtId="0" fontId="283" fillId="0" borderId="1" xfId="0" applyFont="1" applyBorder="1" applyAlignment="1">
      <alignment horizontal="center" vertical="center" wrapText="1"/>
    </xf>
    <xf numFmtId="0" fontId="86" fillId="0" borderId="4" xfId="0" applyFont="1" applyBorder="1" applyAlignment="1">
      <alignment horizontal="right"/>
    </xf>
    <xf numFmtId="0" fontId="98" fillId="0" borderId="13" xfId="0" applyFont="1" applyBorder="1" applyAlignment="1">
      <alignment horizontal="right"/>
    </xf>
    <xf numFmtId="0" fontId="86" fillId="0" borderId="12" xfId="0" applyFont="1" applyBorder="1" applyAlignment="1">
      <alignment horizontal="center" wrapText="1"/>
    </xf>
    <xf numFmtId="0" fontId="98" fillId="0" borderId="12" xfId="0" applyFont="1" applyBorder="1" applyAlignment="1">
      <alignment horizontal="center"/>
    </xf>
    <xf numFmtId="0" fontId="86" fillId="0" borderId="12" xfId="0" applyFont="1" applyBorder="1" applyAlignment="1">
      <alignment horizontal="left" wrapText="1"/>
    </xf>
    <xf numFmtId="0" fontId="29" fillId="0" borderId="12" xfId="0" applyFont="1" applyBorder="1" applyAlignment="1">
      <alignment horizontal="center" wrapText="1"/>
    </xf>
    <xf numFmtId="0" fontId="98" fillId="0" borderId="63" xfId="0" applyFont="1" applyBorder="1" applyAlignment="1">
      <alignment horizontal="center"/>
    </xf>
    <xf numFmtId="16" fontId="101" fillId="0" borderId="34" xfId="0" applyNumberFormat="1" applyFont="1" applyBorder="1" applyAlignment="1" applyProtection="1">
      <alignment horizontal="left" vertical="center"/>
      <protection locked="0"/>
    </xf>
    <xf numFmtId="0" fontId="43" fillId="0" borderId="10" xfId="0" applyFont="1" applyBorder="1" applyAlignment="1">
      <alignment horizontal="center" vertical="center"/>
    </xf>
    <xf numFmtId="0" fontId="42" fillId="0" borderId="0" xfId="0" applyFont="1" applyAlignment="1">
      <alignment horizontal="left" vertical="center"/>
    </xf>
    <xf numFmtId="16" fontId="37"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7"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3" fillId="0" borderId="0" xfId="0" applyFont="1" applyAlignment="1">
      <alignment horizontal="right" vertical="center"/>
    </xf>
    <xf numFmtId="16" fontId="44" fillId="0" borderId="11" xfId="0" applyNumberFormat="1" applyFont="1" applyBorder="1" applyAlignment="1">
      <alignment horizontal="right" vertical="center"/>
    </xf>
    <xf numFmtId="0" fontId="0" fillId="0" borderId="0" xfId="0" applyAlignment="1">
      <alignment horizontal="right" vertical="top"/>
    </xf>
    <xf numFmtId="0" fontId="50" fillId="0" borderId="0" xfId="0" applyFont="1" applyAlignment="1">
      <alignment horizontal="right" vertical="center" indent="1"/>
    </xf>
    <xf numFmtId="0" fontId="50" fillId="0" borderId="0" xfId="0" applyFont="1" applyAlignment="1">
      <alignment horizontal="right" vertical="center" wrapText="1" indent="1"/>
    </xf>
    <xf numFmtId="16" fontId="0" fillId="0" borderId="0" xfId="0" applyNumberFormat="1" applyAlignment="1">
      <alignment horizontal="right" vertical="center"/>
    </xf>
    <xf numFmtId="0" fontId="96" fillId="0" borderId="0" xfId="0" applyFont="1" applyAlignment="1">
      <alignment horizontal="right" vertical="top"/>
    </xf>
    <xf numFmtId="0" fontId="345" fillId="0" borderId="0" xfId="1" applyFont="1" applyAlignment="1">
      <alignment vertical="center"/>
    </xf>
    <xf numFmtId="0" fontId="124" fillId="0" borderId="0" xfId="1" applyFont="1" applyAlignment="1">
      <alignment vertical="center"/>
    </xf>
    <xf numFmtId="0" fontId="23" fillId="0" borderId="0" xfId="1" applyFont="1" applyAlignment="1">
      <alignment vertical="center"/>
    </xf>
    <xf numFmtId="16" fontId="282" fillId="4" borderId="1" xfId="0" applyNumberFormat="1" applyFont="1" applyFill="1" applyBorder="1" applyAlignment="1">
      <alignment horizontal="center" vertical="center" wrapText="1"/>
    </xf>
    <xf numFmtId="16" fontId="255" fillId="14" borderId="0" xfId="0" applyNumberFormat="1" applyFont="1" applyFill="1" applyAlignment="1">
      <alignment vertical="center"/>
    </xf>
    <xf numFmtId="16" fontId="184"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5" fillId="0" borderId="137" xfId="0" applyFont="1" applyBorder="1" applyAlignment="1">
      <alignment vertical="center"/>
    </xf>
    <xf numFmtId="16" fontId="75" fillId="0" borderId="7" xfId="0" applyNumberFormat="1" applyFont="1" applyBorder="1" applyAlignment="1" applyProtection="1">
      <alignment horizontal="center" vertical="center"/>
      <protection locked="0"/>
    </xf>
    <xf numFmtId="16" fontId="221" fillId="43" borderId="14" xfId="0" applyNumberFormat="1" applyFont="1" applyFill="1" applyBorder="1" applyAlignment="1">
      <alignment horizontal="center"/>
    </xf>
    <xf numFmtId="0" fontId="50" fillId="35" borderId="67" xfId="0" applyFont="1" applyFill="1" applyBorder="1" applyAlignment="1">
      <alignment vertical="center"/>
    </xf>
    <xf numFmtId="0" fontId="50" fillId="35" borderId="91" xfId="0" applyFont="1" applyFill="1" applyBorder="1" applyAlignment="1">
      <alignment vertical="center"/>
    </xf>
    <xf numFmtId="0" fontId="39" fillId="35" borderId="67" xfId="0" applyFont="1" applyFill="1" applyBorder="1" applyAlignment="1">
      <alignment vertical="center"/>
    </xf>
    <xf numFmtId="16" fontId="39" fillId="0" borderId="10" xfId="0" applyNumberFormat="1" applyFont="1" applyBorder="1" applyAlignment="1">
      <alignment horizontal="center" vertical="center"/>
    </xf>
    <xf numFmtId="16" fontId="39" fillId="2" borderId="7" xfId="0" applyNumberFormat="1" applyFont="1" applyFill="1" applyBorder="1" applyAlignment="1">
      <alignment horizontal="center" vertical="center"/>
    </xf>
    <xf numFmtId="16" fontId="39" fillId="0" borderId="12" xfId="0" applyNumberFormat="1" applyFont="1" applyBorder="1" applyAlignment="1">
      <alignment horizontal="left" vertical="center"/>
    </xf>
    <xf numFmtId="16" fontId="39" fillId="0" borderId="12" xfId="0" applyNumberFormat="1" applyFont="1" applyBorder="1" applyAlignment="1">
      <alignment horizontal="center" vertical="center"/>
    </xf>
    <xf numFmtId="16" fontId="39" fillId="2" borderId="12" xfId="0" applyNumberFormat="1" applyFont="1" applyFill="1" applyBorder="1" applyAlignment="1">
      <alignment horizontal="center" vertical="center"/>
    </xf>
    <xf numFmtId="16" fontId="39" fillId="0" borderId="14" xfId="0" applyNumberFormat="1" applyFont="1" applyBorder="1" applyAlignment="1">
      <alignment horizontal="center" vertical="center"/>
    </xf>
    <xf numFmtId="16" fontId="39" fillId="0" borderId="7" xfId="0" applyNumberFormat="1" applyFont="1" applyBorder="1" applyAlignment="1">
      <alignment horizontal="center" vertical="center"/>
    </xf>
    <xf numFmtId="0" fontId="39" fillId="35" borderId="91" xfId="2344" applyFont="1" applyFill="1" applyBorder="1" applyAlignment="1">
      <alignment vertical="center"/>
    </xf>
    <xf numFmtId="16" fontId="521" fillId="2" borderId="12" xfId="0" applyNumberFormat="1" applyFont="1" applyFill="1" applyBorder="1" applyAlignment="1">
      <alignment horizontal="center" vertical="center"/>
    </xf>
    <xf numFmtId="16" fontId="351" fillId="0" borderId="78" xfId="0" applyNumberFormat="1" applyFont="1" applyBorder="1" applyAlignment="1">
      <alignment horizontal="left" vertical="center"/>
    </xf>
    <xf numFmtId="16" fontId="351" fillId="0" borderId="12" xfId="0" applyNumberFormat="1" applyFont="1" applyBorder="1" applyAlignment="1">
      <alignment horizontal="left" vertical="center"/>
    </xf>
    <xf numFmtId="16" fontId="44" fillId="26" borderId="25" xfId="0" applyNumberFormat="1" applyFont="1" applyFill="1" applyBorder="1" applyAlignment="1" applyProtection="1">
      <alignment horizontal="left" vertical="center"/>
      <protection locked="0"/>
    </xf>
    <xf numFmtId="16" fontId="44" fillId="26" borderId="26" xfId="0" applyNumberFormat="1" applyFont="1" applyFill="1" applyBorder="1" applyAlignment="1" applyProtection="1">
      <alignment horizontal="left" vertical="center"/>
      <protection locked="0"/>
    </xf>
    <xf numFmtId="16" fontId="41" fillId="26" borderId="26" xfId="0" applyNumberFormat="1" applyFont="1" applyFill="1" applyBorder="1" applyAlignment="1" applyProtection="1">
      <alignment horizontal="center" vertical="center"/>
      <protection locked="0"/>
    </xf>
    <xf numFmtId="16" fontId="37" fillId="26" borderId="147" xfId="0" applyNumberFormat="1" applyFont="1" applyFill="1" applyBorder="1" applyAlignment="1" applyProtection="1">
      <alignment horizontal="center" vertical="center" wrapText="1"/>
      <protection locked="0"/>
    </xf>
    <xf numFmtId="16" fontId="44" fillId="26" borderId="28" xfId="0" applyNumberFormat="1" applyFont="1" applyFill="1" applyBorder="1" applyAlignment="1" applyProtection="1">
      <alignment horizontal="center" vertical="center"/>
      <protection locked="0"/>
    </xf>
    <xf numFmtId="16" fontId="41" fillId="0" borderId="29" xfId="0" applyNumberFormat="1" applyFont="1" applyBorder="1" applyAlignment="1" applyProtection="1">
      <alignment horizontal="left" vertical="center"/>
      <protection locked="0"/>
    </xf>
    <xf numFmtId="16" fontId="41" fillId="26" borderId="30" xfId="0" applyNumberFormat="1" applyFont="1" applyFill="1" applyBorder="1" applyAlignment="1" applyProtection="1">
      <alignment horizontal="right" vertical="center"/>
      <protection locked="0"/>
    </xf>
    <xf numFmtId="16" fontId="37" fillId="26" borderId="30" xfId="0" applyNumberFormat="1" applyFont="1" applyFill="1" applyBorder="1" applyAlignment="1" applyProtection="1">
      <alignment horizontal="center" vertical="center" wrapText="1"/>
      <protection locked="0"/>
    </xf>
    <xf numFmtId="16" fontId="44" fillId="26" borderId="30" xfId="0" applyNumberFormat="1" applyFont="1" applyFill="1" applyBorder="1" applyAlignment="1" applyProtection="1">
      <alignment horizontal="center" vertical="center"/>
      <protection locked="0"/>
    </xf>
    <xf numFmtId="16" fontId="44" fillId="26" borderId="32" xfId="0" applyNumberFormat="1" applyFont="1" applyFill="1" applyBorder="1" applyAlignment="1" applyProtection="1">
      <alignment horizontal="center" vertical="center"/>
      <protection locked="0"/>
    </xf>
    <xf numFmtId="16" fontId="44" fillId="0" borderId="1" xfId="0" applyNumberFormat="1" applyFont="1" applyBorder="1" applyAlignment="1" applyProtection="1">
      <alignment horizontal="center" vertical="center"/>
      <protection locked="0"/>
    </xf>
    <xf numFmtId="0" fontId="483" fillId="0" borderId="1" xfId="0" applyFont="1" applyBorder="1" applyAlignment="1">
      <alignment horizontal="center" vertical="center" wrapText="1"/>
    </xf>
    <xf numFmtId="0" fontId="105" fillId="0" borderId="0" xfId="0" applyFont="1" applyAlignment="1">
      <alignment horizontal="left" vertical="center"/>
    </xf>
    <xf numFmtId="0" fontId="50"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5" fillId="2" borderId="0" xfId="0" applyNumberFormat="1" applyFont="1" applyFill="1" applyAlignment="1">
      <alignment vertical="center"/>
    </xf>
    <xf numFmtId="16" fontId="44"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4" fillId="0" borderId="1" xfId="0" applyFont="1" applyBorder="1"/>
    <xf numFmtId="0" fontId="522" fillId="35" borderId="91" xfId="0" applyFont="1" applyFill="1" applyBorder="1" applyAlignment="1">
      <alignment vertical="center"/>
    </xf>
    <xf numFmtId="16" fontId="101" fillId="4" borderId="6" xfId="0" applyNumberFormat="1" applyFont="1" applyFill="1" applyBorder="1" applyAlignment="1" applyProtection="1">
      <alignment horizontal="center" vertical="center"/>
      <protection locked="0"/>
    </xf>
    <xf numFmtId="0" fontId="202" fillId="0" borderId="0" xfId="0" applyFont="1"/>
    <xf numFmtId="0" fontId="523" fillId="9" borderId="0" xfId="13" applyFont="1" applyFill="1" applyAlignment="1" applyProtection="1"/>
    <xf numFmtId="1" fontId="159" fillId="0" borderId="0" xfId="0" applyNumberFormat="1" applyFont="1"/>
    <xf numFmtId="1" fontId="159" fillId="0" borderId="0" xfId="0" applyNumberFormat="1" applyFont="1" applyAlignment="1">
      <alignment horizontal="left"/>
    </xf>
    <xf numFmtId="1" fontId="40" fillId="0" borderId="0" xfId="2" applyNumberFormat="1" applyFont="1" applyAlignment="1">
      <alignment horizontal="right" vertical="center"/>
    </xf>
    <xf numFmtId="1" fontId="237" fillId="0" borderId="0" xfId="0" applyNumberFormat="1" applyFont="1" applyAlignment="1" applyProtection="1">
      <alignment horizontal="right" vertical="center"/>
      <protection locked="0"/>
    </xf>
    <xf numFmtId="1" fontId="101" fillId="0" borderId="0" xfId="0" applyNumberFormat="1" applyFont="1" applyAlignment="1" applyProtection="1">
      <alignment horizontal="right" vertical="center"/>
      <protection locked="0"/>
    </xf>
    <xf numFmtId="1" fontId="29" fillId="0" borderId="0" xfId="0" applyNumberFormat="1" applyFont="1"/>
    <xf numFmtId="1" fontId="100" fillId="2" borderId="0" xfId="2" applyNumberFormat="1" applyFont="1" applyFill="1" applyAlignment="1">
      <alignment horizontal="left" vertical="center" indent="1"/>
    </xf>
    <xf numFmtId="1" fontId="100" fillId="0" borderId="0" xfId="2" applyNumberFormat="1" applyFont="1" applyAlignment="1">
      <alignment horizontal="left" vertical="center" indent="1"/>
    </xf>
    <xf numFmtId="1" fontId="100" fillId="0" borderId="0" xfId="0" applyNumberFormat="1" applyFont="1"/>
    <xf numFmtId="1" fontId="100" fillId="0" borderId="0" xfId="0" applyNumberFormat="1" applyFont="1" applyAlignment="1">
      <alignment horizontal="right" vertical="center"/>
    </xf>
    <xf numFmtId="16" fontId="237" fillId="0" borderId="0" xfId="0" applyNumberFormat="1" applyFont="1" applyAlignment="1">
      <alignment horizontal="right" vertical="center"/>
    </xf>
    <xf numFmtId="1" fontId="191" fillId="0" borderId="0" xfId="0" applyNumberFormat="1" applyFont="1" applyAlignment="1">
      <alignment horizontal="right" vertical="center"/>
    </xf>
    <xf numFmtId="0" fontId="28" fillId="6" borderId="0" xfId="0" applyFont="1" applyFill="1" applyAlignment="1">
      <alignment horizontal="center" vertical="top" wrapText="1"/>
    </xf>
    <xf numFmtId="0" fontId="67" fillId="6" borderId="0" xfId="0" applyFont="1" applyFill="1" applyAlignment="1">
      <alignment horizontal="center" vertical="top"/>
    </xf>
    <xf numFmtId="16" fontId="29" fillId="4" borderId="0" xfId="0" applyNumberFormat="1" applyFont="1" applyFill="1" applyAlignment="1">
      <alignment horizontal="center" vertical="center"/>
    </xf>
    <xf numFmtId="0" fontId="186" fillId="0" borderId="90" xfId="0" applyFont="1" applyBorder="1" applyAlignment="1">
      <alignment horizontal="center" vertical="center" wrapText="1"/>
    </xf>
    <xf numFmtId="0" fontId="224" fillId="0" borderId="90" xfId="0" applyFont="1" applyBorder="1" applyAlignment="1">
      <alignment horizontal="center" vertical="center" wrapText="1"/>
    </xf>
    <xf numFmtId="0" fontId="388" fillId="4" borderId="1" xfId="0" applyFont="1" applyFill="1" applyBorder="1" applyAlignment="1">
      <alignment vertical="center"/>
    </xf>
    <xf numFmtId="0" fontId="50" fillId="2" borderId="91" xfId="0" applyFont="1" applyFill="1" applyBorder="1" applyAlignment="1">
      <alignment vertical="center"/>
    </xf>
    <xf numFmtId="0" fontId="155" fillId="8" borderId="1" xfId="0" applyFont="1" applyFill="1" applyBorder="1" applyAlignment="1">
      <alignment horizontal="center" vertical="center" wrapText="1"/>
    </xf>
    <xf numFmtId="16" fontId="419" fillId="4" borderId="1" xfId="0" applyNumberFormat="1" applyFont="1" applyFill="1" applyBorder="1" applyAlignment="1" applyProtection="1">
      <alignment horizontal="center" vertical="center"/>
      <protection locked="0"/>
    </xf>
    <xf numFmtId="16" fontId="191" fillId="0" borderId="4" xfId="0" applyNumberFormat="1" applyFont="1" applyBorder="1" applyAlignment="1">
      <alignment horizontal="left" vertical="center"/>
    </xf>
    <xf numFmtId="0" fontId="28" fillId="0" borderId="0" xfId="2" applyFont="1" applyAlignment="1">
      <alignment horizontal="center" vertical="center"/>
    </xf>
    <xf numFmtId="0" fontId="356" fillId="0" borderId="0" xfId="2" applyFont="1" applyAlignment="1">
      <alignment horizontal="right" vertical="center"/>
    </xf>
    <xf numFmtId="0" fontId="356" fillId="0" borderId="0" xfId="2" applyFont="1" applyAlignment="1">
      <alignment vertical="center"/>
    </xf>
    <xf numFmtId="0" fontId="28" fillId="0" borderId="0" xfId="2" applyFont="1" applyAlignment="1">
      <alignment vertical="center"/>
    </xf>
    <xf numFmtId="0" fontId="244" fillId="0" borderId="137" xfId="0" applyFont="1" applyBorder="1" applyAlignment="1">
      <alignment vertical="center"/>
    </xf>
    <xf numFmtId="16" fontId="525" fillId="4" borderId="7" xfId="0" applyNumberFormat="1" applyFont="1" applyFill="1" applyBorder="1" applyAlignment="1" applyProtection="1">
      <alignment horizontal="center" vertical="center"/>
      <protection locked="0"/>
    </xf>
    <xf numFmtId="0" fontId="159" fillId="0" borderId="0" xfId="0" applyFont="1" applyAlignment="1" applyProtection="1">
      <alignment horizontal="right" vertical="center"/>
      <protection locked="0"/>
    </xf>
    <xf numFmtId="0" fontId="529" fillId="0" borderId="0" xfId="0" applyFont="1" applyAlignment="1">
      <alignment horizontal="right" vertical="center"/>
    </xf>
    <xf numFmtId="0" fontId="530" fillId="0" borderId="0" xfId="0" applyFont="1"/>
    <xf numFmtId="16" fontId="154" fillId="0" borderId="0" xfId="0" applyNumberFormat="1" applyFont="1" applyAlignment="1">
      <alignment horizontal="center"/>
    </xf>
    <xf numFmtId="16" fontId="531" fillId="0" borderId="0" xfId="0" applyNumberFormat="1" applyFont="1" applyAlignment="1">
      <alignment horizontal="center"/>
    </xf>
    <xf numFmtId="16" fontId="532" fillId="0" borderId="0" xfId="0" applyNumberFormat="1" applyFont="1" applyAlignment="1">
      <alignment horizontal="center"/>
    </xf>
    <xf numFmtId="0" fontId="533" fillId="0" borderId="0" xfId="0" applyFont="1" applyAlignment="1">
      <alignment horizontal="left" wrapText="1"/>
    </xf>
    <xf numFmtId="0" fontId="533" fillId="0" borderId="0" xfId="0" applyFont="1" applyAlignment="1">
      <alignment horizontal="center" wrapText="1"/>
    </xf>
    <xf numFmtId="16" fontId="533" fillId="0" borderId="0" xfId="0" applyNumberFormat="1" applyFont="1" applyAlignment="1">
      <alignment horizontal="center"/>
    </xf>
    <xf numFmtId="16" fontId="534" fillId="0" borderId="0" xfId="0" applyNumberFormat="1" applyFont="1" applyAlignment="1">
      <alignment horizontal="center"/>
    </xf>
    <xf numFmtId="16" fontId="298" fillId="0" borderId="0" xfId="0" applyNumberFormat="1" applyFont="1" applyAlignment="1">
      <alignment horizontal="center"/>
    </xf>
    <xf numFmtId="0" fontId="467" fillId="0" borderId="0" xfId="13" applyFont="1" applyFill="1" applyAlignment="1" applyProtection="1"/>
    <xf numFmtId="0" fontId="387" fillId="0" borderId="0" xfId="0" applyFont="1" applyAlignment="1">
      <alignment vertical="center"/>
    </xf>
    <xf numFmtId="0" fontId="397" fillId="0" borderId="0" xfId="0" applyFont="1" applyAlignment="1">
      <alignment vertical="center"/>
    </xf>
    <xf numFmtId="0" fontId="535" fillId="0" borderId="0" xfId="0" applyFont="1"/>
    <xf numFmtId="0" fontId="536" fillId="0" borderId="0" xfId="0" applyFont="1" applyAlignment="1">
      <alignment vertical="center"/>
    </xf>
    <xf numFmtId="0" fontId="397" fillId="0" borderId="0" xfId="0" applyFont="1" applyAlignment="1">
      <alignment horizontal="right"/>
    </xf>
    <xf numFmtId="0" fontId="397" fillId="0" borderId="0" xfId="0" applyFont="1" applyAlignment="1">
      <alignment horizontal="left"/>
    </xf>
    <xf numFmtId="0" fontId="531" fillId="0" borderId="0" xfId="0" applyFont="1" applyAlignment="1">
      <alignment horizontal="center" wrapText="1"/>
    </xf>
    <xf numFmtId="0" fontId="537" fillId="0" borderId="0" xfId="0" applyFont="1" applyAlignment="1" applyProtection="1">
      <alignment horizontal="center" vertical="top"/>
      <protection locked="0"/>
    </xf>
    <xf numFmtId="0" fontId="152" fillId="0" borderId="0" xfId="0" applyFont="1" applyAlignment="1" applyProtection="1">
      <alignment horizontal="center" vertical="top"/>
      <protection locked="0"/>
    </xf>
    <xf numFmtId="0" fontId="152"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29" borderId="1" xfId="0" applyFont="1" applyFill="1" applyBorder="1" applyAlignment="1" applyProtection="1">
      <alignment horizontal="center" vertical="center" wrapText="1"/>
      <protection locked="0"/>
    </xf>
    <xf numFmtId="0" fontId="173" fillId="0" borderId="0" xfId="0" applyFont="1" applyAlignment="1" applyProtection="1">
      <alignment vertical="top"/>
      <protection locked="0"/>
    </xf>
    <xf numFmtId="0" fontId="156" fillId="0" borderId="16" xfId="0" applyFont="1" applyBorder="1" applyAlignment="1" applyProtection="1">
      <alignment horizontal="center" vertical="top"/>
      <protection locked="0"/>
    </xf>
    <xf numFmtId="0" fontId="152" fillId="0" borderId="14" xfId="0" applyFont="1" applyBorder="1" applyAlignment="1" applyProtection="1">
      <alignment horizontal="center" vertical="center" wrapText="1"/>
      <protection locked="0"/>
    </xf>
    <xf numFmtId="0" fontId="538" fillId="0" borderId="14" xfId="0" applyFont="1" applyBorder="1" applyAlignment="1" applyProtection="1">
      <alignment horizontal="center" vertical="center"/>
      <protection locked="0"/>
    </xf>
    <xf numFmtId="0" fontId="185" fillId="0" borderId="14" xfId="0" applyFont="1" applyBorder="1" applyAlignment="1" applyProtection="1">
      <alignment horizontal="center" vertical="center" wrapText="1"/>
      <protection locked="0"/>
    </xf>
    <xf numFmtId="0" fontId="538" fillId="29" borderId="14" xfId="0" applyFont="1" applyFill="1" applyBorder="1" applyAlignment="1" applyProtection="1">
      <alignment horizontal="center" vertical="center"/>
      <protection locked="0"/>
    </xf>
    <xf numFmtId="0" fontId="173" fillId="0" borderId="0" xfId="2" applyFont="1" applyAlignment="1">
      <alignment horizontal="center" vertical="center"/>
    </xf>
    <xf numFmtId="0" fontId="150" fillId="0" borderId="1" xfId="0" applyFont="1" applyBorder="1" applyAlignment="1">
      <alignment vertical="center"/>
    </xf>
    <xf numFmtId="16" fontId="151" fillId="0" borderId="1" xfId="0" applyNumberFormat="1" applyFont="1" applyBorder="1" applyAlignment="1" applyProtection="1">
      <alignment horizontal="center" vertical="center"/>
      <protection locked="0"/>
    </xf>
    <xf numFmtId="16" fontId="150" fillId="0" borderId="1" xfId="0" applyNumberFormat="1" applyFont="1" applyBorder="1" applyAlignment="1" applyProtection="1">
      <alignment horizontal="center" vertical="center"/>
      <protection locked="0"/>
    </xf>
    <xf numFmtId="16" fontId="151" fillId="0" borderId="1" xfId="0" applyNumberFormat="1" applyFont="1" applyBorder="1" applyAlignment="1">
      <alignment horizontal="center" vertical="center"/>
    </xf>
    <xf numFmtId="16" fontId="151" fillId="29" borderId="1" xfId="0" applyNumberFormat="1" applyFont="1" applyFill="1" applyBorder="1" applyAlignment="1">
      <alignment horizontal="center" vertical="center"/>
    </xf>
    <xf numFmtId="16" fontId="151" fillId="4" borderId="1" xfId="0" applyNumberFormat="1" applyFont="1" applyFill="1" applyBorder="1" applyAlignment="1">
      <alignment horizontal="center" vertical="center"/>
    </xf>
    <xf numFmtId="16" fontId="154" fillId="0" borderId="1" xfId="0" applyNumberFormat="1" applyFont="1" applyBorder="1" applyAlignment="1" applyProtection="1">
      <alignment horizontal="center" vertical="center"/>
      <protection locked="0"/>
    </xf>
    <xf numFmtId="16" fontId="154" fillId="0" borderId="1" xfId="0" applyNumberFormat="1" applyFont="1" applyBorder="1" applyAlignment="1" applyProtection="1">
      <alignment horizontal="left" vertical="center"/>
      <protection locked="0"/>
    </xf>
    <xf numFmtId="16" fontId="173" fillId="0" borderId="1" xfId="0" applyNumberFormat="1" applyFont="1" applyBorder="1" applyAlignment="1" applyProtection="1">
      <alignment horizontal="center" vertical="center"/>
      <protection locked="0"/>
    </xf>
    <xf numFmtId="16" fontId="154" fillId="29" borderId="1" xfId="0" applyNumberFormat="1" applyFont="1" applyFill="1" applyBorder="1" applyAlignment="1" applyProtection="1">
      <alignment horizontal="center" vertical="center"/>
      <protection locked="0"/>
    </xf>
    <xf numFmtId="16" fontId="15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center" vertical="center"/>
      <protection locked="0"/>
    </xf>
    <xf numFmtId="16" fontId="173" fillId="0" borderId="1" xfId="0" applyNumberFormat="1" applyFont="1" applyBorder="1" applyAlignment="1" applyProtection="1">
      <alignment horizontal="left" vertical="center"/>
      <protection locked="0"/>
    </xf>
    <xf numFmtId="16" fontId="150" fillId="29" borderId="1" xfId="0" applyNumberFormat="1" applyFont="1" applyFill="1" applyBorder="1" applyAlignment="1" applyProtection="1">
      <alignment horizontal="center" vertical="center"/>
      <protection locked="0"/>
    </xf>
    <xf numFmtId="16" fontId="151" fillId="29" borderId="1" xfId="0" applyNumberFormat="1" applyFont="1" applyFill="1" applyBorder="1" applyAlignment="1" applyProtection="1">
      <alignment horizontal="center" vertical="center"/>
      <protection locked="0"/>
    </xf>
    <xf numFmtId="16" fontId="151" fillId="29" borderId="1" xfId="0" applyNumberFormat="1" applyFont="1" applyFill="1" applyBorder="1" applyAlignment="1" applyProtection="1">
      <alignment horizontal="left" vertical="center"/>
      <protection locked="0"/>
    </xf>
    <xf numFmtId="16" fontId="151" fillId="4" borderId="1" xfId="0" applyNumberFormat="1" applyFont="1" applyFill="1" applyBorder="1" applyAlignment="1" applyProtection="1">
      <alignment horizontal="center" vertical="center"/>
      <protection locked="0"/>
    </xf>
    <xf numFmtId="16" fontId="173" fillId="29" borderId="1" xfId="0" applyNumberFormat="1" applyFont="1" applyFill="1" applyBorder="1" applyAlignment="1" applyProtection="1">
      <alignment horizontal="center" vertical="center"/>
      <protection locked="0"/>
    </xf>
    <xf numFmtId="16" fontId="151" fillId="0" borderId="14" xfId="0" applyNumberFormat="1" applyFont="1" applyBorder="1" applyAlignment="1" applyProtection="1">
      <alignment horizontal="left" vertical="center"/>
      <protection locked="0"/>
    </xf>
    <xf numFmtId="16" fontId="151" fillId="0" borderId="14" xfId="0" applyNumberFormat="1" applyFont="1" applyBorder="1" applyAlignment="1" applyProtection="1">
      <alignment horizontal="center" vertical="center"/>
      <protection locked="0"/>
    </xf>
    <xf numFmtId="16" fontId="150" fillId="0" borderId="14" xfId="0" applyNumberFormat="1" applyFont="1" applyBorder="1" applyAlignment="1" applyProtection="1">
      <alignment horizontal="center" vertical="center"/>
      <protection locked="0"/>
    </xf>
    <xf numFmtId="16" fontId="151" fillId="0" borderId="14" xfId="0" applyNumberFormat="1" applyFont="1" applyBorder="1" applyAlignment="1">
      <alignment horizontal="center" vertical="center"/>
    </xf>
    <xf numFmtId="16" fontId="542" fillId="29" borderId="1" xfId="0" applyNumberFormat="1" applyFont="1" applyFill="1" applyBorder="1" applyAlignment="1" applyProtection="1">
      <alignment horizontal="center" vertical="center"/>
      <protection locked="0"/>
    </xf>
    <xf numFmtId="16" fontId="524" fillId="0" borderId="1" xfId="0" applyNumberFormat="1" applyFont="1" applyBorder="1" applyAlignment="1" applyProtection="1">
      <alignment horizontal="center" vertical="center"/>
      <protection locked="0"/>
    </xf>
    <xf numFmtId="0" fontId="543" fillId="0" borderId="1" xfId="0" applyFont="1" applyBorder="1" applyAlignment="1" applyProtection="1">
      <alignment horizontal="center" vertical="center"/>
      <protection locked="0"/>
    </xf>
    <xf numFmtId="0" fontId="151" fillId="21" borderId="16" xfId="0" applyFont="1" applyFill="1" applyBorder="1"/>
    <xf numFmtId="0" fontId="152" fillId="0" borderId="90" xfId="0" applyFont="1" applyBorder="1" applyAlignment="1">
      <alignment horizontal="center" wrapText="1"/>
    </xf>
    <xf numFmtId="0" fontId="185" fillId="0" borderId="90" xfId="0" applyFont="1" applyBorder="1" applyAlignment="1">
      <alignment horizontal="center" wrapText="1"/>
    </xf>
    <xf numFmtId="0" fontId="185" fillId="36" borderId="90" xfId="0" applyFont="1" applyFill="1" applyBorder="1" applyAlignment="1">
      <alignment horizontal="center" wrapText="1"/>
    </xf>
    <xf numFmtId="0" fontId="152" fillId="36" borderId="90" xfId="0" applyFont="1" applyFill="1" applyBorder="1" applyAlignment="1">
      <alignment horizontal="center" wrapText="1"/>
    </xf>
    <xf numFmtId="0" fontId="150" fillId="21" borderId="13" xfId="0" applyFont="1" applyFill="1" applyBorder="1"/>
    <xf numFmtId="0" fontId="537" fillId="21" borderId="13" xfId="0" applyFont="1" applyFill="1" applyBorder="1" applyAlignment="1">
      <alignment horizontal="center"/>
    </xf>
    <xf numFmtId="0" fontId="537" fillId="44" borderId="13" xfId="0" applyFont="1" applyFill="1" applyBorder="1" applyAlignment="1">
      <alignment horizontal="center"/>
    </xf>
    <xf numFmtId="0" fontId="537" fillId="44" borderId="12" xfId="0" applyFont="1" applyFill="1" applyBorder="1" applyAlignment="1">
      <alignment horizontal="center"/>
    </xf>
    <xf numFmtId="0" fontId="537" fillId="21" borderId="12" xfId="0" applyFont="1" applyFill="1" applyBorder="1" applyAlignment="1">
      <alignment horizontal="center"/>
    </xf>
    <xf numFmtId="16" fontId="150" fillId="36" borderId="1" xfId="0" applyNumberFormat="1" applyFont="1" applyFill="1" applyBorder="1" applyAlignment="1">
      <alignment horizontal="center"/>
    </xf>
    <xf numFmtId="0" fontId="150" fillId="16" borderId="1" xfId="0" applyFont="1" applyFill="1" applyBorder="1"/>
    <xf numFmtId="0" fontId="150" fillId="16" borderId="1" xfId="0" applyFont="1" applyFill="1" applyBorder="1" applyAlignment="1">
      <alignment horizontal="center"/>
    </xf>
    <xf numFmtId="16" fontId="150" fillId="16" borderId="1" xfId="0" applyNumberFormat="1" applyFont="1" applyFill="1" applyBorder="1" applyAlignment="1">
      <alignment horizontal="center"/>
    </xf>
    <xf numFmtId="16" fontId="150" fillId="16" borderId="21" xfId="0" applyNumberFormat="1" applyFont="1" applyFill="1" applyBorder="1" applyAlignment="1">
      <alignment horizontal="center"/>
    </xf>
    <xf numFmtId="16" fontId="150" fillId="0" borderId="21" xfId="0" applyNumberFormat="1" applyFont="1" applyBorder="1" applyAlignment="1">
      <alignment horizontal="center"/>
    </xf>
    <xf numFmtId="0" fontId="154" fillId="0" borderId="1" xfId="0" applyFont="1" applyBorder="1"/>
    <xf numFmtId="16" fontId="150" fillId="4" borderId="21" xfId="0" applyNumberFormat="1" applyFont="1" applyFill="1" applyBorder="1" applyAlignment="1">
      <alignment horizontal="center"/>
    </xf>
    <xf numFmtId="0" fontId="154" fillId="0" borderId="1" xfId="0" applyFont="1" applyBorder="1" applyAlignment="1">
      <alignment horizontal="center"/>
    </xf>
    <xf numFmtId="16" fontId="154" fillId="16" borderId="1" xfId="0" applyNumberFormat="1" applyFont="1" applyFill="1" applyBorder="1" applyAlignment="1">
      <alignment horizontal="center"/>
    </xf>
    <xf numFmtId="0" fontId="154" fillId="16" borderId="1" xfId="0" applyFont="1" applyFill="1" applyBorder="1"/>
    <xf numFmtId="0" fontId="154" fillId="16" borderId="1" xfId="0" applyFont="1" applyFill="1" applyBorder="1" applyAlignment="1">
      <alignment horizontal="center"/>
    </xf>
    <xf numFmtId="16" fontId="154" fillId="4" borderId="1" xfId="0" applyNumberFormat="1" applyFont="1" applyFill="1" applyBorder="1" applyAlignment="1">
      <alignment horizontal="center"/>
    </xf>
    <xf numFmtId="16" fontId="154" fillId="2" borderId="1" xfId="0" applyNumberFormat="1" applyFont="1" applyFill="1" applyBorder="1" applyAlignment="1">
      <alignment horizontal="center"/>
    </xf>
    <xf numFmtId="16" fontId="150" fillId="2" borderId="1" xfId="0" applyNumberFormat="1" applyFont="1" applyFill="1" applyBorder="1" applyAlignment="1">
      <alignment horizontal="center"/>
    </xf>
    <xf numFmtId="0" fontId="150" fillId="2" borderId="1" xfId="0" applyFont="1" applyFill="1" applyBorder="1"/>
    <xf numFmtId="0" fontId="150" fillId="2" borderId="1" xfId="0" applyFont="1" applyFill="1" applyBorder="1" applyAlignment="1">
      <alignment horizontal="center"/>
    </xf>
    <xf numFmtId="16" fontId="150" fillId="29" borderId="1" xfId="0" applyNumberFormat="1" applyFont="1" applyFill="1" applyBorder="1" applyAlignment="1">
      <alignment horizontal="center"/>
    </xf>
    <xf numFmtId="0" fontId="152" fillId="0" borderId="0" xfId="0" applyFont="1" applyAlignment="1">
      <alignment vertical="center"/>
    </xf>
    <xf numFmtId="0" fontId="173" fillId="0" borderId="0" xfId="0" applyFont="1" applyAlignment="1">
      <alignment horizontal="center"/>
    </xf>
    <xf numFmtId="0" fontId="154" fillId="0" borderId="0" xfId="0" applyFont="1" applyAlignment="1">
      <alignment wrapText="1"/>
    </xf>
    <xf numFmtId="0" fontId="173" fillId="0" borderId="0" xfId="0" applyFont="1"/>
    <xf numFmtId="0" fontId="152" fillId="0" borderId="3" xfId="0" applyFont="1" applyBorder="1"/>
    <xf numFmtId="0" fontId="543" fillId="0" borderId="13" xfId="0" applyFont="1" applyBorder="1"/>
    <xf numFmtId="0" fontId="150" fillId="0" borderId="0" xfId="0" applyFont="1" applyAlignment="1">
      <alignment vertical="center"/>
    </xf>
    <xf numFmtId="0" fontId="154" fillId="29" borderId="1" xfId="0" applyFont="1" applyFill="1" applyBorder="1"/>
    <xf numFmtId="0" fontId="154" fillId="29" borderId="1" xfId="0" applyFont="1" applyFill="1" applyBorder="1" applyAlignment="1">
      <alignment horizontal="center"/>
    </xf>
    <xf numFmtId="16" fontId="29" fillId="14" borderId="0" xfId="0" applyNumberFormat="1" applyFont="1" applyFill="1" applyAlignment="1" applyProtection="1">
      <alignment horizontal="center" vertical="center"/>
      <protection locked="0"/>
    </xf>
    <xf numFmtId="16" fontId="29" fillId="14" borderId="0" xfId="0" applyNumberFormat="1" applyFont="1" applyFill="1" applyAlignment="1">
      <alignment horizontal="center" vertical="center"/>
    </xf>
    <xf numFmtId="0" fontId="150" fillId="0" borderId="0" xfId="0" applyFont="1" applyAlignment="1">
      <alignment horizontal="center" vertical="center"/>
    </xf>
    <xf numFmtId="0" fontId="152" fillId="6" borderId="1" xfId="0" applyFont="1" applyFill="1" applyBorder="1" applyAlignment="1">
      <alignment horizontal="center" vertical="center" wrapText="1"/>
    </xf>
    <xf numFmtId="0" fontId="152" fillId="6" borderId="93" xfId="0" applyFont="1" applyFill="1" applyBorder="1" applyAlignment="1">
      <alignment horizontal="center" vertical="center" wrapText="1"/>
    </xf>
    <xf numFmtId="16" fontId="154" fillId="0" borderId="0" xfId="0" applyNumberFormat="1" applyFont="1" applyAlignment="1">
      <alignment horizontal="center" vertical="center"/>
    </xf>
    <xf numFmtId="16" fontId="152" fillId="0" borderId="0" xfId="0" applyNumberFormat="1" applyFont="1" applyAlignment="1">
      <alignment horizontal="left" vertical="center"/>
    </xf>
    <xf numFmtId="0" fontId="152" fillId="6" borderId="12" xfId="0" applyFont="1" applyFill="1" applyBorder="1" applyAlignment="1">
      <alignment horizontal="center" vertical="center" wrapText="1"/>
    </xf>
    <xf numFmtId="0" fontId="156" fillId="6" borderId="12" xfId="0" applyFont="1" applyFill="1" applyBorder="1" applyAlignment="1">
      <alignment horizontal="center" vertical="center"/>
    </xf>
    <xf numFmtId="0" fontId="542" fillId="0" borderId="0" xfId="0" applyFont="1" applyAlignment="1">
      <alignment horizontal="center" vertical="center"/>
    </xf>
    <xf numFmtId="0" fontId="150" fillId="11" borderId="91" xfId="0" applyFont="1" applyFill="1" applyBorder="1" applyAlignment="1">
      <alignment vertical="center"/>
    </xf>
    <xf numFmtId="0" fontId="150" fillId="11" borderId="1" xfId="0" applyFont="1" applyFill="1" applyBorder="1" applyAlignment="1">
      <alignment horizontal="center" vertical="center"/>
    </xf>
    <xf numFmtId="16" fontId="150" fillId="11" borderId="19" xfId="0" applyNumberFormat="1" applyFont="1" applyFill="1" applyBorder="1" applyAlignment="1">
      <alignment horizontal="center" vertical="center"/>
    </xf>
    <xf numFmtId="16" fontId="150" fillId="11" borderId="1" xfId="0" applyNumberFormat="1" applyFont="1" applyFill="1" applyBorder="1" applyAlignment="1">
      <alignment horizontal="center" vertical="center"/>
    </xf>
    <xf numFmtId="16" fontId="150" fillId="11" borderId="2" xfId="0" applyNumberFormat="1" applyFont="1" applyFill="1" applyBorder="1" applyAlignment="1">
      <alignment horizontal="center" vertical="center"/>
    </xf>
    <xf numFmtId="0" fontId="150" fillId="11" borderId="1" xfId="0" applyFont="1" applyFill="1" applyBorder="1" applyAlignment="1">
      <alignment vertical="center"/>
    </xf>
    <xf numFmtId="0" fontId="150" fillId="11" borderId="19" xfId="0" applyFont="1" applyFill="1" applyBorder="1" applyAlignment="1">
      <alignment horizontal="center" vertical="center"/>
    </xf>
    <xf numFmtId="0" fontId="150" fillId="0" borderId="21" xfId="0" applyFont="1" applyBorder="1" applyAlignment="1">
      <alignment horizontal="center" vertical="center"/>
    </xf>
    <xf numFmtId="16" fontId="154" fillId="0" borderId="2" xfId="0" applyNumberFormat="1" applyFont="1" applyBorder="1" applyAlignment="1">
      <alignment horizontal="center" vertical="center"/>
    </xf>
    <xf numFmtId="16" fontId="150" fillId="2" borderId="1" xfId="0" applyNumberFormat="1" applyFont="1" applyFill="1" applyBorder="1" applyAlignment="1">
      <alignment horizontal="center" vertical="center"/>
    </xf>
    <xf numFmtId="16" fontId="154" fillId="0" borderId="1" xfId="0" applyNumberFormat="1" applyFont="1" applyBorder="1" applyAlignment="1">
      <alignment horizontal="center" vertical="center"/>
    </xf>
    <xf numFmtId="0" fontId="150" fillId="11" borderId="21" xfId="0" applyFont="1" applyFill="1" applyBorder="1" applyAlignment="1">
      <alignment horizontal="center" vertical="center"/>
    </xf>
    <xf numFmtId="16" fontId="154" fillId="11" borderId="2" xfId="0" applyNumberFormat="1" applyFont="1" applyFill="1" applyBorder="1" applyAlignment="1">
      <alignment horizontal="center" vertical="center"/>
    </xf>
    <xf numFmtId="0" fontId="152" fillId="0" borderId="0" xfId="0" applyFont="1" applyAlignment="1">
      <alignment horizontal="center" vertical="center"/>
    </xf>
    <xf numFmtId="16" fontId="150" fillId="0" borderId="0" xfId="0" applyNumberFormat="1" applyFont="1" applyAlignment="1">
      <alignment horizontal="center" vertical="center"/>
    </xf>
    <xf numFmtId="0" fontId="542" fillId="0" borderId="0" xfId="0" applyFont="1" applyAlignment="1">
      <alignment horizontal="center"/>
    </xf>
    <xf numFmtId="0" fontId="150" fillId="0" borderId="1" xfId="0" applyFont="1" applyBorder="1" applyAlignment="1">
      <alignment horizontal="center" vertical="center"/>
    </xf>
    <xf numFmtId="0" fontId="150" fillId="11" borderId="14" xfId="0" applyFont="1" applyFill="1" applyBorder="1" applyAlignment="1">
      <alignment horizontal="center" vertical="center"/>
    </xf>
    <xf numFmtId="16" fontId="150" fillId="11" borderId="21" xfId="0" applyNumberFormat="1" applyFont="1" applyFill="1" applyBorder="1" applyAlignment="1">
      <alignment horizontal="center" vertical="center"/>
    </xf>
    <xf numFmtId="16" fontId="531" fillId="0" borderId="0" xfId="0" applyNumberFormat="1" applyFont="1" applyAlignment="1">
      <alignment horizontal="center" vertical="center"/>
    </xf>
    <xf numFmtId="16" fontId="524" fillId="11" borderId="2" xfId="0" applyNumberFormat="1" applyFont="1" applyFill="1" applyBorder="1" applyAlignment="1">
      <alignment horizontal="center" vertical="center"/>
    </xf>
    <xf numFmtId="16" fontId="545" fillId="0" borderId="0" xfId="0" applyNumberFormat="1" applyFont="1" applyAlignment="1">
      <alignment horizontal="left"/>
    </xf>
    <xf numFmtId="0" fontId="439" fillId="0" borderId="0" xfId="0" applyFont="1" applyAlignment="1">
      <alignment horizontal="right" wrapText="1"/>
    </xf>
    <xf numFmtId="16" fontId="73" fillId="0" borderId="0" xfId="0" applyNumberFormat="1" applyFont="1" applyAlignment="1">
      <alignment horizontal="left"/>
    </xf>
    <xf numFmtId="0" fontId="544" fillId="2" borderId="0" xfId="0" applyFont="1" applyFill="1" applyAlignment="1">
      <alignment horizontal="left" vertical="center"/>
    </xf>
    <xf numFmtId="0" fontId="544" fillId="0" borderId="0" xfId="0" applyFont="1" applyAlignment="1">
      <alignment horizontal="left" vertical="center"/>
    </xf>
    <xf numFmtId="16" fontId="546" fillId="0" borderId="0" xfId="0" applyNumberFormat="1" applyFont="1" applyAlignment="1">
      <alignment horizontal="left" vertical="center"/>
    </xf>
    <xf numFmtId="0" fontId="547" fillId="0" borderId="0" xfId="0" applyFont="1"/>
    <xf numFmtId="0" fontId="547" fillId="0" borderId="0" xfId="0" applyFont="1" applyAlignment="1">
      <alignment vertical="center"/>
    </xf>
    <xf numFmtId="0" fontId="547" fillId="0" borderId="0" xfId="0" applyFont="1" applyAlignment="1">
      <alignment horizontal="left"/>
    </xf>
    <xf numFmtId="16" fontId="547" fillId="0" borderId="0" xfId="0" applyNumberFormat="1" applyFont="1" applyAlignment="1">
      <alignment horizontal="left" vertical="center"/>
    </xf>
    <xf numFmtId="16" fontId="548" fillId="0" borderId="0" xfId="2" applyNumberFormat="1" applyFont="1" applyAlignment="1">
      <alignment vertical="center" wrapText="1"/>
    </xf>
    <xf numFmtId="16" fontId="549" fillId="0" borderId="0" xfId="2" applyNumberFormat="1" applyFont="1" applyAlignment="1">
      <alignment vertical="center"/>
    </xf>
    <xf numFmtId="0" fontId="388" fillId="0" borderId="0" xfId="0" applyFont="1" applyAlignment="1" applyProtection="1">
      <alignment horizontal="right" vertical="center"/>
      <protection locked="0"/>
    </xf>
    <xf numFmtId="0" fontId="531" fillId="0" borderId="0" xfId="0" applyFont="1" applyAlignment="1">
      <alignment horizontal="left" wrapText="1"/>
    </xf>
    <xf numFmtId="0" fontId="550" fillId="0" borderId="0" xfId="13" applyFont="1" applyAlignment="1" applyProtection="1">
      <alignment horizontal="left" vertical="center"/>
      <protection locked="0"/>
    </xf>
    <xf numFmtId="0" fontId="86" fillId="2" borderId="67" xfId="0" applyFont="1" applyFill="1" applyBorder="1" applyAlignment="1">
      <alignment vertical="center"/>
    </xf>
    <xf numFmtId="16" fontId="86" fillId="2" borderId="10" xfId="0" applyNumberFormat="1" applyFont="1" applyFill="1" applyBorder="1" applyAlignment="1">
      <alignment horizontal="center" vertical="center"/>
    </xf>
    <xf numFmtId="0" fontId="101" fillId="2" borderId="91" xfId="2344" applyFont="1" applyFill="1" applyBorder="1" applyAlignment="1">
      <alignment vertical="center"/>
    </xf>
    <xf numFmtId="16" fontId="86" fillId="2" borderId="7" xfId="0" applyNumberFormat="1" applyFont="1" applyFill="1" applyBorder="1" applyAlignment="1">
      <alignment horizontal="center" vertical="center"/>
    </xf>
    <xf numFmtId="16" fontId="86" fillId="2" borderId="12" xfId="0" applyNumberFormat="1" applyFont="1" applyFill="1" applyBorder="1" applyAlignment="1">
      <alignment horizontal="left" vertical="center"/>
    </xf>
    <xf numFmtId="16" fontId="429" fillId="2" borderId="12" xfId="0" applyNumberFormat="1" applyFont="1" applyFill="1" applyBorder="1" applyAlignment="1">
      <alignment horizontal="center" vertical="center"/>
    </xf>
    <xf numFmtId="0" fontId="95" fillId="2" borderId="67" xfId="0" applyFont="1" applyFill="1" applyBorder="1" applyAlignment="1">
      <alignment vertical="center"/>
    </xf>
    <xf numFmtId="0" fontId="225" fillId="2" borderId="91" xfId="2344" applyFont="1" applyFill="1" applyBorder="1" applyAlignment="1">
      <alignment vertical="center"/>
    </xf>
    <xf numFmtId="16" fontId="244" fillId="0" borderId="5" xfId="0" applyNumberFormat="1" applyFont="1" applyBorder="1" applyAlignment="1">
      <alignment horizontal="center" vertical="center"/>
    </xf>
    <xf numFmtId="0" fontId="50" fillId="3" borderId="0" xfId="0" applyFont="1" applyFill="1" applyAlignment="1">
      <alignment horizontal="center"/>
    </xf>
    <xf numFmtId="0" fontId="86" fillId="2" borderId="91" xfId="0" applyFont="1" applyFill="1" applyBorder="1" applyAlignment="1">
      <alignment vertical="center"/>
    </xf>
    <xf numFmtId="16" fontId="461" fillId="2" borderId="12" xfId="0" applyNumberFormat="1" applyFont="1" applyFill="1" applyBorder="1" applyAlignment="1">
      <alignment horizontal="center" vertical="center"/>
    </xf>
    <xf numFmtId="16" fontId="86" fillId="4" borderId="10" xfId="0" applyNumberFormat="1" applyFont="1" applyFill="1" applyBorder="1" applyAlignment="1">
      <alignment horizontal="center" vertical="center"/>
    </xf>
    <xf numFmtId="16" fontId="429" fillId="0" borderId="12" xfId="0" applyNumberFormat="1" applyFont="1" applyBorder="1" applyAlignment="1">
      <alignment horizontal="center" vertical="center"/>
    </xf>
    <xf numFmtId="0" fontId="101" fillId="2" borderId="91" xfId="0" applyFont="1" applyFill="1" applyBorder="1" applyAlignment="1">
      <alignment vertical="center"/>
    </xf>
    <xf numFmtId="16" fontId="86" fillId="4" borderId="0" xfId="0" applyNumberFormat="1" applyFont="1" applyFill="1" applyAlignment="1">
      <alignment horizontal="center" vertical="center"/>
    </xf>
    <xf numFmtId="16" fontId="55" fillId="0" borderId="2" xfId="0" applyNumberFormat="1" applyFont="1" applyBorder="1" applyAlignment="1">
      <alignment horizontal="center" vertical="center"/>
    </xf>
    <xf numFmtId="0" fontId="102" fillId="0" borderId="0" xfId="0" applyFont="1" applyAlignment="1">
      <alignment horizontal="center" vertical="center"/>
    </xf>
    <xf numFmtId="0" fontId="102" fillId="0" borderId="0" xfId="0" applyFont="1" applyAlignment="1">
      <alignment horizontal="center"/>
    </xf>
    <xf numFmtId="0" fontId="30" fillId="3" borderId="0" xfId="13" applyFill="1" applyAlignment="1" applyProtection="1">
      <alignment horizontal="center"/>
    </xf>
    <xf numFmtId="0" fontId="368" fillId="0" borderId="0" xfId="13" applyFont="1" applyAlignment="1" applyProtection="1">
      <alignment horizontal="center" vertical="center"/>
    </xf>
    <xf numFmtId="0" fontId="67" fillId="0" borderId="5" xfId="0" applyFont="1" applyBorder="1" applyAlignment="1">
      <alignment horizontal="center" vertical="center"/>
    </xf>
    <xf numFmtId="0" fontId="551" fillId="0" borderId="5" xfId="0" applyFont="1" applyBorder="1" applyAlignment="1">
      <alignment horizontal="center" vertical="center" wrapText="1"/>
    </xf>
    <xf numFmtId="0" fontId="552" fillId="0" borderId="5" xfId="0" applyFont="1" applyBorder="1" applyAlignment="1">
      <alignment horizontal="center" vertical="center"/>
    </xf>
    <xf numFmtId="0" fontId="553" fillId="0" borderId="0" xfId="13" applyFont="1" applyAlignment="1" applyProtection="1">
      <alignment horizontal="left" wrapText="1"/>
    </xf>
    <xf numFmtId="16" fontId="141" fillId="0" borderId="0" xfId="0" applyNumberFormat="1" applyFont="1" applyAlignment="1">
      <alignment horizontal="center" vertical="center"/>
    </xf>
    <xf numFmtId="16" fontId="20" fillId="0" borderId="0" xfId="0" applyNumberFormat="1" applyFont="1" applyAlignment="1">
      <alignment vertical="center"/>
    </xf>
    <xf numFmtId="16" fontId="250" fillId="0" borderId="67" xfId="0" applyNumberFormat="1" applyFont="1" applyBorder="1" applyAlignment="1">
      <alignment horizontal="right" vertical="center"/>
    </xf>
    <xf numFmtId="0" fontId="141" fillId="0" borderId="0" xfId="0" applyFont="1" applyAlignment="1">
      <alignment horizontal="right" vertical="center" wrapText="1"/>
    </xf>
    <xf numFmtId="0" fontId="48" fillId="0" borderId="0" xfId="0" applyFont="1" applyAlignment="1">
      <alignment vertical="center"/>
    </xf>
    <xf numFmtId="0" fontId="20" fillId="0" borderId="0" xfId="0" applyFont="1" applyAlignment="1">
      <alignment horizontal="right" vertical="center"/>
    </xf>
    <xf numFmtId="16" fontId="55" fillId="0" borderId="1" xfId="0" applyNumberFormat="1" applyFont="1" applyBorder="1" applyAlignment="1">
      <alignment horizontal="center" vertical="center"/>
    </xf>
    <xf numFmtId="0" fontId="50" fillId="35" borderId="125" xfId="0" applyFont="1" applyFill="1" applyBorder="1" applyAlignment="1">
      <alignment vertical="center"/>
    </xf>
    <xf numFmtId="0" fontId="50" fillId="35" borderId="1" xfId="0" applyFont="1" applyFill="1" applyBorder="1" applyAlignment="1">
      <alignment vertical="center"/>
    </xf>
    <xf numFmtId="16" fontId="77" fillId="0" borderId="0" xfId="0" applyNumberFormat="1" applyFont="1" applyAlignment="1">
      <alignment vertical="center"/>
    </xf>
    <xf numFmtId="0" fontId="555" fillId="35" borderId="91" xfId="0" applyFont="1" applyFill="1" applyBorder="1" applyAlignment="1">
      <alignment vertical="center"/>
    </xf>
    <xf numFmtId="0" fontId="50" fillId="35" borderId="97" xfId="0" applyFont="1" applyFill="1" applyBorder="1" applyAlignment="1">
      <alignment vertical="center"/>
    </xf>
    <xf numFmtId="0" fontId="555" fillId="35" borderId="90" xfId="0" applyFont="1" applyFill="1" applyBorder="1" applyAlignment="1">
      <alignment vertical="center"/>
    </xf>
    <xf numFmtId="0" fontId="20" fillId="0" borderId="0" xfId="0" applyFont="1" applyAlignment="1">
      <alignment horizontal="center" vertical="center"/>
    </xf>
    <xf numFmtId="0" fontId="56" fillId="0" borderId="40" xfId="0" applyFont="1" applyBorder="1" applyAlignment="1">
      <alignment horizontal="center" vertical="center"/>
    </xf>
    <xf numFmtId="0" fontId="465" fillId="0" borderId="46" xfId="0" applyFont="1" applyBorder="1" applyAlignment="1">
      <alignment horizontal="center"/>
    </xf>
    <xf numFmtId="16" fontId="465" fillId="0" borderId="53" xfId="0" applyNumberFormat="1" applyFont="1" applyBorder="1" applyAlignment="1">
      <alignment horizontal="center"/>
    </xf>
    <xf numFmtId="16" fontId="92" fillId="0" borderId="53" xfId="0" applyNumberFormat="1" applyFont="1" applyBorder="1" applyAlignment="1">
      <alignment horizontal="center"/>
    </xf>
    <xf numFmtId="16" fontId="86" fillId="0" borderId="53" xfId="0" applyNumberFormat="1" applyFont="1" applyBorder="1" applyAlignment="1">
      <alignment horizontal="center"/>
    </xf>
    <xf numFmtId="16" fontId="104" fillId="0" borderId="53" xfId="0" applyNumberFormat="1" applyFont="1" applyBorder="1" applyAlignment="1">
      <alignment horizontal="center"/>
    </xf>
    <xf numFmtId="16" fontId="269" fillId="0" borderId="53" xfId="0" applyNumberFormat="1" applyFont="1" applyBorder="1" applyAlignment="1">
      <alignment horizontal="center"/>
    </xf>
    <xf numFmtId="16" fontId="269" fillId="0" borderId="45" xfId="0" applyNumberFormat="1" applyFont="1" applyBorder="1" applyAlignment="1">
      <alignment horizontal="center"/>
    </xf>
    <xf numFmtId="0" fontId="92" fillId="0" borderId="50" xfId="0" applyFont="1" applyBorder="1" applyAlignment="1">
      <alignment horizontal="left"/>
    </xf>
    <xf numFmtId="0" fontId="92" fillId="0" borderId="87" xfId="0" applyFont="1" applyBorder="1"/>
    <xf numFmtId="0" fontId="368" fillId="0" borderId="0" xfId="13" applyFont="1" applyAlignment="1" applyProtection="1"/>
    <xf numFmtId="0" fontId="368" fillId="0" borderId="87" xfId="13" applyFont="1" applyBorder="1" applyAlignment="1" applyProtection="1"/>
    <xf numFmtId="0" fontId="86" fillId="0" borderId="87" xfId="0" applyFont="1" applyBorder="1" applyAlignment="1">
      <alignment horizontal="center"/>
    </xf>
    <xf numFmtId="0" fontId="86" fillId="0" borderId="55" xfId="0" applyFont="1" applyBorder="1"/>
    <xf numFmtId="0" fontId="86" fillId="0" borderId="23" xfId="0" applyFont="1" applyBorder="1"/>
    <xf numFmtId="0" fontId="86" fillId="0" borderId="56" xfId="0" applyFont="1" applyBorder="1"/>
    <xf numFmtId="0" fontId="30" fillId="0" borderId="0" xfId="13" applyAlignment="1" applyProtection="1">
      <alignment horizontal="left"/>
    </xf>
    <xf numFmtId="0" fontId="50" fillId="0" borderId="0" xfId="2" applyFont="1" applyAlignment="1">
      <alignment horizontal="center" vertical="center"/>
    </xf>
    <xf numFmtId="0" fontId="365" fillId="0" borderId="0" xfId="0" applyFont="1" applyAlignment="1">
      <alignment horizontal="center" vertical="center"/>
    </xf>
    <xf numFmtId="0" fontId="554" fillId="0" borderId="0" xfId="2" applyFont="1" applyAlignment="1">
      <alignment horizontal="center" vertical="center"/>
    </xf>
    <xf numFmtId="0" fontId="92" fillId="0" borderId="0" xfId="0" applyFont="1" applyAlignment="1">
      <alignment horizontal="center"/>
    </xf>
    <xf numFmtId="0" fontId="495" fillId="0" borderId="0" xfId="0" applyFont="1" applyAlignment="1">
      <alignment horizontal="center"/>
    </xf>
    <xf numFmtId="0" fontId="223" fillId="0" borderId="14" xfId="0" applyFont="1" applyBorder="1" applyAlignment="1">
      <alignment horizontal="center"/>
    </xf>
    <xf numFmtId="0" fontId="223" fillId="0" borderId="2" xfId="0" applyFont="1" applyBorder="1"/>
    <xf numFmtId="0" fontId="223" fillId="0" borderId="2" xfId="0" applyFont="1" applyBorder="1" applyAlignment="1">
      <alignment horizontal="center"/>
    </xf>
    <xf numFmtId="0" fontId="0" fillId="0" borderId="0" xfId="0" applyAlignment="1">
      <alignment horizontal="right" vertical="center"/>
    </xf>
    <xf numFmtId="16" fontId="223" fillId="0" borderId="10" xfId="0" applyNumberFormat="1" applyFont="1" applyBorder="1" applyAlignment="1">
      <alignment horizontal="center"/>
    </xf>
    <xf numFmtId="0" fontId="29" fillId="0" borderId="1" xfId="0" applyFont="1" applyBorder="1"/>
    <xf numFmtId="16" fontId="154" fillId="11" borderId="1" xfId="0" applyNumberFormat="1" applyFont="1" applyFill="1" applyBorder="1" applyAlignment="1">
      <alignment horizontal="center" vertical="center"/>
    </xf>
    <xf numFmtId="0" fontId="558" fillId="4" borderId="1" xfId="0" applyFont="1" applyFill="1" applyBorder="1" applyAlignment="1">
      <alignment horizontal="center" vertical="center"/>
    </xf>
    <xf numFmtId="0" fontId="315" fillId="2" borderId="0" xfId="0" applyFont="1" applyFill="1" applyAlignment="1" applyProtection="1">
      <alignment horizontal="left"/>
      <protection locked="0"/>
    </xf>
    <xf numFmtId="0" fontId="316" fillId="2" borderId="0" xfId="0" applyFont="1" applyFill="1" applyProtection="1">
      <protection locked="0"/>
    </xf>
    <xf numFmtId="16" fontId="151" fillId="0" borderId="2" xfId="0" applyNumberFormat="1" applyFont="1" applyBorder="1" applyAlignment="1" applyProtection="1">
      <alignment horizontal="left" vertical="center"/>
      <protection locked="0"/>
    </xf>
    <xf numFmtId="16" fontId="151" fillId="0" borderId="2" xfId="0" applyNumberFormat="1" applyFont="1" applyBorder="1" applyAlignment="1" applyProtection="1">
      <alignment horizontal="center" vertical="center"/>
      <protection locked="0"/>
    </xf>
    <xf numFmtId="16" fontId="154" fillId="0" borderId="2" xfId="0" applyNumberFormat="1" applyFont="1" applyBorder="1" applyAlignment="1" applyProtection="1">
      <alignment horizontal="center" vertical="center"/>
      <protection locked="0"/>
    </xf>
    <xf numFmtId="16" fontId="151" fillId="0" borderId="75" xfId="0" applyNumberFormat="1" applyFont="1" applyBorder="1" applyAlignment="1">
      <alignment horizontal="center" vertical="center"/>
    </xf>
    <xf numFmtId="16" fontId="151" fillId="0" borderId="2" xfId="0" applyNumberFormat="1" applyFont="1" applyBorder="1" applyAlignment="1">
      <alignment horizontal="center" vertical="center"/>
    </xf>
    <xf numFmtId="16" fontId="151" fillId="0" borderId="0" xfId="0" applyNumberFormat="1" applyFont="1" applyAlignment="1" applyProtection="1">
      <alignment horizontal="left" vertical="center"/>
      <protection locked="0"/>
    </xf>
    <xf numFmtId="16" fontId="151" fillId="0" borderId="0" xfId="0" applyNumberFormat="1" applyFont="1" applyAlignment="1" applyProtection="1">
      <alignment horizontal="center" vertical="center"/>
      <protection locked="0"/>
    </xf>
    <xf numFmtId="16" fontId="154" fillId="0" borderId="0" xfId="0" applyNumberFormat="1" applyFont="1" applyAlignment="1" applyProtection="1">
      <alignment horizontal="center" vertical="center"/>
      <protection locked="0"/>
    </xf>
    <xf numFmtId="16" fontId="151" fillId="0" borderId="0" xfId="0" applyNumberFormat="1" applyFont="1" applyAlignment="1">
      <alignment horizontal="center" vertical="center"/>
    </xf>
    <xf numFmtId="16" fontId="150" fillId="0" borderId="0" xfId="0" applyNumberFormat="1" applyFont="1" applyAlignment="1" applyProtection="1">
      <alignment horizontal="center" vertical="center"/>
      <protection locked="0"/>
    </xf>
    <xf numFmtId="0" fontId="538" fillId="0" borderId="1" xfId="0" applyFont="1" applyBorder="1" applyAlignment="1" applyProtection="1">
      <alignment horizontal="center" vertical="center"/>
      <protection locked="0"/>
    </xf>
    <xf numFmtId="0" fontId="29" fillId="9" borderId="1" xfId="0" applyFont="1" applyFill="1" applyBorder="1" applyAlignment="1">
      <alignment vertical="center"/>
    </xf>
    <xf numFmtId="16" fontId="95" fillId="4" borderId="7" xfId="0" applyNumberFormat="1" applyFont="1" applyFill="1" applyBorder="1" applyAlignment="1">
      <alignment horizontal="center" vertical="center"/>
    </xf>
    <xf numFmtId="0" fontId="159" fillId="2" borderId="0" xfId="0" applyFont="1" applyFill="1" applyAlignment="1" applyProtection="1">
      <alignment horizontal="right" vertical="center"/>
      <protection locked="0"/>
    </xf>
    <xf numFmtId="0" fontId="159" fillId="2" borderId="0" xfId="0" applyFont="1" applyFill="1" applyAlignment="1">
      <alignment horizontal="right" vertical="center"/>
    </xf>
    <xf numFmtId="0" fontId="513" fillId="2" borderId="0" xfId="0" applyFont="1" applyFill="1" applyAlignment="1">
      <alignment horizontal="center"/>
    </xf>
    <xf numFmtId="0" fontId="191" fillId="2" borderId="0" xfId="0" applyFont="1" applyFill="1" applyAlignment="1">
      <alignment horizontal="center" vertical="top"/>
    </xf>
    <xf numFmtId="0" fontId="191" fillId="2" borderId="5" xfId="0" applyFont="1" applyFill="1" applyBorder="1" applyAlignment="1">
      <alignment horizontal="center" vertical="center" wrapText="1"/>
    </xf>
    <xf numFmtId="0" fontId="431" fillId="2" borderId="5" xfId="0" applyFont="1" applyFill="1" applyBorder="1" applyAlignment="1" applyProtection="1">
      <alignment horizontal="center" vertical="top" wrapText="1"/>
      <protection locked="0"/>
    </xf>
    <xf numFmtId="0" fontId="100" fillId="2" borderId="0" xfId="0" applyFont="1" applyFill="1" applyAlignment="1">
      <alignment horizontal="center" vertical="center"/>
    </xf>
    <xf numFmtId="0" fontId="191" fillId="2" borderId="2" xfId="0" applyFont="1" applyFill="1" applyBorder="1" applyAlignment="1">
      <alignment horizontal="center" vertical="center" wrapText="1"/>
    </xf>
    <xf numFmtId="0" fontId="191" fillId="2" borderId="2" xfId="0" applyFont="1" applyFill="1" applyBorder="1" applyAlignment="1">
      <alignment horizontal="center" vertical="center"/>
    </xf>
    <xf numFmtId="0" fontId="531" fillId="2" borderId="0" xfId="0" applyFont="1" applyFill="1" applyAlignment="1">
      <alignment horizontal="center" vertical="center" wrapText="1"/>
    </xf>
    <xf numFmtId="16" fontId="44" fillId="2" borderId="1" xfId="0" applyNumberFormat="1" applyFont="1" applyFill="1" applyBorder="1" applyAlignment="1" applyProtection="1">
      <alignment horizontal="left" vertical="center"/>
      <protection locked="0"/>
    </xf>
    <xf numFmtId="16" fontId="44" fillId="2" borderId="20" xfId="0" applyNumberFormat="1" applyFont="1" applyFill="1" applyBorder="1" applyAlignment="1" applyProtection="1">
      <alignment horizontal="center" vertical="center"/>
      <protection locked="0"/>
    </xf>
    <xf numFmtId="16" fontId="151" fillId="29" borderId="14" xfId="0" applyNumberFormat="1" applyFont="1" applyFill="1" applyBorder="1" applyAlignment="1" applyProtection="1">
      <alignment horizontal="center" vertical="center"/>
      <protection locked="0"/>
    </xf>
    <xf numFmtId="16" fontId="151" fillId="29" borderId="14" xfId="0" applyNumberFormat="1" applyFont="1" applyFill="1" applyBorder="1" applyAlignment="1">
      <alignment horizontal="center" vertical="center"/>
    </xf>
    <xf numFmtId="16" fontId="151" fillId="29" borderId="2" xfId="0" applyNumberFormat="1" applyFont="1" applyFill="1" applyBorder="1" applyAlignment="1">
      <alignment horizontal="center" vertical="center"/>
    </xf>
    <xf numFmtId="0" fontId="185" fillId="29" borderId="14" xfId="0" applyFont="1" applyFill="1" applyBorder="1" applyAlignment="1" applyProtection="1">
      <alignment horizontal="center" vertical="center" wrapText="1"/>
      <protection locked="0"/>
    </xf>
    <xf numFmtId="0" fontId="538" fillId="29" borderId="1" xfId="0" applyFont="1" applyFill="1" applyBorder="1" applyAlignment="1" applyProtection="1">
      <alignment horizontal="center" vertical="center"/>
      <protection locked="0"/>
    </xf>
    <xf numFmtId="16" fontId="151" fillId="29" borderId="75" xfId="0" applyNumberFormat="1" applyFont="1" applyFill="1" applyBorder="1" applyAlignment="1">
      <alignment horizontal="center" vertical="center"/>
    </xf>
    <xf numFmtId="16" fontId="86" fillId="4" borderId="1" xfId="0" applyNumberFormat="1" applyFont="1" applyFill="1" applyBorder="1" applyAlignment="1" applyProtection="1">
      <alignment horizontal="center" vertical="center"/>
      <protection locked="0"/>
    </xf>
    <xf numFmtId="16" fontId="73" fillId="4" borderId="1" xfId="0" applyNumberFormat="1" applyFont="1" applyFill="1" applyBorder="1" applyAlignment="1">
      <alignment horizontal="center" vertical="center"/>
    </xf>
    <xf numFmtId="16" fontId="173" fillId="29" borderId="1" xfId="0" applyNumberFormat="1" applyFont="1" applyFill="1" applyBorder="1" applyAlignment="1" applyProtection="1">
      <alignment horizontal="left" vertical="center"/>
      <protection locked="0"/>
    </xf>
    <xf numFmtId="16" fontId="150" fillId="29" borderId="10" xfId="0" applyNumberFormat="1" applyFont="1" applyFill="1" applyBorder="1" applyAlignment="1" applyProtection="1">
      <alignment horizontal="center" vertical="center"/>
      <protection locked="0"/>
    </xf>
    <xf numFmtId="16" fontId="150" fillId="29" borderId="2" xfId="0" applyNumberFormat="1" applyFont="1" applyFill="1" applyBorder="1" applyAlignment="1" applyProtection="1">
      <alignment horizontal="center" vertical="center"/>
      <protection locked="0"/>
    </xf>
    <xf numFmtId="16" fontId="151" fillId="29" borderId="2" xfId="0" applyNumberFormat="1" applyFont="1" applyFill="1" applyBorder="1" applyAlignment="1" applyProtection="1">
      <alignment horizontal="center" vertical="center"/>
      <protection locked="0"/>
    </xf>
    <xf numFmtId="16" fontId="297" fillId="0" borderId="1" xfId="0" applyNumberFormat="1" applyFont="1" applyBorder="1" applyAlignment="1">
      <alignment horizontal="center" vertical="center" wrapText="1"/>
    </xf>
    <xf numFmtId="16" fontId="297" fillId="0" borderId="123" xfId="0" applyNumberFormat="1" applyFont="1" applyBorder="1" applyAlignment="1">
      <alignment horizontal="center" vertical="center" wrapText="1"/>
    </xf>
    <xf numFmtId="16" fontId="299" fillId="0" borderId="123" xfId="0" applyNumberFormat="1" applyFont="1" applyBorder="1" applyAlignment="1">
      <alignment horizontal="center" vertical="center" wrapText="1"/>
    </xf>
    <xf numFmtId="16" fontId="299" fillId="0" borderId="128" xfId="0" applyNumberFormat="1" applyFont="1" applyBorder="1" applyAlignment="1">
      <alignment horizontal="center" vertical="center" wrapText="1"/>
    </xf>
    <xf numFmtId="16" fontId="299" fillId="0" borderId="2" xfId="0" applyNumberFormat="1" applyFont="1" applyBorder="1" applyAlignment="1">
      <alignment horizontal="center" vertical="center" wrapText="1"/>
    </xf>
    <xf numFmtId="16" fontId="297" fillId="4" borderId="1" xfId="0" applyNumberFormat="1" applyFont="1" applyFill="1" applyBorder="1" applyAlignment="1">
      <alignment horizontal="center" vertical="center" wrapText="1"/>
    </xf>
    <xf numFmtId="0" fontId="299" fillId="0" borderId="2" xfId="0" applyFont="1" applyBorder="1" applyAlignment="1">
      <alignment horizontal="center" vertical="center" wrapText="1"/>
    </xf>
    <xf numFmtId="16" fontId="299" fillId="0" borderId="132" xfId="0" applyNumberFormat="1" applyFont="1" applyBorder="1" applyAlignment="1">
      <alignment horizontal="center" vertical="center" wrapText="1"/>
    </xf>
    <xf numFmtId="0" fontId="30" fillId="0" borderId="0" xfId="13" applyAlignment="1" applyProtection="1">
      <alignment horizontal="left" vertical="center"/>
      <protection locked="0"/>
    </xf>
    <xf numFmtId="0" fontId="459" fillId="0" borderId="0" xfId="0" applyFont="1" applyAlignment="1">
      <alignment vertical="center"/>
    </xf>
    <xf numFmtId="16" fontId="151" fillId="0" borderId="20" xfId="0" applyNumberFormat="1" applyFont="1" applyBorder="1" applyAlignment="1">
      <alignment horizontal="center" vertical="center"/>
    </xf>
    <xf numFmtId="16" fontId="559" fillId="0" borderId="0" xfId="0" applyNumberFormat="1" applyFont="1" applyAlignment="1" applyProtection="1">
      <alignment horizontal="center" vertical="center"/>
      <protection locked="0"/>
    </xf>
    <xf numFmtId="0" fontId="557" fillId="2" borderId="0" xfId="0" applyFont="1" applyFill="1" applyAlignment="1">
      <alignment horizontal="center" vertical="center" wrapText="1"/>
    </xf>
    <xf numFmtId="16" fontId="304" fillId="0" borderId="0" xfId="0" applyNumberFormat="1" applyFont="1" applyAlignment="1" applyProtection="1">
      <alignment horizontal="center" vertical="center"/>
      <protection locked="0"/>
    </xf>
    <xf numFmtId="0" fontId="333" fillId="0" borderId="0" xfId="13" applyFont="1" applyAlignment="1" applyProtection="1">
      <alignment horizontal="left" wrapText="1"/>
    </xf>
    <xf numFmtId="16" fontId="73" fillId="0" borderId="1" xfId="0" applyNumberFormat="1" applyFont="1" applyBorder="1" applyAlignment="1">
      <alignment horizontal="center" vertical="center"/>
    </xf>
    <xf numFmtId="16" fontId="44" fillId="46" borderId="1" xfId="0" applyNumberFormat="1" applyFont="1" applyFill="1" applyBorder="1" applyAlignment="1" applyProtection="1">
      <alignment horizontal="center" vertical="center"/>
      <protection locked="0"/>
    </xf>
    <xf numFmtId="16" fontId="73" fillId="46" borderId="1" xfId="0" applyNumberFormat="1" applyFont="1" applyFill="1" applyBorder="1" applyAlignment="1">
      <alignment horizontal="center" vertical="center"/>
    </xf>
    <xf numFmtId="16" fontId="86" fillId="46" borderId="1" xfId="0" applyNumberFormat="1" applyFont="1" applyFill="1" applyBorder="1" applyAlignment="1" applyProtection="1">
      <alignment horizontal="center" vertical="center"/>
      <protection locked="0"/>
    </xf>
    <xf numFmtId="16" fontId="150" fillId="3" borderId="90" xfId="0" applyNumberFormat="1" applyFont="1" applyFill="1" applyBorder="1" applyAlignment="1">
      <alignment horizontal="center" wrapText="1"/>
    </xf>
    <xf numFmtId="0" fontId="0" fillId="35" borderId="150" xfId="0" applyFill="1" applyBorder="1" applyAlignment="1">
      <alignment vertical="center"/>
    </xf>
    <xf numFmtId="0" fontId="37" fillId="2" borderId="1" xfId="0" applyFont="1" applyFill="1" applyBorder="1" applyAlignment="1">
      <alignment vertical="center"/>
    </xf>
    <xf numFmtId="16" fontId="37" fillId="2" borderId="1" xfId="0" applyNumberFormat="1" applyFont="1" applyFill="1" applyBorder="1" applyAlignment="1">
      <alignment horizontal="center" vertical="center"/>
    </xf>
    <xf numFmtId="0" fontId="73" fillId="35" borderId="91" xfId="0" applyFont="1" applyFill="1" applyBorder="1" applyAlignment="1">
      <alignment vertical="center"/>
    </xf>
    <xf numFmtId="16" fontId="293" fillId="0" borderId="21" xfId="0" applyNumberFormat="1" applyFont="1" applyBorder="1" applyAlignment="1" applyProtection="1">
      <alignment horizontal="center" vertical="center"/>
      <protection locked="0"/>
    </xf>
    <xf numFmtId="0" fontId="304" fillId="0" borderId="0" xfId="0" applyFont="1" applyAlignment="1">
      <alignment vertical="center"/>
    </xf>
    <xf numFmtId="16" fontId="86" fillId="6" borderId="7" xfId="0" applyNumberFormat="1" applyFont="1" applyFill="1" applyBorder="1" applyAlignment="1">
      <alignment horizontal="center" vertical="center"/>
    </xf>
    <xf numFmtId="16" fontId="86" fillId="6" borderId="14" xfId="0" applyNumberFormat="1" applyFont="1" applyFill="1" applyBorder="1" applyAlignment="1">
      <alignment horizontal="center" vertical="center"/>
    </xf>
    <xf numFmtId="16" fontId="86" fillId="6" borderId="12" xfId="0" applyNumberFormat="1" applyFont="1" applyFill="1" applyBorder="1" applyAlignment="1">
      <alignment horizontal="center" vertical="center"/>
    </xf>
    <xf numFmtId="0" fontId="86" fillId="0" borderId="0" xfId="13" applyFont="1" applyAlignment="1" applyProtection="1">
      <alignment vertical="center"/>
    </xf>
    <xf numFmtId="0" fontId="0" fillId="0" borderId="1" xfId="0" applyBorder="1" applyAlignment="1" applyProtection="1">
      <alignment vertical="center"/>
      <protection locked="0"/>
    </xf>
    <xf numFmtId="0" fontId="245" fillId="0" borderId="1" xfId="0" applyFont="1" applyBorder="1" applyAlignment="1" applyProtection="1">
      <alignment vertical="center"/>
      <protection locked="0"/>
    </xf>
    <xf numFmtId="0" fontId="245" fillId="35" borderId="91" xfId="0" applyFont="1" applyFill="1" applyBorder="1" applyAlignment="1">
      <alignment vertical="center"/>
    </xf>
    <xf numFmtId="0" fontId="245" fillId="35" borderId="1" xfId="0" applyFont="1" applyFill="1" applyBorder="1" applyAlignment="1">
      <alignment vertical="center"/>
    </xf>
    <xf numFmtId="0" fontId="58" fillId="0" borderId="0" xfId="0" applyFont="1" applyAlignment="1">
      <alignment vertical="center"/>
    </xf>
    <xf numFmtId="0" fontId="39" fillId="0" borderId="0" xfId="0" applyFont="1" applyAlignment="1">
      <alignment horizontal="left" vertical="center"/>
    </xf>
    <xf numFmtId="0" fontId="495" fillId="0" borderId="0" xfId="0" applyFont="1" applyAlignment="1">
      <alignment horizontal="center" vertical="center"/>
    </xf>
    <xf numFmtId="0" fontId="225" fillId="0" borderId="46" xfId="0" applyFont="1" applyBorder="1" applyAlignment="1">
      <alignment horizontal="center" vertical="center"/>
    </xf>
    <xf numFmtId="16" fontId="225" fillId="0" borderId="53" xfId="0" applyNumberFormat="1" applyFont="1" applyBorder="1" applyAlignment="1">
      <alignment horizontal="center" vertical="center"/>
    </xf>
    <xf numFmtId="16" fontId="104" fillId="0" borderId="45" xfId="0" applyNumberFormat="1" applyFont="1" applyBorder="1" applyAlignment="1">
      <alignment horizontal="center" vertical="center"/>
    </xf>
    <xf numFmtId="0" fontId="86" fillId="0" borderId="87" xfId="0" applyFont="1" applyBorder="1" applyAlignment="1">
      <alignment vertical="center"/>
    </xf>
    <xf numFmtId="0" fontId="173" fillId="29" borderId="1" xfId="0" applyFont="1" applyFill="1" applyBorder="1"/>
    <xf numFmtId="0" fontId="173" fillId="29" borderId="1" xfId="0" applyFont="1" applyFill="1" applyBorder="1" applyAlignment="1">
      <alignment horizontal="center"/>
    </xf>
    <xf numFmtId="0" fontId="153" fillId="0" borderId="1" xfId="0" applyFont="1" applyBorder="1"/>
    <xf numFmtId="0" fontId="37" fillId="2" borderId="97" xfId="0" applyFont="1" applyFill="1" applyBorder="1" applyAlignment="1">
      <alignment vertical="center"/>
    </xf>
    <xf numFmtId="16" fontId="101" fillId="4" borderId="7" xfId="0" applyNumberFormat="1" applyFont="1" applyFill="1" applyBorder="1" applyAlignment="1">
      <alignment horizontal="center" vertical="center"/>
    </xf>
    <xf numFmtId="16" fontId="101" fillId="4" borderId="14" xfId="0" applyNumberFormat="1" applyFont="1" applyFill="1" applyBorder="1" applyAlignment="1">
      <alignment horizontal="center" vertical="center"/>
    </xf>
    <xf numFmtId="0" fontId="483" fillId="6" borderId="1" xfId="0" applyFont="1" applyFill="1" applyBorder="1" applyAlignment="1">
      <alignment horizontal="center" vertical="center" wrapText="1"/>
    </xf>
    <xf numFmtId="0" fontId="67" fillId="6" borderId="5" xfId="0" applyFont="1" applyFill="1" applyBorder="1" applyAlignment="1">
      <alignment horizontal="center" vertical="center"/>
    </xf>
    <xf numFmtId="16" fontId="0" fillId="6" borderId="10" xfId="0" applyNumberFormat="1" applyFill="1" applyBorder="1" applyAlignment="1">
      <alignment horizontal="center" vertical="center"/>
    </xf>
    <xf numFmtId="16" fontId="0" fillId="6" borderId="12" xfId="0" applyNumberFormat="1" applyFill="1" applyBorder="1" applyAlignment="1">
      <alignment horizontal="center" vertical="center"/>
    </xf>
    <xf numFmtId="16" fontId="50" fillId="6" borderId="10" xfId="0" applyNumberFormat="1" applyFont="1" applyFill="1" applyBorder="1" applyAlignment="1">
      <alignment horizontal="center" vertical="center"/>
    </xf>
    <xf numFmtId="16" fontId="50" fillId="6" borderId="12" xfId="0" applyNumberFormat="1" applyFont="1" applyFill="1" applyBorder="1" applyAlignment="1">
      <alignment horizontal="center" vertical="center"/>
    </xf>
    <xf numFmtId="16" fontId="86" fillId="6" borderId="10" xfId="0" applyNumberFormat="1" applyFont="1" applyFill="1" applyBorder="1" applyAlignment="1">
      <alignment horizontal="center" vertical="center"/>
    </xf>
    <xf numFmtId="0" fontId="176"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7" fillId="9" borderId="1" xfId="0" applyNumberFormat="1" applyFont="1" applyFill="1" applyBorder="1" applyAlignment="1">
      <alignment horizontal="center" vertical="center"/>
    </xf>
    <xf numFmtId="16" fontId="359" fillId="4" borderId="1" xfId="0" applyNumberFormat="1" applyFont="1" applyFill="1" applyBorder="1" applyAlignment="1" applyProtection="1">
      <alignment horizontal="center" vertical="center"/>
      <protection locked="0"/>
    </xf>
    <xf numFmtId="16" fontId="302" fillId="0" borderId="90" xfId="0" applyNumberFormat="1" applyFont="1" applyBorder="1" applyAlignment="1">
      <alignment horizontal="center" vertical="center"/>
    </xf>
    <xf numFmtId="0" fontId="482" fillId="0" borderId="0" xfId="0" applyFont="1" applyAlignment="1">
      <alignment horizontal="center" vertical="center"/>
    </xf>
    <xf numFmtId="0" fontId="150" fillId="11" borderId="14" xfId="0" applyFont="1" applyFill="1" applyBorder="1" applyAlignment="1">
      <alignment vertical="center"/>
    </xf>
    <xf numFmtId="16" fontId="154" fillId="29" borderId="1" xfId="0" applyNumberFormat="1" applyFont="1" applyFill="1" applyBorder="1" applyAlignment="1" applyProtection="1">
      <alignment horizontal="left" vertical="center"/>
      <protection locked="0"/>
    </xf>
    <xf numFmtId="0" fontId="223" fillId="43" borderId="14" xfId="0" applyFont="1" applyFill="1" applyBorder="1" applyAlignment="1">
      <alignment horizontal="center"/>
    </xf>
    <xf numFmtId="16" fontId="154" fillId="11" borderId="14" xfId="0" applyNumberFormat="1" applyFont="1" applyFill="1" applyBorder="1" applyAlignment="1">
      <alignment horizontal="center" vertical="center"/>
    </xf>
    <xf numFmtId="0" fontId="101" fillId="0" borderId="0" xfId="0" applyFont="1" applyAlignment="1">
      <alignment horizontal="center" vertical="center"/>
    </xf>
    <xf numFmtId="16" fontId="570" fillId="0" borderId="1" xfId="0" applyNumberFormat="1" applyFont="1" applyBorder="1" applyAlignment="1">
      <alignment horizontal="center" vertical="center"/>
    </xf>
    <xf numFmtId="0" fontId="571" fillId="0" borderId="92" xfId="0" applyFont="1" applyBorder="1" applyAlignment="1">
      <alignment horizontal="center" vertical="center" wrapText="1"/>
    </xf>
    <xf numFmtId="0" fontId="571" fillId="0" borderId="1" xfId="0" applyFont="1" applyBorder="1" applyAlignment="1">
      <alignment horizontal="center" vertical="center" wrapText="1"/>
    </xf>
    <xf numFmtId="0" fontId="572" fillId="0" borderId="14" xfId="0" applyFont="1" applyBorder="1" applyAlignment="1">
      <alignment horizontal="center" vertical="center"/>
    </xf>
    <xf numFmtId="16" fontId="571" fillId="0" borderId="10" xfId="0" applyNumberFormat="1" applyFont="1" applyBorder="1" applyAlignment="1">
      <alignment horizontal="center" vertical="center" wrapText="1"/>
    </xf>
    <xf numFmtId="0" fontId="573" fillId="0" borderId="14" xfId="0" applyFont="1" applyBorder="1" applyAlignment="1">
      <alignment horizontal="center" vertical="center"/>
    </xf>
    <xf numFmtId="0" fontId="0" fillId="0" borderId="148" xfId="0" applyBorder="1" applyAlignment="1">
      <alignment vertical="center"/>
    </xf>
    <xf numFmtId="16" fontId="212" fillId="4" borderId="16" xfId="0" applyNumberFormat="1" applyFont="1" applyFill="1" applyBorder="1" applyAlignment="1" applyProtection="1">
      <alignment horizontal="center" wrapText="1"/>
      <protection locked="0"/>
    </xf>
    <xf numFmtId="16" fontId="86" fillId="0" borderId="0" xfId="0" applyNumberFormat="1" applyFont="1" applyAlignment="1">
      <alignment horizontal="left"/>
    </xf>
    <xf numFmtId="0" fontId="86" fillId="2" borderId="0" xfId="0" applyFont="1" applyFill="1" applyAlignment="1">
      <alignment horizontal="left"/>
    </xf>
    <xf numFmtId="0" fontId="86" fillId="2" borderId="0" xfId="0" applyFont="1" applyFill="1" applyAlignment="1">
      <alignment horizontal="left" vertical="center"/>
    </xf>
    <xf numFmtId="0" fontId="29" fillId="2" borderId="0" xfId="0" applyFont="1" applyFill="1" applyAlignment="1">
      <alignment horizontal="left"/>
    </xf>
    <xf numFmtId="16" fontId="339" fillId="0" borderId="11" xfId="0" applyNumberFormat="1" applyFont="1" applyBorder="1" applyAlignment="1" applyProtection="1">
      <alignment horizontal="left" vertical="center"/>
      <protection locked="0"/>
    </xf>
    <xf numFmtId="16" fontId="339" fillId="0" borderId="11" xfId="0" applyNumberFormat="1" applyFont="1" applyBorder="1" applyAlignment="1" applyProtection="1">
      <alignment horizontal="center" vertical="center"/>
      <protection locked="0"/>
    </xf>
    <xf numFmtId="0" fontId="431" fillId="0" borderId="4" xfId="0" applyFont="1" applyBorder="1" applyAlignment="1">
      <alignment horizontal="right"/>
    </xf>
    <xf numFmtId="0" fontId="86" fillId="0" borderId="0" xfId="0" applyFont="1" applyAlignment="1">
      <alignment horizontal="right" vertical="center"/>
    </xf>
    <xf numFmtId="0" fontId="575" fillId="0" borderId="0" xfId="0" applyFont="1"/>
    <xf numFmtId="16" fontId="86" fillId="4" borderId="34" xfId="0" applyNumberFormat="1" applyFont="1" applyFill="1" applyBorder="1" applyAlignment="1" applyProtection="1">
      <alignment horizontal="left" vertical="center"/>
      <protection locked="0"/>
    </xf>
    <xf numFmtId="0" fontId="576" fillId="0" borderId="0" xfId="13" applyFont="1" applyAlignment="1" applyProtection="1"/>
    <xf numFmtId="16" fontId="95" fillId="0" borderId="0" xfId="0" applyNumberFormat="1" applyFont="1"/>
    <xf numFmtId="0" fontId="92" fillId="0" borderId="4" xfId="0" applyFont="1" applyBorder="1" applyAlignment="1">
      <alignment horizontal="right" vertical="top"/>
    </xf>
    <xf numFmtId="0" fontId="37" fillId="9" borderId="97" xfId="0" applyFont="1" applyFill="1" applyBorder="1" applyAlignment="1">
      <alignment vertical="center"/>
    </xf>
    <xf numFmtId="16" fontId="150" fillId="0" borderId="1" xfId="0" applyNumberFormat="1" applyFont="1" applyBorder="1" applyAlignment="1" applyProtection="1">
      <alignment horizontal="left" vertical="center"/>
      <protection locked="0"/>
    </xf>
    <xf numFmtId="16" fontId="86" fillId="7" borderId="6" xfId="0" applyNumberFormat="1" applyFont="1" applyFill="1" applyBorder="1" applyAlignment="1" applyProtection="1">
      <alignment horizontal="center" vertical="center"/>
      <protection locked="0"/>
    </xf>
    <xf numFmtId="0" fontId="44" fillId="2" borderId="1" xfId="0" applyFont="1" applyFill="1" applyBorder="1" applyAlignment="1">
      <alignment vertical="center"/>
    </xf>
    <xf numFmtId="0" fontId="44" fillId="9" borderId="97" xfId="0" applyFont="1" applyFill="1" applyBorder="1" applyAlignment="1">
      <alignment vertical="center"/>
    </xf>
    <xf numFmtId="16" fontId="44" fillId="9" borderId="1" xfId="0" applyNumberFormat="1" applyFont="1" applyFill="1" applyBorder="1" applyAlignment="1">
      <alignment horizontal="center" vertical="center"/>
    </xf>
    <xf numFmtId="0" fontId="62" fillId="0" borderId="0" xfId="0" applyFont="1" applyAlignment="1">
      <alignment horizontal="left"/>
    </xf>
    <xf numFmtId="0" fontId="577" fillId="0" borderId="0" xfId="0" applyFont="1" applyAlignment="1">
      <alignment vertical="center"/>
    </xf>
    <xf numFmtId="0" fontId="37" fillId="9" borderId="148" xfId="0" applyFont="1" applyFill="1" applyBorder="1" applyAlignment="1">
      <alignment vertical="center"/>
    </xf>
    <xf numFmtId="16" fontId="242" fillId="0" borderId="11" xfId="0" applyNumberFormat="1" applyFont="1" applyBorder="1" applyAlignment="1" applyProtection="1">
      <alignment horizontal="left" vertical="center"/>
      <protection locked="0"/>
    </xf>
    <xf numFmtId="16" fontId="242" fillId="0" borderId="11" xfId="0" applyNumberFormat="1" applyFont="1" applyBorder="1" applyAlignment="1" applyProtection="1">
      <alignment horizontal="center" vertical="center"/>
      <protection locked="0"/>
    </xf>
    <xf numFmtId="16" fontId="242" fillId="2" borderId="11" xfId="0" applyNumberFormat="1" applyFont="1" applyFill="1" applyBorder="1" applyAlignment="1" applyProtection="1">
      <alignment horizontal="center" vertical="center"/>
      <protection locked="0"/>
    </xf>
    <xf numFmtId="16" fontId="37" fillId="4" borderId="11" xfId="0" applyNumberFormat="1" applyFont="1" applyFill="1" applyBorder="1" applyAlignment="1" applyProtection="1">
      <alignment horizontal="center" vertical="center"/>
      <protection locked="0"/>
    </xf>
    <xf numFmtId="0" fontId="578" fillId="0" borderId="0" xfId="0" applyFont="1" applyAlignment="1">
      <alignment horizontal="left"/>
    </xf>
    <xf numFmtId="16" fontId="578" fillId="0" borderId="0" xfId="0" applyNumberFormat="1" applyFont="1" applyAlignment="1">
      <alignment horizontal="left" vertical="center"/>
    </xf>
    <xf numFmtId="0" fontId="578" fillId="0" borderId="0" xfId="0" applyFont="1"/>
    <xf numFmtId="0" fontId="578" fillId="0" borderId="0" xfId="0" applyFont="1" applyAlignment="1">
      <alignment vertical="center"/>
    </xf>
    <xf numFmtId="0" fontId="579" fillId="0" borderId="0" xfId="0" applyFont="1"/>
    <xf numFmtId="0" fontId="579" fillId="0" borderId="0" xfId="0" applyFont="1" applyAlignment="1">
      <alignment vertical="center"/>
    </xf>
    <xf numFmtId="0" fontId="578" fillId="0" borderId="0" xfId="0" applyFont="1" applyAlignment="1">
      <alignment horizontal="left" vertical="center"/>
    </xf>
    <xf numFmtId="16" fontId="297" fillId="4" borderId="123" xfId="0" applyNumberFormat="1" applyFont="1" applyFill="1" applyBorder="1" applyAlignment="1">
      <alignment horizontal="center" vertical="center" wrapText="1"/>
    </xf>
    <xf numFmtId="16" fontId="86" fillId="4" borderId="12" xfId="0" applyNumberFormat="1" applyFont="1" applyFill="1" applyBorder="1" applyAlignment="1" applyProtection="1">
      <alignment horizontal="center" vertical="center"/>
      <protection locked="0"/>
    </xf>
    <xf numFmtId="16" fontId="86" fillId="4" borderId="11" xfId="0" applyNumberFormat="1" applyFont="1" applyFill="1" applyBorder="1" applyAlignment="1" applyProtection="1">
      <alignment horizontal="center" vertical="center"/>
      <protection locked="0"/>
    </xf>
    <xf numFmtId="16" fontId="86" fillId="4" borderId="13" xfId="0" applyNumberFormat="1" applyFont="1" applyFill="1" applyBorder="1" applyAlignment="1" applyProtection="1">
      <alignment horizontal="center" vertical="center"/>
      <protection locked="0"/>
    </xf>
    <xf numFmtId="16" fontId="299" fillId="4" borderId="132" xfId="0" applyNumberFormat="1" applyFont="1" applyFill="1" applyBorder="1" applyAlignment="1">
      <alignment horizontal="center" vertical="center" wrapText="1"/>
    </xf>
    <xf numFmtId="16" fontId="299" fillId="4" borderId="123" xfId="0" applyNumberFormat="1" applyFont="1" applyFill="1" applyBorder="1" applyAlignment="1">
      <alignment horizontal="center" vertical="center" wrapText="1"/>
    </xf>
    <xf numFmtId="16" fontId="299" fillId="4" borderId="128" xfId="0" applyNumberFormat="1" applyFont="1" applyFill="1" applyBorder="1" applyAlignment="1">
      <alignment horizontal="center" vertical="center" wrapText="1"/>
    </xf>
    <xf numFmtId="16" fontId="299" fillId="4" borderId="2" xfId="0" applyNumberFormat="1" applyFont="1" applyFill="1" applyBorder="1" applyAlignment="1">
      <alignment horizontal="center" vertical="center" wrapText="1"/>
    </xf>
    <xf numFmtId="16" fontId="580" fillId="2" borderId="12" xfId="0" applyNumberFormat="1" applyFont="1" applyFill="1" applyBorder="1" applyAlignment="1">
      <alignment horizontal="left" vertical="center"/>
    </xf>
    <xf numFmtId="16" fontId="86" fillId="2" borderId="1" xfId="0" applyNumberFormat="1" applyFont="1" applyFill="1" applyBorder="1" applyAlignment="1">
      <alignment horizontal="center" vertical="center"/>
    </xf>
    <xf numFmtId="0" fontId="86" fillId="2" borderId="1" xfId="0" applyFont="1" applyFill="1" applyBorder="1" applyAlignment="1">
      <alignment vertical="center"/>
    </xf>
    <xf numFmtId="0" fontId="86" fillId="2" borderId="1" xfId="0" applyFont="1" applyFill="1" applyBorder="1" applyAlignment="1">
      <alignment horizontal="center" vertical="center"/>
    </xf>
    <xf numFmtId="16" fontId="86" fillId="2" borderId="1" xfId="13" applyNumberFormat="1" applyFont="1" applyFill="1" applyBorder="1" applyAlignment="1" applyProtection="1">
      <alignment horizontal="center" vertical="center"/>
    </xf>
    <xf numFmtId="0" fontId="283" fillId="0" borderId="19" xfId="0" applyFont="1" applyBorder="1" applyAlignment="1">
      <alignment horizontal="center" vertical="center" wrapText="1"/>
    </xf>
    <xf numFmtId="0" fontId="457" fillId="35" borderId="91" xfId="0" applyFont="1" applyFill="1" applyBorder="1" applyAlignment="1">
      <alignment vertical="center"/>
    </xf>
    <xf numFmtId="16" fontId="150" fillId="0" borderId="2" xfId="0" applyNumberFormat="1" applyFont="1" applyBorder="1" applyAlignment="1" applyProtection="1">
      <alignment horizontal="center" vertical="center"/>
      <protection locked="0"/>
    </xf>
    <xf numFmtId="16" fontId="154" fillId="0" borderId="0" xfId="0" applyNumberFormat="1" applyFont="1" applyAlignment="1" applyProtection="1">
      <alignment horizontal="left" vertical="center"/>
      <protection locked="0"/>
    </xf>
    <xf numFmtId="16" fontId="75" fillId="4" borderId="7" xfId="0" applyNumberFormat="1" applyFont="1" applyFill="1" applyBorder="1" applyAlignment="1" applyProtection="1">
      <alignment horizontal="center" vertical="center"/>
      <protection locked="0"/>
    </xf>
    <xf numFmtId="16" fontId="154" fillId="29" borderId="1" xfId="0" applyNumberFormat="1" applyFont="1" applyFill="1" applyBorder="1" applyAlignment="1">
      <alignment horizontal="center" vertical="center"/>
    </xf>
    <xf numFmtId="16" fontId="153" fillId="0" borderId="1" xfId="0" applyNumberFormat="1" applyFont="1" applyBorder="1" applyAlignment="1" applyProtection="1">
      <alignment horizontal="center" vertical="center"/>
      <protection locked="0"/>
    </xf>
    <xf numFmtId="16" fontId="75" fillId="6" borderId="1" xfId="0" applyNumberFormat="1" applyFont="1" applyFill="1" applyBorder="1" applyAlignment="1" applyProtection="1">
      <alignment horizontal="center" vertical="center"/>
      <protection locked="0"/>
    </xf>
    <xf numFmtId="16" fontId="75" fillId="4" borderId="1" xfId="0" applyNumberFormat="1" applyFont="1" applyFill="1" applyBorder="1" applyAlignment="1" applyProtection="1">
      <alignment horizontal="left" vertical="center"/>
      <protection locked="0"/>
    </xf>
    <xf numFmtId="16" fontId="86" fillId="7" borderId="34" xfId="0" applyNumberFormat="1" applyFont="1" applyFill="1" applyBorder="1" applyAlignment="1" applyProtection="1">
      <alignment horizontal="left" vertical="center"/>
      <protection locked="0"/>
    </xf>
    <xf numFmtId="0" fontId="37" fillId="0" borderId="137" xfId="0" applyFont="1" applyBorder="1" applyAlignment="1">
      <alignment vertical="center"/>
    </xf>
    <xf numFmtId="0" fontId="150" fillId="0" borderId="124" xfId="0" applyFont="1" applyBorder="1" applyAlignment="1">
      <alignment horizontal="center"/>
    </xf>
    <xf numFmtId="0" fontId="582" fillId="0" borderId="0" xfId="0" applyFont="1"/>
    <xf numFmtId="16" fontId="92" fillId="7" borderId="6" xfId="0" applyNumberFormat="1" applyFont="1" applyFill="1" applyBorder="1" applyAlignment="1" applyProtection="1">
      <alignment horizontal="center" vertical="center"/>
      <protection locked="0"/>
    </xf>
    <xf numFmtId="16" fontId="86" fillId="14" borderId="1" xfId="0" applyNumberFormat="1" applyFont="1" applyFill="1" applyBorder="1" applyAlignment="1">
      <alignment horizontal="center" vertical="center" wrapText="1"/>
    </xf>
    <xf numFmtId="16" fontId="363" fillId="0" borderId="0" xfId="0" applyNumberFormat="1" applyFont="1" applyAlignment="1">
      <alignment horizontal="left"/>
    </xf>
    <xf numFmtId="16" fontId="583" fillId="0" borderId="0" xfId="0" applyNumberFormat="1" applyFont="1" applyAlignment="1">
      <alignment horizontal="left"/>
    </xf>
    <xf numFmtId="0" fontId="583" fillId="0" borderId="0" xfId="0" applyFont="1"/>
    <xf numFmtId="0" fontId="584" fillId="3" borderId="0" xfId="0" applyFont="1" applyFill="1"/>
    <xf numFmtId="0" fontId="585" fillId="3" borderId="0" xfId="0" applyFont="1" applyFill="1" applyAlignment="1">
      <alignment horizontal="left"/>
    </xf>
    <xf numFmtId="0" fontId="586" fillId="0" borderId="0" xfId="0" applyFont="1"/>
    <xf numFmtId="0" fontId="587" fillId="0" borderId="0" xfId="0" applyFont="1"/>
    <xf numFmtId="16" fontId="578" fillId="0" borderId="0" xfId="0" applyNumberFormat="1" applyFont="1" applyAlignment="1">
      <alignment horizontal="left"/>
    </xf>
    <xf numFmtId="0" fontId="304" fillId="2" borderId="0" xfId="0" applyFont="1" applyFill="1" applyAlignment="1">
      <alignment vertical="center"/>
    </xf>
    <xf numFmtId="0" fontId="579" fillId="0" borderId="0" xfId="0" applyFont="1" applyAlignment="1">
      <alignment horizontal="left" vertical="center"/>
    </xf>
    <xf numFmtId="0" fontId="304" fillId="0" borderId="0" xfId="0" applyFont="1"/>
    <xf numFmtId="0" fontId="196" fillId="0" borderId="0" xfId="0" applyFont="1" applyAlignment="1">
      <alignment horizontal="center"/>
    </xf>
    <xf numFmtId="0" fontId="0" fillId="0" borderId="20" xfId="2" applyFont="1" applyBorder="1" applyAlignment="1">
      <alignment horizontal="center" vertical="center"/>
    </xf>
    <xf numFmtId="0" fontId="522" fillId="35" borderId="108" xfId="0" applyFont="1" applyFill="1" applyBorder="1" applyAlignment="1">
      <alignment vertical="center"/>
    </xf>
    <xf numFmtId="0" fontId="188" fillId="0" borderId="10" xfId="0" applyFont="1" applyBorder="1"/>
    <xf numFmtId="0" fontId="223" fillId="0" borderId="10" xfId="0" applyFont="1" applyBorder="1" applyAlignment="1">
      <alignment horizontal="center"/>
    </xf>
    <xf numFmtId="16" fontId="221" fillId="0" borderId="34" xfId="0" applyNumberFormat="1" applyFont="1" applyBorder="1" applyAlignment="1">
      <alignment horizontal="center"/>
    </xf>
    <xf numFmtId="16" fontId="221" fillId="0" borderId="20" xfId="0" applyNumberFormat="1" applyFont="1" applyBorder="1" applyAlignment="1">
      <alignment horizontal="center"/>
    </xf>
    <xf numFmtId="16" fontId="221" fillId="0" borderId="17" xfId="0" applyNumberFormat="1" applyFont="1" applyBorder="1" applyAlignment="1">
      <alignment horizontal="center"/>
    </xf>
    <xf numFmtId="16" fontId="223" fillId="43" borderId="20" xfId="0" applyNumberFormat="1" applyFont="1" applyFill="1" applyBorder="1" applyAlignment="1">
      <alignment horizontal="center"/>
    </xf>
    <xf numFmtId="16" fontId="223" fillId="0" borderId="20" xfId="0" applyNumberFormat="1" applyFont="1" applyBorder="1" applyAlignment="1">
      <alignment horizontal="center"/>
    </xf>
    <xf numFmtId="16" fontId="245" fillId="0" borderId="14" xfId="0" applyNumberFormat="1" applyFont="1" applyBorder="1" applyAlignment="1" applyProtection="1">
      <alignment horizontal="left" vertical="center"/>
      <protection locked="0"/>
    </xf>
    <xf numFmtId="16" fontId="221" fillId="43" borderId="20" xfId="0" applyNumberFormat="1" applyFont="1" applyFill="1" applyBorder="1" applyAlignment="1">
      <alignment horizontal="center"/>
    </xf>
    <xf numFmtId="0" fontId="29" fillId="0" borderId="0" xfId="0" applyFont="1" applyAlignment="1" applyProtection="1">
      <alignment horizontal="right" vertical="center"/>
      <protection locked="0"/>
    </xf>
    <xf numFmtId="0" fontId="182" fillId="0" borderId="0" xfId="0" applyFont="1" applyAlignment="1" applyProtection="1">
      <alignment horizontal="right" vertical="center"/>
      <protection locked="0"/>
    </xf>
    <xf numFmtId="0" fontId="182" fillId="0" borderId="0" xfId="2" applyFont="1" applyAlignment="1" applyProtection="1">
      <alignment horizontal="right" vertical="center"/>
      <protection locked="0"/>
    </xf>
    <xf numFmtId="16" fontId="86" fillId="9" borderId="0" xfId="0" applyNumberFormat="1" applyFont="1" applyFill="1" applyAlignment="1">
      <alignment horizontal="left" vertical="center"/>
    </xf>
    <xf numFmtId="16" fontId="578" fillId="9" borderId="0" xfId="0" applyNumberFormat="1" applyFont="1" applyFill="1" applyAlignment="1">
      <alignment horizontal="left" vertical="center"/>
    </xf>
    <xf numFmtId="16" fontId="86" fillId="9" borderId="11" xfId="0" applyNumberFormat="1" applyFont="1" applyFill="1" applyBorder="1" applyAlignment="1" applyProtection="1">
      <alignment horizontal="left" vertical="center"/>
      <protection locked="0"/>
    </xf>
    <xf numFmtId="16" fontId="86" fillId="9" borderId="11" xfId="0" applyNumberFormat="1" applyFont="1" applyFill="1" applyBorder="1" applyAlignment="1" applyProtection="1">
      <alignment horizontal="center" vertical="center"/>
      <protection locked="0"/>
    </xf>
    <xf numFmtId="16" fontId="150" fillId="0" borderId="124" xfId="0" applyNumberFormat="1" applyFont="1" applyBorder="1" applyAlignment="1">
      <alignment horizontal="center"/>
    </xf>
    <xf numFmtId="0" fontId="75" fillId="35" borderId="14" xfId="0" applyFont="1" applyFill="1" applyBorder="1" applyAlignment="1">
      <alignment vertical="center"/>
    </xf>
    <xf numFmtId="0" fontId="169" fillId="0" borderId="12" xfId="0" applyFont="1" applyBorder="1" applyAlignment="1">
      <alignment horizontal="center" vertical="center"/>
    </xf>
    <xf numFmtId="0" fontId="156" fillId="0" borderId="12" xfId="0" applyFont="1" applyBorder="1" applyAlignment="1">
      <alignment horizontal="center" vertical="center"/>
    </xf>
    <xf numFmtId="0" fontId="37" fillId="0" borderId="97"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8"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8" fillId="43" borderId="14" xfId="0" applyFont="1" applyFill="1" applyBorder="1"/>
    <xf numFmtId="0" fontId="188" fillId="43" borderId="1" xfId="0" applyFont="1" applyFill="1" applyBorder="1"/>
    <xf numFmtId="0" fontId="44" fillId="35" borderId="91" xfId="0" applyFont="1" applyFill="1" applyBorder="1" applyAlignment="1">
      <alignment vertical="center"/>
    </xf>
    <xf numFmtId="16" fontId="68" fillId="0" borderId="1" xfId="0" quotePrefix="1" applyNumberFormat="1" applyFont="1" applyBorder="1" applyAlignment="1">
      <alignment horizontal="center" vertical="center"/>
    </xf>
    <xf numFmtId="0" fontId="95" fillId="2" borderId="1" xfId="0" applyFont="1" applyFill="1" applyBorder="1" applyAlignment="1">
      <alignment vertical="center"/>
    </xf>
    <xf numFmtId="16" fontId="221" fillId="43" borderId="17" xfId="0" applyNumberFormat="1" applyFont="1" applyFill="1" applyBorder="1" applyAlignment="1">
      <alignment horizontal="center"/>
    </xf>
    <xf numFmtId="16" fontId="95" fillId="4" borderId="34" xfId="0" applyNumberFormat="1" applyFont="1" applyFill="1" applyBorder="1" applyAlignment="1" applyProtection="1">
      <alignment horizontal="left" vertical="center"/>
      <protection locked="0"/>
    </xf>
    <xf numFmtId="16" fontId="37" fillId="4" borderId="1" xfId="0" applyNumberFormat="1" applyFont="1" applyFill="1" applyBorder="1" applyAlignment="1" applyProtection="1">
      <alignment horizontal="center" vertical="center"/>
      <protection locked="0"/>
    </xf>
    <xf numFmtId="16" fontId="37" fillId="4" borderId="1" xfId="0" applyNumberFormat="1" applyFont="1" applyFill="1" applyBorder="1" applyAlignment="1" applyProtection="1">
      <alignment horizontal="left" vertical="center"/>
      <protection locked="0"/>
    </xf>
    <xf numFmtId="16" fontId="75" fillId="4" borderId="20" xfId="0" applyNumberFormat="1" applyFont="1" applyFill="1" applyBorder="1" applyAlignment="1" applyProtection="1">
      <alignment horizontal="center" vertical="center"/>
      <protection locked="0"/>
    </xf>
    <xf numFmtId="16" fontId="173" fillId="29" borderId="14" xfId="0" applyNumberFormat="1" applyFont="1" applyFill="1" applyBorder="1" applyAlignment="1" applyProtection="1">
      <alignment horizontal="center" vertical="center"/>
      <protection locked="0"/>
    </xf>
    <xf numFmtId="16" fontId="100" fillId="9" borderId="0" xfId="0" applyNumberFormat="1" applyFont="1" applyFill="1" applyAlignment="1">
      <alignment horizontal="left"/>
    </xf>
    <xf numFmtId="16" fontId="578" fillId="9" borderId="0" xfId="0" applyNumberFormat="1" applyFont="1" applyFill="1" applyAlignment="1">
      <alignment horizontal="left"/>
    </xf>
    <xf numFmtId="0" fontId="588" fillId="0" borderId="0" xfId="13" applyFont="1" applyAlignment="1" applyProtection="1"/>
    <xf numFmtId="0" fontId="588" fillId="0" borderId="0" xfId="13" applyFont="1" applyAlignment="1" applyProtection="1">
      <protection locked="0"/>
    </xf>
    <xf numFmtId="0" fontId="30" fillId="0" borderId="0" xfId="13" applyAlignment="1" applyProtection="1">
      <alignment horizontal="center"/>
    </xf>
    <xf numFmtId="16" fontId="77" fillId="4" borderId="1" xfId="0" applyNumberFormat="1" applyFont="1" applyFill="1" applyBorder="1" applyAlignment="1">
      <alignment horizontal="center" vertical="center"/>
    </xf>
    <xf numFmtId="16" fontId="95" fillId="4" borderId="1" xfId="0" applyNumberFormat="1" applyFont="1" applyFill="1" applyBorder="1" applyAlignment="1" applyProtection="1">
      <alignment horizontal="center" vertical="center"/>
      <protection locked="0"/>
    </xf>
    <xf numFmtId="0" fontId="469" fillId="2" borderId="1" xfId="2" applyFont="1" applyFill="1" applyBorder="1" applyAlignment="1">
      <alignment horizontal="left" vertical="center" wrapText="1"/>
    </xf>
    <xf numFmtId="0" fontId="469" fillId="38" borderId="1" xfId="2" applyFont="1" applyFill="1" applyBorder="1" applyAlignment="1">
      <alignment horizontal="left" vertical="center" wrapText="1"/>
    </xf>
    <xf numFmtId="0" fontId="564" fillId="0" borderId="1" xfId="13" applyFont="1" applyBorder="1" applyAlignment="1" applyProtection="1">
      <alignment horizontal="left" vertical="center" wrapText="1"/>
      <protection locked="0"/>
    </xf>
    <xf numFmtId="0" fontId="419" fillId="0" borderId="1" xfId="0" applyFont="1" applyBorder="1" applyAlignment="1" applyProtection="1">
      <alignment horizontal="center" vertical="center"/>
      <protection locked="0"/>
    </xf>
    <xf numFmtId="0" fontId="419" fillId="0" borderId="1" xfId="0" applyFont="1" applyBorder="1" applyAlignment="1" applyProtection="1">
      <alignment horizontal="left" vertical="center" wrapText="1"/>
      <protection locked="0"/>
    </xf>
    <xf numFmtId="0" fontId="419" fillId="0" borderId="2" xfId="1" applyFont="1" applyBorder="1" applyAlignment="1" applyProtection="1">
      <alignment horizontal="left" vertical="center" wrapText="1"/>
      <protection locked="0"/>
    </xf>
    <xf numFmtId="0" fontId="419" fillId="0" borderId="2" xfId="1" applyFont="1" applyBorder="1" applyAlignment="1" applyProtection="1">
      <alignment horizontal="center" vertical="center" wrapText="1"/>
      <protection locked="0"/>
    </xf>
    <xf numFmtId="0" fontId="419" fillId="0" borderId="1" xfId="0" applyFont="1" applyBorder="1" applyAlignment="1" applyProtection="1">
      <alignment vertical="center"/>
      <protection locked="0"/>
    </xf>
    <xf numFmtId="0" fontId="419" fillId="0" borderId="2" xfId="1" applyFont="1" applyBorder="1" applyAlignment="1" applyProtection="1">
      <alignment vertical="center" wrapText="1"/>
      <protection locked="0"/>
    </xf>
    <xf numFmtId="0" fontId="419" fillId="0" borderId="2" xfId="1" applyFont="1" applyBorder="1" applyAlignment="1" applyProtection="1">
      <alignment vertical="center"/>
      <protection locked="0"/>
    </xf>
    <xf numFmtId="0" fontId="419" fillId="0" borderId="1" xfId="0" applyFont="1" applyBorder="1" applyAlignment="1" applyProtection="1">
      <alignment horizontal="left" vertical="center"/>
      <protection locked="0"/>
    </xf>
    <xf numFmtId="16" fontId="419" fillId="0" borderId="1" xfId="1" applyNumberFormat="1" applyFont="1" applyBorder="1" applyAlignment="1" applyProtection="1">
      <alignment horizontal="left" vertical="center" wrapText="1"/>
      <protection locked="0"/>
    </xf>
    <xf numFmtId="0" fontId="419" fillId="0" borderId="1" xfId="1" applyFont="1" applyBorder="1" applyAlignment="1" applyProtection="1">
      <alignment horizontal="left" vertical="center" wrapText="1"/>
      <protection locked="0"/>
    </xf>
    <xf numFmtId="0" fontId="419" fillId="0" borderId="1" xfId="1" applyFont="1" applyBorder="1" applyAlignment="1" applyProtection="1">
      <alignment vertical="center" wrapText="1"/>
      <protection locked="0"/>
    </xf>
    <xf numFmtId="0" fontId="419" fillId="0" borderId="1" xfId="1" applyFont="1" applyBorder="1" applyAlignment="1" applyProtection="1">
      <alignment horizontal="center" vertical="center" wrapText="1"/>
      <protection locked="0"/>
    </xf>
    <xf numFmtId="0" fontId="419" fillId="0" borderId="1" xfId="4" applyFont="1" applyBorder="1" applyAlignment="1" applyProtection="1">
      <alignment horizontal="left" vertical="center" wrapText="1"/>
      <protection locked="0"/>
    </xf>
    <xf numFmtId="0" fontId="419" fillId="27" borderId="1" xfId="0" applyFont="1" applyFill="1" applyBorder="1" applyAlignment="1" applyProtection="1">
      <alignment horizontal="left" vertical="center" wrapText="1"/>
      <protection locked="0"/>
    </xf>
    <xf numFmtId="0" fontId="419" fillId="27" borderId="2" xfId="1" applyFont="1" applyFill="1" applyBorder="1" applyAlignment="1" applyProtection="1">
      <alignment horizontal="left" vertical="center" wrapText="1"/>
      <protection locked="0"/>
    </xf>
    <xf numFmtId="0" fontId="419" fillId="27" borderId="2" xfId="1" applyFont="1" applyFill="1" applyBorder="1" applyAlignment="1" applyProtection="1">
      <alignment horizontal="center" vertical="center" wrapText="1"/>
      <protection locked="0"/>
    </xf>
    <xf numFmtId="0" fontId="419" fillId="27" borderId="1" xfId="0" applyFont="1" applyFill="1" applyBorder="1" applyAlignment="1" applyProtection="1">
      <alignment vertical="center"/>
      <protection locked="0"/>
    </xf>
    <xf numFmtId="0" fontId="419" fillId="27" borderId="2" xfId="1" applyFont="1" applyFill="1" applyBorder="1" applyAlignment="1" applyProtection="1">
      <alignment vertical="center" wrapText="1"/>
      <protection locked="0"/>
    </xf>
    <xf numFmtId="0" fontId="565" fillId="0" borderId="1" xfId="13" applyFont="1" applyBorder="1" applyAlignment="1" applyProtection="1">
      <alignment horizontal="left" vertical="center" wrapText="1"/>
      <protection locked="0"/>
    </xf>
    <xf numFmtId="0" fontId="419" fillId="2" borderId="1" xfId="4" applyFont="1" applyFill="1" applyBorder="1" applyAlignment="1" applyProtection="1">
      <alignment horizontal="left" vertical="center" wrapText="1"/>
      <protection locked="0"/>
    </xf>
    <xf numFmtId="0" fontId="419" fillId="0" borderId="2" xfId="0" applyFont="1" applyBorder="1" applyAlignment="1" applyProtection="1">
      <alignment vertical="center"/>
      <protection locked="0"/>
    </xf>
    <xf numFmtId="0" fontId="419" fillId="0" borderId="1" xfId="1" quotePrefix="1" applyFont="1" applyBorder="1" applyAlignment="1" applyProtection="1">
      <alignment horizontal="center" vertical="center" wrapText="1"/>
      <protection locked="0"/>
    </xf>
    <xf numFmtId="0" fontId="564" fillId="0" borderId="1" xfId="13" applyFont="1" applyFill="1" applyBorder="1" applyAlignment="1" applyProtection="1">
      <alignment horizontal="left" vertical="center" wrapText="1"/>
      <protection locked="0"/>
    </xf>
    <xf numFmtId="0" fontId="564" fillId="2" borderId="1" xfId="13" applyFont="1" applyFill="1" applyBorder="1" applyAlignment="1" applyProtection="1">
      <alignment horizontal="left" vertical="center" wrapText="1"/>
      <protection locked="0"/>
    </xf>
    <xf numFmtId="0" fontId="372" fillId="0" borderId="1" xfId="1" applyFont="1" applyBorder="1" applyAlignment="1" applyProtection="1">
      <alignment vertical="center" wrapText="1"/>
      <protection locked="0"/>
    </xf>
    <xf numFmtId="0" fontId="419" fillId="4" borderId="1" xfId="0" applyFont="1" applyFill="1" applyBorder="1" applyAlignment="1" applyProtection="1">
      <alignment horizontal="left" vertical="center" wrapText="1"/>
      <protection locked="0"/>
    </xf>
    <xf numFmtId="0" fontId="419" fillId="4" borderId="2" xfId="1" applyFont="1" applyFill="1" applyBorder="1" applyAlignment="1" applyProtection="1">
      <alignment horizontal="left" vertical="center" wrapText="1"/>
      <protection locked="0"/>
    </xf>
    <xf numFmtId="0" fontId="419" fillId="4" borderId="2" xfId="1" applyFont="1" applyFill="1" applyBorder="1" applyAlignment="1" applyProtection="1">
      <alignment horizontal="center" vertical="center" wrapText="1"/>
      <protection locked="0"/>
    </xf>
    <xf numFmtId="0" fontId="419" fillId="4" borderId="1" xfId="0" applyFont="1" applyFill="1" applyBorder="1" applyAlignment="1" applyProtection="1">
      <alignment vertical="center"/>
      <protection locked="0"/>
    </xf>
    <xf numFmtId="0" fontId="419" fillId="4" borderId="2" xfId="1" applyFont="1" applyFill="1" applyBorder="1" applyAlignment="1" applyProtection="1">
      <alignment vertical="center" wrapText="1"/>
      <protection locked="0"/>
    </xf>
    <xf numFmtId="0" fontId="516" fillId="0" borderId="1" xfId="1" applyFont="1" applyBorder="1" applyAlignment="1" applyProtection="1">
      <alignment vertical="center" wrapText="1"/>
      <protection locked="0"/>
    </xf>
    <xf numFmtId="0" fontId="505" fillId="0" borderId="1" xfId="0" applyFont="1" applyBorder="1" applyAlignment="1" applyProtection="1">
      <alignment horizontal="center" vertical="center"/>
      <protection locked="0"/>
    </xf>
    <xf numFmtId="0" fontId="505" fillId="4" borderId="1" xfId="0" applyFont="1" applyFill="1" applyBorder="1" applyAlignment="1" applyProtection="1">
      <alignment horizontal="left" vertical="center" wrapText="1"/>
      <protection locked="0"/>
    </xf>
    <xf numFmtId="0" fontId="505" fillId="4" borderId="1" xfId="0" applyFont="1" applyFill="1" applyBorder="1" applyAlignment="1" applyProtection="1">
      <alignment vertical="center"/>
      <protection locked="0"/>
    </xf>
    <xf numFmtId="0" fontId="419" fillId="0" borderId="1" xfId="3" applyFont="1" applyBorder="1" applyAlignment="1" applyProtection="1">
      <alignment horizontal="left" vertical="center" wrapText="1"/>
      <protection locked="0"/>
    </xf>
    <xf numFmtId="0" fontId="419" fillId="27" borderId="1" xfId="1" applyFont="1" applyFill="1" applyBorder="1" applyAlignment="1" applyProtection="1">
      <alignment vertical="center" wrapText="1"/>
      <protection locked="0"/>
    </xf>
    <xf numFmtId="0" fontId="506" fillId="27" borderId="1" xfId="0" applyFont="1" applyFill="1" applyBorder="1" applyAlignment="1" applyProtection="1">
      <alignment horizontal="left" vertical="center" wrapText="1"/>
      <protection locked="0"/>
    </xf>
    <xf numFmtId="0" fontId="419" fillId="0" borderId="1" xfId="0" applyFont="1" applyBorder="1" applyAlignment="1" applyProtection="1">
      <alignment vertical="center" wrapText="1"/>
      <protection locked="0"/>
    </xf>
    <xf numFmtId="0" fontId="419" fillId="0" borderId="19" xfId="0" applyFont="1" applyBorder="1" applyAlignment="1" applyProtection="1">
      <alignment horizontal="center" vertical="center"/>
      <protection locked="0"/>
    </xf>
    <xf numFmtId="0" fontId="506" fillId="0" borderId="1" xfId="0" applyFont="1" applyBorder="1" applyAlignment="1" applyProtection="1">
      <alignment horizontal="left" vertical="center" wrapText="1"/>
      <protection locked="0"/>
    </xf>
    <xf numFmtId="0" fontId="419" fillId="0" borderId="19" xfId="0" applyFont="1" applyBorder="1" applyAlignment="1" applyProtection="1">
      <alignment vertical="center"/>
      <protection locked="0"/>
    </xf>
    <xf numFmtId="0" fontId="372" fillId="0" borderId="1" xfId="0" applyFont="1" applyBorder="1" applyAlignment="1" applyProtection="1">
      <alignment vertical="center" wrapText="1"/>
      <protection locked="0"/>
    </xf>
    <xf numFmtId="0" fontId="419" fillId="2" borderId="1" xfId="6" applyFont="1" applyFill="1" applyBorder="1" applyAlignment="1" applyProtection="1">
      <alignment horizontal="left" vertical="center" wrapText="1"/>
      <protection locked="0"/>
    </xf>
    <xf numFmtId="0" fontId="184" fillId="0" borderId="1" xfId="1" applyFont="1" applyBorder="1" applyAlignment="1" applyProtection="1">
      <alignment vertical="center" wrapText="1"/>
      <protection locked="0"/>
    </xf>
    <xf numFmtId="0" fontId="505" fillId="0" borderId="1" xfId="1" applyFont="1" applyBorder="1" applyAlignment="1" applyProtection="1">
      <alignment vertical="center" wrapText="1"/>
      <protection locked="0"/>
    </xf>
    <xf numFmtId="0" fontId="507" fillId="0" borderId="1" xfId="0" applyFont="1" applyBorder="1" applyAlignment="1" applyProtection="1">
      <alignment vertical="center" wrapText="1"/>
      <protection locked="0"/>
    </xf>
    <xf numFmtId="0" fontId="515" fillId="0" borderId="1" xfId="0" applyFont="1" applyBorder="1" applyAlignment="1" applyProtection="1">
      <alignment vertical="center" wrapText="1"/>
      <protection locked="0"/>
    </xf>
    <xf numFmtId="0" fontId="419" fillId="29" borderId="1"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center" vertical="center" wrapText="1"/>
      <protection locked="0"/>
    </xf>
    <xf numFmtId="0" fontId="419" fillId="29" borderId="1" xfId="1" applyFont="1" applyFill="1" applyBorder="1" applyAlignment="1" applyProtection="1">
      <alignment vertical="center" wrapText="1"/>
      <protection locked="0"/>
    </xf>
    <xf numFmtId="0" fontId="419" fillId="29" borderId="2" xfId="1" applyFont="1" applyFill="1" applyBorder="1" applyAlignment="1" applyProtection="1">
      <alignment vertical="center" wrapText="1"/>
      <protection locked="0"/>
    </xf>
    <xf numFmtId="0" fontId="419" fillId="36" borderId="1" xfId="0" applyFont="1" applyFill="1" applyBorder="1" applyAlignment="1" applyProtection="1">
      <alignment horizontal="left" vertical="center" wrapText="1"/>
      <protection locked="0"/>
    </xf>
    <xf numFmtId="0" fontId="419" fillId="36" borderId="2" xfId="1" applyFont="1" applyFill="1" applyBorder="1" applyAlignment="1" applyProtection="1">
      <alignment horizontal="left" vertical="center" wrapText="1"/>
      <protection locked="0"/>
    </xf>
    <xf numFmtId="0" fontId="419" fillId="36" borderId="2" xfId="1" applyFont="1" applyFill="1" applyBorder="1" applyAlignment="1" applyProtection="1">
      <alignment horizontal="center" vertical="center" wrapText="1"/>
      <protection locked="0"/>
    </xf>
    <xf numFmtId="0" fontId="419" fillId="36" borderId="1" xfId="0" applyFont="1" applyFill="1" applyBorder="1" applyAlignment="1" applyProtection="1">
      <alignment vertical="center"/>
      <protection locked="0"/>
    </xf>
    <xf numFmtId="0" fontId="419" fillId="36" borderId="2" xfId="1" applyFont="1" applyFill="1" applyBorder="1" applyAlignment="1" applyProtection="1">
      <alignment vertical="center" wrapText="1"/>
      <protection locked="0"/>
    </xf>
    <xf numFmtId="0" fontId="419" fillId="0" borderId="1" xfId="8" applyFont="1" applyBorder="1" applyAlignment="1" applyProtection="1">
      <alignment horizontal="left" vertical="center" wrapText="1"/>
      <protection locked="0"/>
    </xf>
    <xf numFmtId="0" fontId="372" fillId="0" borderId="2" xfId="1" applyFont="1" applyBorder="1" applyAlignment="1" applyProtection="1">
      <alignment vertical="center"/>
      <protection locked="0"/>
    </xf>
    <xf numFmtId="0" fontId="419" fillId="3" borderId="1" xfId="1" applyFont="1" applyFill="1" applyBorder="1" applyAlignment="1" applyProtection="1">
      <alignment vertical="center" wrapText="1"/>
      <protection locked="0"/>
    </xf>
    <xf numFmtId="0" fontId="566" fillId="0" borderId="1" xfId="13" applyFont="1" applyBorder="1" applyAlignment="1" applyProtection="1">
      <alignment horizontal="left" vertical="center" wrapText="1"/>
      <protection locked="0"/>
    </xf>
    <xf numFmtId="0" fontId="505" fillId="0" borderId="1" xfId="0" applyFont="1" applyBorder="1" applyAlignment="1" applyProtection="1">
      <alignment horizontal="left" vertical="center" wrapText="1"/>
      <protection locked="0"/>
    </xf>
    <xf numFmtId="0" fontId="505" fillId="0" borderId="1" xfId="0" applyFont="1" applyBorder="1" applyAlignment="1" applyProtection="1">
      <alignment vertical="center"/>
      <protection locked="0"/>
    </xf>
    <xf numFmtId="0" fontId="566" fillId="0" borderId="1" xfId="13" applyFont="1" applyBorder="1" applyAlignment="1" applyProtection="1">
      <alignment vertical="center" wrapText="1"/>
      <protection locked="0"/>
    </xf>
    <xf numFmtId="0" fontId="419" fillId="0" borderId="1" xfId="10" applyFont="1" applyBorder="1" applyAlignment="1" applyProtection="1">
      <alignment horizontal="left" vertical="center" wrapText="1"/>
      <protection locked="0"/>
    </xf>
    <xf numFmtId="0" fontId="419" fillId="4" borderId="1" xfId="5" applyFont="1" applyFill="1" applyBorder="1" applyAlignment="1" applyProtection="1">
      <alignment horizontal="left" vertical="center" wrapText="1"/>
      <protection locked="0"/>
    </xf>
    <xf numFmtId="0" fontId="419" fillId="4" borderId="1" xfId="1" applyFont="1" applyFill="1" applyBorder="1" applyAlignment="1" applyProtection="1">
      <alignment horizontal="left" vertical="center" wrapText="1"/>
      <protection locked="0"/>
    </xf>
    <xf numFmtId="0" fontId="419" fillId="4" borderId="1" xfId="1" applyFont="1" applyFill="1" applyBorder="1" applyAlignment="1" applyProtection="1">
      <alignment vertical="center" wrapText="1"/>
      <protection locked="0"/>
    </xf>
    <xf numFmtId="0" fontId="419" fillId="0" borderId="1" xfId="5" applyFont="1" applyBorder="1" applyAlignment="1" applyProtection="1">
      <alignment horizontal="left" vertical="center" wrapText="1"/>
      <protection locked="0"/>
    </xf>
    <xf numFmtId="0" fontId="419" fillId="2" borderId="1" xfId="1" applyFont="1" applyFill="1" applyBorder="1" applyAlignment="1" applyProtection="1">
      <alignment horizontal="left" vertical="center" wrapText="1"/>
      <protection locked="0"/>
    </xf>
    <xf numFmtId="0" fontId="419" fillId="0" borderId="19" xfId="0" applyFont="1" applyBorder="1" applyAlignment="1" applyProtection="1">
      <alignment horizontal="left" vertical="center" wrapText="1"/>
      <protection locked="0"/>
    </xf>
    <xf numFmtId="0" fontId="566" fillId="0" borderId="1" xfId="13" applyFont="1" applyFill="1" applyBorder="1" applyAlignment="1" applyProtection="1">
      <alignment horizontal="left" vertical="center" wrapText="1"/>
      <protection locked="0"/>
    </xf>
    <xf numFmtId="0" fontId="419" fillId="0" borderId="2" xfId="1" applyFont="1" applyBorder="1" applyAlignment="1" applyProtection="1">
      <alignment horizontal="center" vertical="center"/>
      <protection locked="0"/>
    </xf>
    <xf numFmtId="0" fontId="565" fillId="0" borderId="1" xfId="13" applyFont="1" applyBorder="1" applyAlignment="1" applyProtection="1">
      <alignment vertical="center" wrapText="1"/>
      <protection locked="0"/>
    </xf>
    <xf numFmtId="0" fontId="184" fillId="0" borderId="2" xfId="1" applyFont="1" applyBorder="1" applyAlignment="1" applyProtection="1">
      <alignment horizontal="left" vertical="center" wrapText="1"/>
      <protection locked="0"/>
    </xf>
    <xf numFmtId="0" fontId="419" fillId="0" borderId="19" xfId="1" applyFont="1" applyBorder="1" applyAlignment="1" applyProtection="1">
      <alignment horizontal="left" vertical="center" wrapText="1"/>
      <protection locked="0"/>
    </xf>
    <xf numFmtId="0" fontId="419" fillId="0" borderId="19" xfId="1" applyFont="1" applyBorder="1" applyAlignment="1" applyProtection="1">
      <alignment vertical="center" wrapText="1"/>
      <protection locked="0"/>
    </xf>
    <xf numFmtId="0" fontId="419" fillId="2" borderId="1" xfId="1" applyFont="1" applyFill="1" applyBorder="1" applyAlignment="1" applyProtection="1">
      <alignment horizontal="center" vertical="center" wrapText="1"/>
      <protection locked="0"/>
    </xf>
    <xf numFmtId="0" fontId="372" fillId="2" borderId="1" xfId="0" applyFont="1" applyFill="1" applyBorder="1" applyAlignment="1" applyProtection="1">
      <alignment horizontal="left" vertical="center" wrapText="1"/>
      <protection locked="0"/>
    </xf>
    <xf numFmtId="0" fontId="419" fillId="2" borderId="2" xfId="1" applyFont="1" applyFill="1" applyBorder="1" applyAlignment="1" applyProtection="1">
      <alignment horizontal="left" vertical="center" wrapText="1"/>
      <protection locked="0"/>
    </xf>
    <xf numFmtId="0" fontId="419" fillId="2" borderId="2" xfId="1" applyFont="1" applyFill="1" applyBorder="1" applyAlignment="1" applyProtection="1">
      <alignment vertical="center" wrapText="1"/>
      <protection locked="0"/>
    </xf>
    <xf numFmtId="16" fontId="419" fillId="4" borderId="1" xfId="1" applyNumberFormat="1" applyFont="1" applyFill="1" applyBorder="1" applyAlignment="1" applyProtection="1">
      <alignment horizontal="left" vertical="center" wrapText="1"/>
      <protection locked="0"/>
    </xf>
    <xf numFmtId="0" fontId="419" fillId="0" borderId="1" xfId="1" applyFont="1" applyBorder="1" applyAlignment="1" applyProtection="1">
      <alignment vertical="center"/>
      <protection locked="0"/>
    </xf>
    <xf numFmtId="0" fontId="505" fillId="0" borderId="19" xfId="0" applyFont="1" applyBorder="1" applyAlignment="1" applyProtection="1">
      <alignment horizontal="center" vertical="center"/>
      <protection locked="0"/>
    </xf>
    <xf numFmtId="0" fontId="505" fillId="4" borderId="19" xfId="0" applyFont="1" applyFill="1" applyBorder="1" applyAlignment="1" applyProtection="1">
      <alignment horizontal="left" vertical="center" wrapText="1"/>
      <protection locked="0"/>
    </xf>
    <xf numFmtId="0" fontId="505" fillId="4" borderId="19" xfId="0" applyFont="1" applyFill="1" applyBorder="1" applyAlignment="1" applyProtection="1">
      <alignment vertical="center"/>
      <protection locked="0"/>
    </xf>
    <xf numFmtId="0" fontId="505" fillId="0" borderId="19" xfId="0" applyFont="1" applyBorder="1" applyAlignment="1" applyProtection="1">
      <alignment horizontal="left" vertical="center" wrapText="1"/>
      <protection locked="0"/>
    </xf>
    <xf numFmtId="0" fontId="505" fillId="0" borderId="19" xfId="0" applyFont="1" applyBorder="1" applyAlignment="1" applyProtection="1">
      <alignment vertical="center"/>
      <protection locked="0"/>
    </xf>
    <xf numFmtId="0" fontId="419" fillId="0" borderId="21" xfId="1" applyFont="1" applyBorder="1" applyAlignment="1" applyProtection="1">
      <alignment horizontal="center" vertical="center" wrapText="1"/>
      <protection locked="0"/>
    </xf>
    <xf numFmtId="0" fontId="419" fillId="0" borderId="21" xfId="1" applyFont="1" applyBorder="1" applyAlignment="1" applyProtection="1">
      <alignment horizontal="left" vertical="center" wrapText="1"/>
      <protection locked="0"/>
    </xf>
    <xf numFmtId="0" fontId="419" fillId="0" borderId="21" xfId="1" applyFont="1" applyBorder="1" applyAlignment="1" applyProtection="1">
      <alignment vertical="center" wrapText="1"/>
      <protection locked="0"/>
    </xf>
    <xf numFmtId="0" fontId="419" fillId="0" borderId="21" xfId="0" applyFont="1" applyBorder="1" applyAlignment="1" applyProtection="1">
      <alignment horizontal="center" vertical="center"/>
      <protection locked="0"/>
    </xf>
    <xf numFmtId="16" fontId="419" fillId="0" borderId="21" xfId="1" applyNumberFormat="1" applyFont="1" applyBorder="1" applyAlignment="1" applyProtection="1">
      <alignment horizontal="left" vertical="center" wrapText="1"/>
      <protection locked="0"/>
    </xf>
    <xf numFmtId="16" fontId="419" fillId="0" borderId="2" xfId="1" applyNumberFormat="1" applyFont="1" applyBorder="1" applyAlignment="1" applyProtection="1">
      <alignment vertical="center"/>
      <protection locked="0"/>
    </xf>
    <xf numFmtId="16" fontId="419" fillId="0" borderId="19" xfId="1" applyNumberFormat="1" applyFont="1" applyBorder="1" applyAlignment="1" applyProtection="1">
      <alignment horizontal="left" vertical="center" wrapText="1"/>
      <protection locked="0"/>
    </xf>
    <xf numFmtId="0" fontId="419" fillId="0" borderId="21" xfId="0" applyFont="1" applyBorder="1" applyAlignment="1" applyProtection="1">
      <alignment horizontal="left" vertical="center" wrapText="1"/>
      <protection locked="0"/>
    </xf>
    <xf numFmtId="0" fontId="419" fillId="0" borderId="21" xfId="0" applyFont="1" applyBorder="1" applyAlignment="1" applyProtection="1">
      <alignment vertical="center"/>
      <protection locked="0"/>
    </xf>
    <xf numFmtId="0" fontId="419" fillId="4" borderId="21" xfId="0" applyFont="1" applyFill="1" applyBorder="1" applyAlignment="1" applyProtection="1">
      <alignment vertical="center"/>
      <protection locked="0"/>
    </xf>
    <xf numFmtId="0" fontId="477" fillId="0" borderId="1" xfId="7" applyFont="1" applyBorder="1" applyAlignment="1" applyProtection="1">
      <alignment horizontal="left" vertical="center" wrapText="1"/>
      <protection locked="0"/>
    </xf>
    <xf numFmtId="0" fontId="506" fillId="4" borderId="1" xfId="0" applyFont="1" applyFill="1" applyBorder="1" applyAlignment="1" applyProtection="1">
      <alignment horizontal="left" vertical="center" wrapText="1"/>
      <protection locked="0"/>
    </xf>
    <xf numFmtId="0" fontId="388" fillId="0" borderId="2" xfId="1" applyFont="1" applyBorder="1" applyAlignment="1" applyProtection="1">
      <alignment vertical="center"/>
      <protection locked="0"/>
    </xf>
    <xf numFmtId="0" fontId="505" fillId="0" borderId="21" xfId="0" applyFont="1" applyBorder="1" applyAlignment="1" applyProtection="1">
      <alignment horizontal="center" vertical="center"/>
      <protection locked="0"/>
    </xf>
    <xf numFmtId="0" fontId="505" fillId="4" borderId="21" xfId="0" applyFont="1" applyFill="1" applyBorder="1" applyAlignment="1" applyProtection="1">
      <alignment horizontal="left" vertical="center" wrapText="1"/>
      <protection locked="0"/>
    </xf>
    <xf numFmtId="0" fontId="505" fillId="4" borderId="21" xfId="0" applyFont="1" applyFill="1" applyBorder="1" applyAlignment="1" applyProtection="1">
      <alignment vertical="center"/>
      <protection locked="0"/>
    </xf>
    <xf numFmtId="0" fontId="505" fillId="0" borderId="21" xfId="0" applyFont="1" applyBorder="1" applyAlignment="1" applyProtection="1">
      <alignment horizontal="left" vertical="center" wrapText="1"/>
      <protection locked="0"/>
    </xf>
    <xf numFmtId="0" fontId="505" fillId="0" borderId="21" xfId="0" applyFont="1" applyBorder="1" applyAlignment="1" applyProtection="1">
      <alignment vertical="center"/>
      <protection locked="0"/>
    </xf>
    <xf numFmtId="0" fontId="505" fillId="3" borderId="1" xfId="0" applyFont="1" applyFill="1" applyBorder="1" applyAlignment="1" applyProtection="1">
      <alignment horizontal="left" vertical="center" wrapText="1"/>
      <protection locked="0"/>
    </xf>
    <xf numFmtId="0" fontId="419" fillId="4" borderId="21" xfId="1" applyFont="1" applyFill="1" applyBorder="1" applyAlignment="1" applyProtection="1">
      <alignment horizontal="left" vertical="center" wrapText="1"/>
      <protection locked="0"/>
    </xf>
    <xf numFmtId="0" fontId="419" fillId="4" borderId="19" xfId="1" applyFont="1" applyFill="1" applyBorder="1" applyAlignment="1" applyProtection="1">
      <alignment horizontal="left" vertical="center" wrapText="1"/>
      <protection locked="0"/>
    </xf>
    <xf numFmtId="0" fontId="419" fillId="0" borderId="19" xfId="1" applyFont="1" applyBorder="1" applyAlignment="1" applyProtection="1">
      <alignment horizontal="center" vertical="center" wrapText="1"/>
      <protection locked="0"/>
    </xf>
    <xf numFmtId="0" fontId="419" fillId="27" borderId="21" xfId="0" applyFont="1" applyFill="1" applyBorder="1" applyAlignment="1" applyProtection="1">
      <alignment horizontal="left" vertical="center" wrapText="1"/>
      <protection locked="0"/>
    </xf>
    <xf numFmtId="0" fontId="419" fillId="27" borderId="21" xfId="0" applyFont="1" applyFill="1" applyBorder="1" applyAlignment="1" applyProtection="1">
      <alignment vertical="center"/>
      <protection locked="0"/>
    </xf>
    <xf numFmtId="0" fontId="478" fillId="0" borderId="1" xfId="3" applyFont="1" applyBorder="1" applyAlignment="1" applyProtection="1">
      <alignment horizontal="left" vertical="center" wrapText="1"/>
      <protection locked="0"/>
    </xf>
    <xf numFmtId="0" fontId="478" fillId="0" borderId="19" xfId="1" applyFont="1" applyBorder="1" applyAlignment="1" applyProtection="1">
      <alignment horizontal="center" vertical="center" wrapText="1"/>
      <protection locked="0"/>
    </xf>
    <xf numFmtId="0" fontId="478" fillId="0" borderId="19" xfId="1" applyFont="1" applyBorder="1" applyAlignment="1" applyProtection="1">
      <alignment horizontal="left" vertical="center" wrapText="1"/>
      <protection locked="0"/>
    </xf>
    <xf numFmtId="0" fontId="478" fillId="0" borderId="1" xfId="1" applyFont="1" applyBorder="1" applyAlignment="1" applyProtection="1">
      <alignment horizontal="left" vertical="center" wrapText="1"/>
      <protection locked="0"/>
    </xf>
    <xf numFmtId="0" fontId="372" fillId="2" borderId="19" xfId="1" applyFont="1" applyFill="1" applyBorder="1" applyAlignment="1" applyProtection="1">
      <alignment horizontal="left" vertical="center" wrapText="1"/>
      <protection locked="0"/>
    </xf>
    <xf numFmtId="0" fontId="419" fillId="2" borderId="19" xfId="1" applyFont="1" applyFill="1" applyBorder="1" applyAlignment="1" applyProtection="1">
      <alignment horizontal="left" vertical="center" wrapText="1"/>
      <protection locked="0"/>
    </xf>
    <xf numFmtId="0" fontId="419" fillId="2" borderId="2" xfId="1" applyFont="1" applyFill="1" applyBorder="1" applyAlignment="1" applyProtection="1">
      <alignment horizontal="center" vertical="center" wrapText="1"/>
      <protection locked="0"/>
    </xf>
    <xf numFmtId="0" fontId="477" fillId="2" borderId="19" xfId="12" applyFont="1" applyFill="1" applyBorder="1" applyAlignment="1" applyProtection="1">
      <alignment vertical="center" wrapText="1"/>
      <protection locked="0"/>
    </xf>
    <xf numFmtId="0" fontId="184" fillId="2" borderId="1" xfId="1" applyFont="1" applyFill="1" applyBorder="1" applyAlignment="1" applyProtection="1">
      <alignment vertical="center" wrapText="1"/>
      <protection locked="0"/>
    </xf>
    <xf numFmtId="0" fontId="183" fillId="2" borderId="1" xfId="1" applyFont="1" applyFill="1" applyBorder="1" applyAlignment="1" applyProtection="1">
      <alignment vertical="center" wrapText="1"/>
      <protection locked="0"/>
    </xf>
    <xf numFmtId="0" fontId="419" fillId="4" borderId="19" xfId="0" applyFont="1" applyFill="1" applyBorder="1" applyAlignment="1" applyProtection="1">
      <alignment horizontal="left" vertical="center" wrapText="1"/>
      <protection locked="0"/>
    </xf>
    <xf numFmtId="0" fontId="419" fillId="4" borderId="19" xfId="0" applyFont="1" applyFill="1" applyBorder="1" applyAlignment="1" applyProtection="1">
      <alignment vertical="center"/>
      <protection locked="0"/>
    </xf>
    <xf numFmtId="0" fontId="477" fillId="0" borderId="1" xfId="5" applyFont="1" applyBorder="1" applyAlignment="1" applyProtection="1">
      <alignment horizontal="left" vertical="center" wrapText="1"/>
      <protection locked="0"/>
    </xf>
    <xf numFmtId="0" fontId="419" fillId="27" borderId="19" xfId="0" applyFont="1" applyFill="1" applyBorder="1" applyAlignment="1" applyProtection="1">
      <alignment horizontal="left" vertical="center" wrapText="1"/>
      <protection locked="0"/>
    </xf>
    <xf numFmtId="0" fontId="419" fillId="27" borderId="19" xfId="0" applyFont="1" applyFill="1" applyBorder="1" applyAlignment="1" applyProtection="1">
      <alignment vertical="center"/>
      <protection locked="0"/>
    </xf>
    <xf numFmtId="0" fontId="419" fillId="4" borderId="21" xfId="0" applyFont="1" applyFill="1" applyBorder="1" applyAlignment="1" applyProtection="1">
      <alignment horizontal="left" vertical="center" wrapText="1"/>
      <protection locked="0"/>
    </xf>
    <xf numFmtId="0" fontId="506" fillId="27" borderId="19" xfId="0" applyFont="1" applyFill="1" applyBorder="1" applyAlignment="1" applyProtection="1">
      <alignment horizontal="left" vertical="center" wrapText="1"/>
      <protection locked="0"/>
    </xf>
    <xf numFmtId="0" fontId="506" fillId="0" borderId="21" xfId="0" applyFont="1" applyBorder="1" applyAlignment="1" applyProtection="1">
      <alignment horizontal="left" vertical="center" wrapText="1"/>
      <protection locked="0"/>
    </xf>
    <xf numFmtId="16" fontId="419" fillId="4" borderId="19" xfId="1" applyNumberFormat="1" applyFont="1" applyFill="1" applyBorder="1" applyAlignment="1" applyProtection="1">
      <alignment horizontal="left" vertical="center" wrapText="1"/>
      <protection locked="0"/>
    </xf>
    <xf numFmtId="0" fontId="419" fillId="4" borderId="19" xfId="1" applyFont="1" applyFill="1" applyBorder="1" applyAlignment="1" applyProtection="1">
      <alignment vertical="center" wrapText="1"/>
      <protection locked="0"/>
    </xf>
    <xf numFmtId="0" fontId="419" fillId="0" borderId="1" xfId="1" quotePrefix="1" applyFont="1" applyBorder="1" applyAlignment="1" applyProtection="1">
      <alignment vertical="center" wrapText="1"/>
      <protection locked="0"/>
    </xf>
    <xf numFmtId="0" fontId="388" fillId="3" borderId="21" xfId="1" applyFont="1" applyFill="1" applyBorder="1" applyAlignment="1" applyProtection="1">
      <alignment horizontal="left" vertical="center" wrapText="1"/>
      <protection locked="0"/>
    </xf>
    <xf numFmtId="0" fontId="419" fillId="4" borderId="21" xfId="1" applyFont="1" applyFill="1" applyBorder="1" applyAlignment="1" applyProtection="1">
      <alignment vertical="center" wrapText="1"/>
      <protection locked="0"/>
    </xf>
    <xf numFmtId="0" fontId="419" fillId="0" borderId="1" xfId="6" applyFont="1" applyBorder="1" applyAlignment="1" applyProtection="1">
      <alignment horizontal="left" vertical="center" wrapText="1"/>
      <protection locked="0"/>
    </xf>
    <xf numFmtId="0" fontId="506" fillId="0" borderId="19" xfId="0" applyFont="1" applyBorder="1" applyAlignment="1" applyProtection="1">
      <alignment horizontal="left" vertical="center" wrapText="1"/>
      <protection locked="0"/>
    </xf>
    <xf numFmtId="0" fontId="419" fillId="36" borderId="21" xfId="0" applyFont="1" applyFill="1" applyBorder="1" applyAlignment="1" applyProtection="1">
      <alignment horizontal="left" vertical="center" wrapText="1"/>
      <protection locked="0"/>
    </xf>
    <xf numFmtId="0" fontId="419" fillId="36" borderId="21" xfId="0" applyFont="1" applyFill="1" applyBorder="1" applyAlignment="1" applyProtection="1">
      <alignment vertical="center"/>
      <protection locked="0"/>
    </xf>
    <xf numFmtId="0" fontId="372" fillId="0" borderId="1" xfId="1" applyFont="1" applyBorder="1" applyAlignment="1" applyProtection="1">
      <alignment horizontal="left" vertical="center" wrapText="1"/>
      <protection locked="0"/>
    </xf>
    <xf numFmtId="16" fontId="419" fillId="0" borderId="1" xfId="1" quotePrefix="1" applyNumberFormat="1" applyFont="1" applyBorder="1" applyAlignment="1" applyProtection="1">
      <alignment horizontal="center" vertical="center" wrapText="1"/>
      <protection locked="0"/>
    </xf>
    <xf numFmtId="0" fontId="419" fillId="29" borderId="19" xfId="0" applyFont="1" applyFill="1" applyBorder="1" applyAlignment="1" applyProtection="1">
      <alignment horizontal="left" vertical="center" wrapText="1"/>
      <protection locked="0"/>
    </xf>
    <xf numFmtId="0" fontId="419" fillId="29" borderId="21" xfId="0" applyFont="1" applyFill="1" applyBorder="1" applyAlignment="1" applyProtection="1">
      <alignment horizontal="left" vertical="center" wrapText="1"/>
      <protection locked="0"/>
    </xf>
    <xf numFmtId="0" fontId="419" fillId="29" borderId="21" xfId="0" applyFont="1" applyFill="1" applyBorder="1" applyAlignment="1" applyProtection="1">
      <alignment vertical="center"/>
      <protection locked="0"/>
    </xf>
    <xf numFmtId="0" fontId="184" fillId="0" borderId="2" xfId="1" applyFont="1" applyBorder="1" applyAlignment="1" applyProtection="1">
      <alignment vertical="center"/>
      <protection locked="0"/>
    </xf>
    <xf numFmtId="0" fontId="419" fillId="0" borderId="20" xfId="1" applyFont="1" applyBorder="1" applyAlignment="1" applyProtection="1">
      <alignment vertical="center" wrapText="1"/>
      <protection locked="0"/>
    </xf>
    <xf numFmtId="0" fontId="419" fillId="2" borderId="1" xfId="1" applyFont="1" applyFill="1" applyBorder="1" applyAlignment="1" applyProtection="1">
      <alignment vertical="center" wrapText="1"/>
      <protection locked="0"/>
    </xf>
    <xf numFmtId="0" fontId="479" fillId="0" borderId="1" xfId="0" applyFont="1" applyBorder="1" applyAlignment="1" applyProtection="1">
      <alignment vertical="center"/>
      <protection locked="0"/>
    </xf>
    <xf numFmtId="0" fontId="419" fillId="0" borderId="21" xfId="0" applyFont="1" applyBorder="1" applyAlignment="1" applyProtection="1">
      <alignment horizontal="left" vertical="center"/>
      <protection locked="0"/>
    </xf>
    <xf numFmtId="0" fontId="419" fillId="27" borderId="1" xfId="1" applyFont="1" applyFill="1" applyBorder="1" applyAlignment="1" applyProtection="1">
      <alignment horizontal="left" vertical="center" wrapText="1"/>
      <protection locked="0"/>
    </xf>
    <xf numFmtId="0" fontId="419" fillId="27" borderId="1" xfId="1" applyFont="1" applyFill="1" applyBorder="1" applyAlignment="1" applyProtection="1">
      <alignment horizontal="center" vertical="center" wrapText="1"/>
      <protection locked="0"/>
    </xf>
    <xf numFmtId="0" fontId="526" fillId="0" borderId="1" xfId="0" applyFont="1" applyBorder="1" applyAlignment="1" applyProtection="1">
      <alignment vertical="center" wrapText="1"/>
      <protection locked="0"/>
    </xf>
    <xf numFmtId="0" fontId="419" fillId="4" borderId="1" xfId="1" applyFont="1" applyFill="1" applyBorder="1" applyAlignment="1" applyProtection="1">
      <alignment horizontal="center" vertical="center" wrapText="1"/>
      <protection locked="0"/>
    </xf>
    <xf numFmtId="0" fontId="419" fillId="29" borderId="1" xfId="1" applyFont="1" applyFill="1" applyBorder="1" applyAlignment="1" applyProtection="1">
      <alignment horizontal="center" vertical="center" wrapText="1"/>
      <protection locked="0"/>
    </xf>
    <xf numFmtId="0" fontId="372"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center" vertical="center" wrapText="1"/>
      <protection locked="0"/>
    </xf>
    <xf numFmtId="0" fontId="477" fillId="6" borderId="1" xfId="12" applyFont="1" applyFill="1" applyBorder="1" applyAlignment="1" applyProtection="1">
      <alignment vertical="center" wrapText="1"/>
      <protection locked="0"/>
    </xf>
    <xf numFmtId="0" fontId="419" fillId="6" borderId="1" xfId="1" applyFont="1" applyFill="1" applyBorder="1" applyAlignment="1" applyProtection="1">
      <alignment vertical="center" wrapText="1"/>
      <protection locked="0"/>
    </xf>
    <xf numFmtId="0" fontId="184" fillId="6" borderId="1" xfId="1" applyFont="1" applyFill="1" applyBorder="1" applyAlignment="1" applyProtection="1">
      <alignment vertical="center" wrapText="1"/>
      <protection locked="0"/>
    </xf>
    <xf numFmtId="0" fontId="509" fillId="0" borderId="1" xfId="0" applyFont="1" applyBorder="1" applyAlignment="1" applyProtection="1">
      <alignment horizontal="left" vertical="center" wrapText="1"/>
      <protection locked="0"/>
    </xf>
    <xf numFmtId="0" fontId="372" fillId="45" borderId="21" xfId="0" applyFont="1" applyFill="1" applyBorder="1" applyAlignment="1" applyProtection="1">
      <alignment horizontal="left" vertical="center"/>
      <protection locked="0"/>
    </xf>
    <xf numFmtId="0" fontId="372" fillId="45" borderId="1" xfId="0" applyFont="1" applyFill="1" applyBorder="1" applyAlignment="1" applyProtection="1">
      <alignment horizontal="center" vertical="center"/>
      <protection locked="0"/>
    </xf>
    <xf numFmtId="0" fontId="419" fillId="23" borderId="1" xfId="0" applyFont="1" applyFill="1" applyBorder="1" applyAlignment="1" applyProtection="1">
      <alignment horizontal="left" vertical="center" wrapText="1"/>
      <protection locked="0"/>
    </xf>
    <xf numFmtId="0" fontId="419" fillId="23" borderId="1" xfId="0" applyFont="1" applyFill="1" applyBorder="1" applyAlignment="1" applyProtection="1">
      <alignment vertical="center"/>
      <protection locked="0"/>
    </xf>
    <xf numFmtId="0" fontId="419" fillId="2" borderId="21" xfId="1" applyFont="1" applyFill="1" applyBorder="1" applyAlignment="1" applyProtection="1">
      <alignment horizontal="left" vertical="center" wrapText="1"/>
      <protection locked="0"/>
    </xf>
    <xf numFmtId="0" fontId="419" fillId="0" borderId="1" xfId="0" applyFont="1" applyBorder="1" applyAlignment="1" applyProtection="1">
      <alignment horizontal="center" vertical="center" wrapText="1"/>
      <protection locked="0"/>
    </xf>
    <xf numFmtId="0" fontId="419" fillId="0" borderId="21" xfId="6" applyFont="1" applyBorder="1" applyAlignment="1" applyProtection="1">
      <alignment horizontal="left" vertical="center" wrapText="1"/>
      <protection locked="0"/>
    </xf>
    <xf numFmtId="0" fontId="419" fillId="4" borderId="0" xfId="1" applyFont="1" applyFill="1" applyAlignment="1" applyProtection="1">
      <alignment vertical="center"/>
      <protection locked="0"/>
    </xf>
    <xf numFmtId="0" fontId="184" fillId="0" borderId="1" xfId="1" applyFont="1" applyBorder="1" applyAlignment="1" applyProtection="1">
      <alignment vertical="center"/>
      <protection locked="0"/>
    </xf>
    <xf numFmtId="0" fontId="419" fillId="4" borderId="1" xfId="0" applyFont="1" applyFill="1" applyBorder="1" applyAlignment="1" applyProtection="1">
      <alignment horizontal="center" vertical="center"/>
      <protection locked="0"/>
    </xf>
    <xf numFmtId="0" fontId="184" fillId="4" borderId="1" xfId="1" applyFont="1" applyFill="1" applyBorder="1" applyAlignment="1" applyProtection="1">
      <alignment vertical="center" wrapText="1"/>
      <protection locked="0"/>
    </xf>
    <xf numFmtId="0" fontId="510" fillId="0" borderId="1" xfId="3" applyFont="1" applyBorder="1" applyAlignment="1" applyProtection="1">
      <alignment horizontal="left" vertical="center" wrapText="1"/>
      <protection locked="0"/>
    </xf>
    <xf numFmtId="0" fontId="477" fillId="0" borderId="1" xfId="1" applyFont="1" applyBorder="1" applyAlignment="1" applyProtection="1">
      <alignment horizontal="left" vertical="center" wrapText="1"/>
      <protection locked="0"/>
    </xf>
    <xf numFmtId="0" fontId="419" fillId="0" borderId="2" xfId="0" applyFont="1" applyBorder="1" applyAlignment="1" applyProtection="1">
      <alignment horizontal="left" vertical="center" wrapText="1"/>
      <protection locked="0"/>
    </xf>
    <xf numFmtId="0" fontId="419" fillId="0" borderId="21" xfId="3" applyFont="1" applyBorder="1" applyAlignment="1" applyProtection="1">
      <alignment horizontal="left" vertical="center" wrapText="1"/>
      <protection locked="0"/>
    </xf>
    <xf numFmtId="0" fontId="566" fillId="0" borderId="1" xfId="13" applyFont="1" applyFill="1" applyBorder="1" applyAlignment="1" applyProtection="1">
      <alignment vertical="center" wrapText="1"/>
      <protection locked="0"/>
    </xf>
    <xf numFmtId="0" fontId="372" fillId="0" borderId="21" xfId="1" applyFont="1" applyBorder="1" applyAlignment="1" applyProtection="1">
      <alignment horizontal="left" vertical="center" wrapText="1"/>
      <protection locked="0"/>
    </xf>
    <xf numFmtId="0" fontId="511" fillId="0" borderId="1" xfId="1" applyFont="1" applyBorder="1" applyAlignment="1" applyProtection="1">
      <alignment vertical="center" wrapText="1"/>
      <protection locked="0"/>
    </xf>
    <xf numFmtId="0" fontId="419" fillId="0" borderId="21" xfId="8" applyFont="1" applyBorder="1" applyAlignment="1" applyProtection="1">
      <alignment horizontal="left" vertical="center" wrapText="1"/>
      <protection locked="0"/>
    </xf>
    <xf numFmtId="0" fontId="419" fillId="0" borderId="21" xfId="11" applyFont="1" applyBorder="1" applyAlignment="1" applyProtection="1">
      <alignment horizontal="left" vertical="center" wrapText="1"/>
      <protection locked="0"/>
    </xf>
    <xf numFmtId="0" fontId="477" fillId="0" borderId="1" xfId="9"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79" fillId="0" borderId="21" xfId="0" applyFont="1" applyBorder="1" applyAlignment="1" applyProtection="1">
      <alignment horizontal="left" vertical="center"/>
      <protection locked="0"/>
    </xf>
    <xf numFmtId="0" fontId="419" fillId="29" borderId="1" xfId="0" applyFont="1" applyFill="1" applyBorder="1" applyAlignment="1" applyProtection="1">
      <alignment horizontal="center" vertical="center"/>
      <protection locked="0"/>
    </xf>
    <xf numFmtId="0" fontId="419" fillId="29" borderId="1" xfId="0" applyFont="1" applyFill="1" applyBorder="1" applyAlignment="1" applyProtection="1">
      <alignment horizontal="left" vertical="center" wrapText="1"/>
      <protection locked="0"/>
    </xf>
    <xf numFmtId="0" fontId="419" fillId="29" borderId="1" xfId="0" applyFont="1" applyFill="1" applyBorder="1" applyAlignment="1" applyProtection="1">
      <alignment vertical="center"/>
      <protection locked="0"/>
    </xf>
    <xf numFmtId="0" fontId="419" fillId="0" borderId="89" xfId="1" applyFont="1" applyBorder="1" applyAlignment="1" applyProtection="1">
      <alignment horizontal="left" vertical="center" wrapText="1"/>
      <protection locked="0"/>
    </xf>
    <xf numFmtId="0" fontId="419" fillId="0" borderId="89" xfId="0" applyFont="1" applyBorder="1" applyAlignment="1" applyProtection="1">
      <alignment horizontal="left" vertical="center" wrapText="1"/>
      <protection locked="0"/>
    </xf>
    <xf numFmtId="0" fontId="419" fillId="0" borderId="89" xfId="6" applyFont="1" applyBorder="1" applyAlignment="1" applyProtection="1">
      <alignment horizontal="left" vertical="center" wrapText="1"/>
      <protection locked="0"/>
    </xf>
    <xf numFmtId="0" fontId="419" fillId="0" borderId="89" xfId="3" applyFont="1" applyBorder="1" applyAlignment="1" applyProtection="1">
      <alignment horizontal="left" vertical="center" wrapText="1"/>
      <protection locked="0"/>
    </xf>
    <xf numFmtId="0" fontId="372" fillId="0" borderId="1" xfId="0" applyFont="1" applyBorder="1" applyAlignment="1" applyProtection="1">
      <alignment horizontal="left" vertical="center" wrapText="1"/>
      <protection locked="0"/>
    </xf>
    <xf numFmtId="0" fontId="372" fillId="4" borderId="1" xfId="1" applyFont="1" applyFill="1" applyBorder="1" applyAlignment="1" applyProtection="1">
      <alignment horizontal="center" vertical="center" wrapText="1"/>
      <protection locked="0"/>
    </xf>
    <xf numFmtId="0" fontId="388"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19" fillId="4" borderId="20" xfId="1" applyFont="1" applyFill="1" applyBorder="1" applyAlignment="1" applyProtection="1">
      <alignment vertical="center" wrapText="1"/>
      <protection locked="0"/>
    </xf>
    <xf numFmtId="0" fontId="372" fillId="0" borderId="19" xfId="1" applyFont="1" applyBorder="1" applyAlignment="1" applyProtection="1">
      <alignment vertical="center"/>
      <protection locked="0"/>
    </xf>
    <xf numFmtId="0" fontId="581" fillId="0" borderId="1" xfId="13" applyFont="1" applyBorder="1" applyAlignment="1" applyProtection="1">
      <alignment horizontal="left" vertical="center" wrapText="1"/>
      <protection locked="0"/>
    </xf>
    <xf numFmtId="0" fontId="372" fillId="0" borderId="1" xfId="1" applyFont="1" applyBorder="1" applyAlignment="1" applyProtection="1">
      <alignment vertical="center"/>
      <protection locked="0"/>
    </xf>
    <xf numFmtId="0" fontId="419" fillId="0" borderId="1" xfId="1" applyFont="1" applyBorder="1" applyAlignment="1" applyProtection="1">
      <alignment horizontal="center" vertical="center"/>
      <protection locked="0"/>
    </xf>
    <xf numFmtId="0" fontId="419" fillId="0" borderId="89" xfId="0" applyFont="1" applyBorder="1" applyAlignment="1" applyProtection="1">
      <alignment horizontal="left" vertical="center"/>
      <protection locked="0"/>
    </xf>
    <xf numFmtId="0" fontId="512" fillId="39" borderId="1" xfId="1" applyFont="1" applyFill="1" applyBorder="1" applyAlignment="1" applyProtection="1">
      <alignment horizontal="left" vertical="center" wrapText="1"/>
      <protection locked="0"/>
    </xf>
    <xf numFmtId="0" fontId="183" fillId="39" borderId="1" xfId="0" applyFont="1" applyFill="1" applyBorder="1" applyAlignment="1" applyProtection="1">
      <alignment horizontal="left" vertical="center" wrapText="1"/>
      <protection locked="0"/>
    </xf>
    <xf numFmtId="0" fontId="478" fillId="39" borderId="1" xfId="1" applyFont="1" applyFill="1" applyBorder="1" applyAlignment="1" applyProtection="1">
      <alignment horizontal="center" vertical="center" wrapText="1"/>
      <protection locked="0"/>
    </xf>
    <xf numFmtId="0" fontId="478"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wrapText="1"/>
      <protection locked="0"/>
    </xf>
    <xf numFmtId="0" fontId="478" fillId="39" borderId="1" xfId="0"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protection locked="0"/>
    </xf>
    <xf numFmtId="0" fontId="419" fillId="39" borderId="1" xfId="1" applyFont="1" applyFill="1" applyBorder="1" applyAlignment="1" applyProtection="1">
      <alignment horizontal="center" vertical="center" wrapText="1"/>
      <protection locked="0"/>
    </xf>
    <xf numFmtId="0" fontId="505" fillId="0" borderId="1" xfId="0" applyFont="1" applyBorder="1" applyAlignment="1" applyProtection="1">
      <alignment vertical="center" wrapText="1"/>
      <protection locked="0"/>
    </xf>
    <xf numFmtId="0" fontId="372" fillId="0" borderId="14" xfId="1" applyFont="1" applyBorder="1" applyAlignment="1" applyProtection="1">
      <alignment vertical="center" wrapText="1"/>
      <protection locked="0"/>
    </xf>
    <xf numFmtId="16" fontId="419" fillId="4" borderId="2" xfId="1" applyNumberFormat="1" applyFont="1" applyFill="1" applyBorder="1" applyAlignment="1" applyProtection="1">
      <alignment horizontal="left" vertical="center" wrapText="1"/>
      <protection locked="0"/>
    </xf>
    <xf numFmtId="0" fontId="567" fillId="0" borderId="1" xfId="13" applyFont="1" applyBorder="1" applyAlignment="1" applyProtection="1">
      <alignment horizontal="left" vertical="center" wrapText="1"/>
      <protection locked="0"/>
    </xf>
    <xf numFmtId="0" fontId="563" fillId="0" borderId="0" xfId="13" applyFont="1" applyBorder="1" applyAlignment="1" applyProtection="1">
      <alignment horizontal="left" vertical="center"/>
      <protection locked="0"/>
    </xf>
    <xf numFmtId="0" fontId="419" fillId="0" borderId="0" xfId="1" applyFont="1" applyAlignment="1" applyProtection="1">
      <alignment horizontal="left" vertical="center" wrapText="1"/>
      <protection locked="0"/>
    </xf>
    <xf numFmtId="0" fontId="419" fillId="0" borderId="0" xfId="1" applyFont="1" applyAlignment="1" applyProtection="1">
      <alignment horizontal="center" vertical="center" wrapText="1"/>
      <protection locked="0"/>
    </xf>
    <xf numFmtId="0" fontId="419" fillId="0" borderId="0" xfId="1" applyFont="1" applyAlignment="1" applyProtection="1">
      <alignment vertical="center" wrapText="1"/>
      <protection locked="0"/>
    </xf>
    <xf numFmtId="0" fontId="419" fillId="0" borderId="0" xfId="1" applyFont="1" applyAlignment="1" applyProtection="1">
      <alignment vertical="center"/>
      <protection locked="0"/>
    </xf>
    <xf numFmtId="0" fontId="22" fillId="0" borderId="0" xfId="1" applyFont="1" applyAlignment="1" applyProtection="1">
      <alignment horizontal="left" vertical="center" wrapText="1"/>
      <protection locked="0"/>
    </xf>
    <xf numFmtId="0" fontId="21" fillId="0" borderId="0" xfId="1" applyFont="1" applyAlignment="1" applyProtection="1">
      <alignment vertical="center"/>
      <protection locked="0"/>
    </xf>
    <xf numFmtId="0" fontId="260" fillId="0" borderId="0" xfId="0" applyFont="1" applyProtection="1">
      <protection locked="0"/>
    </xf>
    <xf numFmtId="16" fontId="44" fillId="36" borderId="1" xfId="0" applyNumberFormat="1" applyFont="1" applyFill="1" applyBorder="1" applyAlignment="1" applyProtection="1">
      <alignment horizontal="center" vertical="center"/>
      <protection locked="0"/>
    </xf>
    <xf numFmtId="16" fontId="73" fillId="36" borderId="1" xfId="0" applyNumberFormat="1" applyFont="1" applyFill="1" applyBorder="1" applyAlignment="1">
      <alignment horizontal="center" vertical="center"/>
    </xf>
    <xf numFmtId="16" fontId="86" fillId="36" borderId="1" xfId="0" applyNumberFormat="1" applyFont="1" applyFill="1" applyBorder="1" applyAlignment="1" applyProtection="1">
      <alignment horizontal="center" vertical="center"/>
      <protection locked="0"/>
    </xf>
    <xf numFmtId="16" fontId="68" fillId="3" borderId="0" xfId="0" applyNumberFormat="1" applyFont="1" applyFill="1" applyAlignment="1">
      <alignment horizontal="center" vertical="center"/>
    </xf>
    <xf numFmtId="16" fontId="589" fillId="3" borderId="0" xfId="0" applyNumberFormat="1" applyFont="1" applyFill="1" applyAlignment="1">
      <alignment horizontal="center" vertical="center"/>
    </xf>
    <xf numFmtId="16" fontId="53" fillId="3" borderId="0" xfId="0" applyNumberFormat="1" applyFont="1" applyFill="1" applyAlignment="1">
      <alignment horizontal="left" vertical="center"/>
    </xf>
    <xf numFmtId="16" fontId="47" fillId="3" borderId="0" xfId="0" applyNumberFormat="1" applyFont="1" applyFill="1" applyAlignment="1">
      <alignment vertical="center"/>
    </xf>
    <xf numFmtId="0" fontId="165" fillId="35" borderId="91" xfId="2354" applyFill="1" applyBorder="1" applyAlignment="1">
      <alignment vertical="center"/>
    </xf>
    <xf numFmtId="16" fontId="151" fillId="4" borderId="2" xfId="0" applyNumberFormat="1" applyFont="1" applyFill="1" applyBorder="1" applyAlignment="1">
      <alignment horizontal="center" vertical="center"/>
    </xf>
    <xf numFmtId="0" fontId="44" fillId="35" borderId="1" xfId="0" applyFont="1" applyFill="1" applyBorder="1" applyAlignment="1">
      <alignment vertical="center"/>
    </xf>
    <xf numFmtId="0" fontId="469" fillId="3" borderId="21" xfId="2" applyFont="1" applyFill="1" applyBorder="1" applyAlignment="1">
      <alignment horizontal="left" vertical="center" wrapText="1"/>
    </xf>
    <xf numFmtId="0" fontId="469" fillId="2" borderId="1" xfId="2" applyFont="1" applyFill="1" applyBorder="1" applyAlignment="1">
      <alignment horizontal="center" vertical="center" wrapText="1"/>
    </xf>
    <xf numFmtId="0" fontId="469" fillId="2" borderId="1" xfId="2" applyFont="1" applyFill="1" applyBorder="1" applyAlignment="1">
      <alignment vertical="center" wrapText="1"/>
    </xf>
    <xf numFmtId="0" fontId="469" fillId="2" borderId="1" xfId="1" applyFont="1" applyFill="1" applyBorder="1" applyAlignment="1">
      <alignment vertical="center" wrapText="1"/>
    </xf>
    <xf numFmtId="0" fontId="560" fillId="0" borderId="1" xfId="1" applyFont="1" applyBorder="1" applyAlignment="1">
      <alignment horizontal="left" vertical="center" wrapText="1"/>
    </xf>
    <xf numFmtId="0" fontId="165" fillId="35" borderId="1" xfId="2355" applyFill="1" applyBorder="1" applyAlignment="1">
      <alignment vertical="center"/>
    </xf>
    <xf numFmtId="16" fontId="41" fillId="0" borderId="1" xfId="0" applyNumberFormat="1" applyFont="1" applyBorder="1" applyAlignment="1" applyProtection="1">
      <alignment horizontal="center" vertical="center"/>
      <protection locked="0"/>
    </xf>
    <xf numFmtId="16" fontId="582" fillId="4" borderId="1" xfId="0" applyNumberFormat="1" applyFont="1" applyFill="1" applyBorder="1" applyAlignment="1">
      <alignment horizontal="center" vertical="center"/>
    </xf>
    <xf numFmtId="0" fontId="591" fillId="0" borderId="0" xfId="0" applyFont="1" applyAlignment="1">
      <alignment horizontal="right" vertical="center"/>
    </xf>
    <xf numFmtId="0" fontId="88" fillId="0" borderId="0" xfId="0" applyFont="1" applyAlignment="1">
      <alignment horizontal="center" vertical="center"/>
    </xf>
    <xf numFmtId="0" fontId="210" fillId="0" borderId="0" xfId="2" applyFont="1" applyAlignment="1">
      <alignment horizontal="center" vertical="center"/>
    </xf>
    <xf numFmtId="16" fontId="419" fillId="5" borderId="1" xfId="1" applyNumberFormat="1" applyFont="1" applyFill="1" applyBorder="1" applyAlignment="1" applyProtection="1">
      <alignment horizontal="left" vertical="center" wrapText="1"/>
      <protection locked="0"/>
    </xf>
    <xf numFmtId="0" fontId="419" fillId="5" borderId="1" xfId="1" applyFont="1" applyFill="1" applyBorder="1" applyAlignment="1" applyProtection="1">
      <alignment horizontal="left" vertical="center" wrapText="1"/>
      <protection locked="0"/>
    </xf>
    <xf numFmtId="0" fontId="419" fillId="5" borderId="1" xfId="1" applyFont="1" applyFill="1" applyBorder="1" applyAlignment="1" applyProtection="1">
      <alignment horizontal="center" vertical="center" wrapText="1"/>
      <protection locked="0"/>
    </xf>
    <xf numFmtId="0" fontId="419" fillId="5" borderId="1" xfId="1" applyFont="1" applyFill="1" applyBorder="1" applyAlignment="1" applyProtection="1">
      <alignment vertical="center" wrapText="1"/>
      <protection locked="0"/>
    </xf>
    <xf numFmtId="0" fontId="333" fillId="0" borderId="0" xfId="0" applyFont="1"/>
    <xf numFmtId="0" fontId="522" fillId="35" borderId="1" xfId="0" applyFont="1" applyFill="1" applyBorder="1" applyAlignment="1">
      <alignment vertical="center"/>
    </xf>
    <xf numFmtId="0" fontId="50" fillId="4" borderId="1" xfId="0" applyFont="1" applyFill="1" applyBorder="1" applyAlignment="1">
      <alignment horizontal="center" vertical="center"/>
    </xf>
    <xf numFmtId="0" fontId="50" fillId="0" borderId="21" xfId="0" quotePrefix="1" applyFont="1" applyBorder="1" applyAlignment="1">
      <alignment horizontal="center" vertical="center"/>
    </xf>
    <xf numFmtId="0" fontId="457" fillId="35" borderId="90" xfId="0" applyFont="1" applyFill="1" applyBorder="1" applyAlignment="1">
      <alignment vertical="center"/>
    </xf>
    <xf numFmtId="0" fontId="50" fillId="4" borderId="21" xfId="0" applyFont="1" applyFill="1" applyBorder="1" applyAlignment="1">
      <alignment horizontal="center" vertical="center"/>
    </xf>
    <xf numFmtId="0" fontId="457" fillId="35" borderId="97" xfId="0" applyFont="1" applyFill="1" applyBorder="1" applyAlignment="1">
      <alignment vertical="center"/>
    </xf>
    <xf numFmtId="0" fontId="73" fillId="35" borderId="90" xfId="0" applyFont="1" applyFill="1" applyBorder="1" applyAlignment="1">
      <alignment vertical="center"/>
    </xf>
    <xf numFmtId="0" fontId="186" fillId="0" borderId="95" xfId="0" applyFont="1" applyBorder="1" applyAlignment="1">
      <alignment horizontal="center" vertical="center" wrapText="1"/>
    </xf>
    <xf numFmtId="0" fontId="224" fillId="0" borderId="95" xfId="0" applyFont="1" applyBorder="1" applyAlignment="1">
      <alignment horizontal="center" vertical="center" wrapText="1"/>
    </xf>
    <xf numFmtId="0" fontId="51" fillId="0" borderId="1" xfId="0" applyFont="1" applyBorder="1" applyAlignment="1">
      <alignment horizontal="center" vertical="center"/>
    </xf>
    <xf numFmtId="0" fontId="51" fillId="0" borderId="21" xfId="0" applyFont="1" applyBorder="1" applyAlignment="1">
      <alignment horizontal="center" vertical="center"/>
    </xf>
    <xf numFmtId="0" fontId="51" fillId="0" borderId="4" xfId="0" applyFont="1" applyBorder="1" applyAlignment="1">
      <alignment vertical="center"/>
    </xf>
    <xf numFmtId="0" fontId="51" fillId="0" borderId="4" xfId="0" applyFont="1" applyBorder="1" applyAlignment="1">
      <alignment horizontal="center" vertical="center"/>
    </xf>
    <xf numFmtId="16" fontId="559" fillId="0" borderId="0" xfId="0" applyNumberFormat="1" applyFont="1" applyAlignment="1">
      <alignment horizontal="left" vertical="center"/>
    </xf>
    <xf numFmtId="16" fontId="559" fillId="0" borderId="0" xfId="0" applyNumberFormat="1" applyFont="1" applyAlignment="1">
      <alignment horizontal="left"/>
    </xf>
    <xf numFmtId="0" fontId="255" fillId="0" borderId="0" xfId="0" applyFont="1" applyAlignment="1">
      <alignment vertical="center"/>
    </xf>
    <xf numFmtId="0" fontId="559" fillId="0" borderId="0" xfId="0" applyFont="1"/>
    <xf numFmtId="16" fontId="244" fillId="0" borderId="78" xfId="0" applyNumberFormat="1" applyFont="1" applyBorder="1" applyAlignment="1">
      <alignment horizontal="left" vertical="center"/>
    </xf>
    <xf numFmtId="0" fontId="419" fillId="47" borderId="1" xfId="1" applyFont="1" applyFill="1" applyBorder="1" applyAlignment="1" applyProtection="1">
      <alignment horizontal="left" vertical="center" wrapText="1"/>
      <protection locked="0"/>
    </xf>
    <xf numFmtId="0" fontId="419" fillId="47" borderId="1" xfId="1" applyFont="1" applyFill="1" applyBorder="1" applyAlignment="1" applyProtection="1">
      <alignment horizontal="center" vertical="center" wrapText="1"/>
      <protection locked="0"/>
    </xf>
    <xf numFmtId="0" fontId="419" fillId="47" borderId="1" xfId="1" applyFont="1" applyFill="1" applyBorder="1" applyAlignment="1" applyProtection="1">
      <alignment vertical="center" wrapText="1"/>
      <protection locked="0"/>
    </xf>
    <xf numFmtId="0" fontId="30" fillId="0" borderId="0" xfId="13" applyBorder="1" applyAlignment="1" applyProtection="1">
      <alignment horizontal="left"/>
    </xf>
    <xf numFmtId="0" fontId="20" fillId="0" borderId="55" xfId="0" applyFont="1" applyBorder="1" applyAlignment="1">
      <alignment horizontal="right" vertical="center"/>
    </xf>
    <xf numFmtId="0" fontId="20"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0" fillId="0" borderId="56" xfId="0" applyFont="1" applyBorder="1" applyAlignment="1">
      <alignment horizontal="left" vertical="center"/>
    </xf>
    <xf numFmtId="0" fontId="30" fillId="0" borderId="87" xfId="13" applyBorder="1" applyAlignment="1" applyProtection="1">
      <alignment horizontal="left"/>
    </xf>
    <xf numFmtId="0" fontId="559" fillId="0" borderId="0" xfId="0" applyFont="1" applyAlignment="1">
      <alignment horizontal="left" vertical="center"/>
    </xf>
    <xf numFmtId="16" fontId="86" fillId="9" borderId="0" xfId="0" applyNumberFormat="1" applyFont="1" applyFill="1" applyAlignment="1">
      <alignment horizontal="left"/>
    </xf>
    <xf numFmtId="16" fontId="86" fillId="0" borderId="34" xfId="0" applyNumberFormat="1" applyFont="1" applyBorder="1" applyAlignment="1" applyProtection="1">
      <alignment horizontal="center" vertical="center"/>
      <protection locked="0"/>
    </xf>
    <xf numFmtId="1" fontId="86" fillId="2" borderId="10" xfId="0" applyNumberFormat="1" applyFont="1" applyFill="1" applyBorder="1" applyAlignment="1" applyProtection="1">
      <alignment horizontal="center" vertical="center"/>
      <protection locked="0"/>
    </xf>
    <xf numFmtId="0" fontId="29" fillId="0" borderId="12" xfId="0" applyFont="1" applyBorder="1" applyAlignment="1" applyProtection="1">
      <alignment horizontal="center" vertical="center" wrapText="1"/>
      <protection locked="0"/>
    </xf>
    <xf numFmtId="0" fontId="98" fillId="0" borderId="12" xfId="0" applyFont="1" applyBorder="1" applyAlignment="1" applyProtection="1">
      <alignment horizontal="center" vertical="top"/>
      <protection locked="0"/>
    </xf>
    <xf numFmtId="16" fontId="95" fillId="9" borderId="11" xfId="0" applyNumberFormat="1" applyFont="1" applyFill="1" applyBorder="1" applyAlignment="1" applyProtection="1">
      <alignment horizontal="center" vertical="center"/>
      <protection locked="0"/>
    </xf>
    <xf numFmtId="16" fontId="150" fillId="4" borderId="1" xfId="0" applyNumberFormat="1" applyFont="1" applyFill="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 fontId="68" fillId="0" borderId="0" xfId="0" applyNumberFormat="1" applyFont="1" applyAlignment="1">
      <alignment horizontal="right" vertical="center"/>
    </xf>
    <xf numFmtId="0" fontId="269" fillId="0" borderId="0" xfId="0" applyFont="1" applyAlignment="1" applyProtection="1">
      <alignment horizontal="left" vertical="top" wrapText="1"/>
      <protection locked="0"/>
    </xf>
    <xf numFmtId="0" fontId="588" fillId="0" borderId="0" xfId="13" applyFont="1" applyAlignment="1" applyProtection="1">
      <alignment horizontal="left"/>
    </xf>
    <xf numFmtId="16" fontId="86" fillId="2" borderId="0" xfId="0" applyNumberFormat="1" applyFont="1" applyFill="1" applyAlignment="1" applyProtection="1">
      <alignment horizontal="left" vertical="center"/>
      <protection locked="0"/>
    </xf>
    <xf numFmtId="169" fontId="86" fillId="2" borderId="0" xfId="0" applyNumberFormat="1" applyFont="1" applyFill="1" applyAlignment="1" applyProtection="1">
      <alignment horizontal="left" vertical="center"/>
      <protection locked="0"/>
    </xf>
    <xf numFmtId="169" fontId="86" fillId="0" borderId="0" xfId="0" applyNumberFormat="1" applyFont="1" applyAlignment="1">
      <alignment horizontal="left"/>
    </xf>
    <xf numFmtId="0" fontId="269" fillId="0" borderId="14" xfId="0" applyFont="1" applyBorder="1" applyAlignment="1" applyProtection="1">
      <alignment horizontal="center" vertical="center" wrapText="1"/>
      <protection locked="0"/>
    </xf>
    <xf numFmtId="0" fontId="269" fillId="0" borderId="49" xfId="0" applyFont="1" applyBorder="1" applyAlignment="1" applyProtection="1">
      <alignment horizontal="center" vertical="center" wrapText="1"/>
      <protection locked="0"/>
    </xf>
    <xf numFmtId="0" fontId="269" fillId="0" borderId="74" xfId="0" applyFont="1" applyBorder="1" applyAlignment="1" applyProtection="1">
      <alignment horizontal="left" vertical="center" wrapText="1"/>
      <protection locked="0"/>
    </xf>
    <xf numFmtId="0" fontId="269" fillId="0" borderId="15" xfId="0" applyFont="1" applyBorder="1" applyAlignment="1" applyProtection="1">
      <alignment horizontal="center" vertical="center" wrapText="1"/>
      <protection locked="0"/>
    </xf>
    <xf numFmtId="16" fontId="489" fillId="4" borderId="6" xfId="0" applyNumberFormat="1" applyFont="1" applyFill="1" applyBorder="1" applyAlignment="1" applyProtection="1">
      <alignment horizontal="center" vertical="center"/>
      <protection locked="0"/>
    </xf>
    <xf numFmtId="0" fontId="50" fillId="35" borderId="148" xfId="0" applyFont="1" applyFill="1" applyBorder="1" applyAlignment="1">
      <alignment vertical="center"/>
    </xf>
    <xf numFmtId="0" fontId="184" fillId="0" borderId="0" xfId="2" applyFont="1" applyAlignment="1">
      <alignment horizontal="center" vertical="center"/>
    </xf>
    <xf numFmtId="16" fontId="505" fillId="0" borderId="2" xfId="0" applyNumberFormat="1" applyFont="1" applyBorder="1" applyAlignment="1" applyProtection="1">
      <alignment horizontal="left" vertical="center"/>
      <protection locked="0"/>
    </xf>
    <xf numFmtId="16" fontId="505" fillId="0" borderId="2" xfId="0" applyNumberFormat="1" applyFont="1" applyBorder="1" applyAlignment="1" applyProtection="1">
      <alignment horizontal="center" vertical="center"/>
      <protection locked="0"/>
    </xf>
    <xf numFmtId="16" fontId="372" fillId="0" borderId="2" xfId="0" applyNumberFormat="1" applyFont="1" applyBorder="1" applyAlignment="1" applyProtection="1">
      <alignment horizontal="center" vertical="center"/>
      <protection locked="0"/>
    </xf>
    <xf numFmtId="16" fontId="505" fillId="0" borderId="75" xfId="0" applyNumberFormat="1" applyFont="1" applyBorder="1" applyAlignment="1">
      <alignment horizontal="center" vertical="center"/>
    </xf>
    <xf numFmtId="16" fontId="505" fillId="29" borderId="2" xfId="0" applyNumberFormat="1" applyFont="1" applyFill="1" applyBorder="1" applyAlignment="1">
      <alignment horizontal="center" vertical="center"/>
    </xf>
    <xf numFmtId="16" fontId="505" fillId="0" borderId="2" xfId="0" applyNumberFormat="1" applyFont="1" applyBorder="1" applyAlignment="1">
      <alignment horizontal="center" vertical="center"/>
    </xf>
    <xf numFmtId="16" fontId="184" fillId="29" borderId="1" xfId="0" applyNumberFormat="1" applyFont="1" applyFill="1" applyBorder="1" applyAlignment="1" applyProtection="1">
      <alignment horizontal="left" vertical="center"/>
      <protection locked="0"/>
    </xf>
    <xf numFmtId="16" fontId="184" fillId="29" borderId="1" xfId="0" applyNumberFormat="1" applyFont="1" applyFill="1" applyBorder="1" applyAlignment="1" applyProtection="1">
      <alignment horizontal="center" vertical="center"/>
      <protection locked="0"/>
    </xf>
    <xf numFmtId="16" fontId="419" fillId="29" borderId="1" xfId="0" applyNumberFormat="1" applyFont="1" applyFill="1" applyBorder="1" applyAlignment="1" applyProtection="1">
      <alignment horizontal="center" vertical="center"/>
      <protection locked="0"/>
    </xf>
    <xf numFmtId="16" fontId="505" fillId="29" borderId="75" xfId="0" applyNumberFormat="1" applyFont="1" applyFill="1" applyBorder="1" applyAlignment="1">
      <alignment horizontal="center" vertical="center"/>
    </xf>
    <xf numFmtId="16" fontId="505"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lignment horizontal="center" vertical="center"/>
    </xf>
    <xf numFmtId="16" fontId="505" fillId="0" borderId="1" xfId="0" applyNumberFormat="1" applyFont="1" applyBorder="1" applyAlignment="1">
      <alignment horizontal="center" vertical="center"/>
    </xf>
    <xf numFmtId="16" fontId="505" fillId="0" borderId="1" xfId="0" applyNumberFormat="1" applyFont="1" applyBorder="1" applyAlignment="1" applyProtection="1">
      <alignment horizontal="left" vertical="center"/>
      <protection locked="0"/>
    </xf>
    <xf numFmtId="16" fontId="372"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pplyProtection="1">
      <alignment horizontal="left" vertical="center"/>
      <protection locked="0"/>
    </xf>
    <xf numFmtId="16" fontId="505"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lignment horizontal="center" vertical="center"/>
    </xf>
    <xf numFmtId="16" fontId="419" fillId="0" borderId="1" xfId="0" applyNumberFormat="1" applyFont="1" applyBorder="1" applyAlignment="1" applyProtection="1">
      <alignment horizontal="left" vertical="center"/>
      <protection locked="0"/>
    </xf>
    <xf numFmtId="16" fontId="555" fillId="0" borderId="1" xfId="0" applyNumberFormat="1" applyFont="1" applyBorder="1" applyAlignment="1" applyProtection="1">
      <alignment horizontal="center" vertical="center"/>
      <protection locked="0"/>
    </xf>
    <xf numFmtId="16" fontId="50" fillId="0" borderId="1" xfId="0" applyNumberFormat="1" applyFont="1" applyBorder="1" applyAlignment="1" applyProtection="1">
      <alignment horizontal="center" vertical="center"/>
      <protection locked="0"/>
    </xf>
    <xf numFmtId="16" fontId="555" fillId="29" borderId="1" xfId="0" applyNumberFormat="1" applyFont="1" applyFill="1" applyBorder="1" applyAlignment="1">
      <alignment horizontal="center" vertical="center"/>
    </xf>
    <xf numFmtId="16" fontId="555" fillId="0" borderId="1" xfId="0" applyNumberFormat="1" applyFont="1" applyBorder="1" applyAlignment="1">
      <alignment horizontal="center" vertical="center"/>
    </xf>
    <xf numFmtId="16" fontId="555" fillId="4" borderId="1" xfId="0" applyNumberFormat="1" applyFont="1" applyFill="1" applyBorder="1" applyAlignment="1" applyProtection="1">
      <alignment horizontal="center" vertical="center"/>
      <protection locked="0"/>
    </xf>
    <xf numFmtId="16" fontId="555" fillId="4" borderId="1" xfId="0" applyNumberFormat="1" applyFont="1" applyFill="1" applyBorder="1" applyAlignment="1">
      <alignment horizontal="center" vertical="center"/>
    </xf>
    <xf numFmtId="16" fontId="555" fillId="0" borderId="14" xfId="0" applyNumberFormat="1" applyFont="1" applyBorder="1" applyAlignment="1" applyProtection="1">
      <alignment horizontal="center" vertical="center"/>
      <protection locked="0"/>
    </xf>
    <xf numFmtId="16" fontId="50" fillId="0" borderId="14" xfId="0" applyNumberFormat="1" applyFont="1" applyBorder="1" applyAlignment="1" applyProtection="1">
      <alignment horizontal="center" vertical="center"/>
      <protection locked="0"/>
    </xf>
    <xf numFmtId="16" fontId="555" fillId="29" borderId="14" xfId="0" applyNumberFormat="1" applyFont="1" applyFill="1" applyBorder="1" applyAlignment="1">
      <alignment horizontal="center" vertical="center"/>
    </xf>
    <xf numFmtId="16" fontId="555" fillId="0" borderId="14" xfId="0" applyNumberFormat="1" applyFont="1" applyBorder="1" applyAlignment="1">
      <alignment horizontal="center" vertical="center"/>
    </xf>
    <xf numFmtId="16" fontId="369" fillId="28" borderId="1" xfId="0" applyNumberFormat="1" applyFont="1" applyFill="1" applyBorder="1" applyAlignment="1">
      <alignment horizontal="center" vertical="center"/>
    </xf>
    <xf numFmtId="0" fontId="79" fillId="0" borderId="0" xfId="2" applyFont="1" applyAlignment="1">
      <alignment horizontal="left" vertical="center"/>
    </xf>
    <xf numFmtId="0" fontId="29" fillId="0" borderId="0" xfId="2" applyFont="1" applyAlignment="1">
      <alignment horizontal="left" vertical="center"/>
    </xf>
    <xf numFmtId="0" fontId="5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vertical="center"/>
      <protection locked="0"/>
    </xf>
    <xf numFmtId="0" fontId="43" fillId="0" borderId="16" xfId="0" applyFont="1" applyBorder="1" applyAlignment="1" applyProtection="1">
      <alignment horizontal="center" vertical="center"/>
      <protection locked="0"/>
    </xf>
    <xf numFmtId="0" fontId="110" fillId="0" borderId="0" xfId="0" applyFont="1" applyAlignment="1">
      <alignment vertical="center"/>
    </xf>
    <xf numFmtId="16" fontId="110" fillId="0" borderId="0" xfId="0" applyNumberFormat="1" applyFont="1" applyAlignment="1">
      <alignment vertical="center"/>
    </xf>
    <xf numFmtId="0" fontId="150" fillId="0" borderId="0" xfId="2" applyFont="1" applyAlignment="1">
      <alignment horizontal="left" vertical="center"/>
    </xf>
    <xf numFmtId="0" fontId="537" fillId="0" borderId="0" xfId="0" applyFont="1" applyAlignment="1" applyProtection="1">
      <alignment horizontal="center" vertical="center"/>
      <protection locked="0"/>
    </xf>
    <xf numFmtId="0" fontId="152" fillId="0" borderId="0" xfId="0" applyFont="1" applyAlignment="1" applyProtection="1">
      <alignment horizontal="center" vertical="center"/>
      <protection locked="0"/>
    </xf>
    <xf numFmtId="0" fontId="531" fillId="0" borderId="0" xfId="0" applyFont="1" applyAlignment="1">
      <alignment horizontal="center" vertical="center" wrapText="1"/>
    </xf>
    <xf numFmtId="0" fontId="173" fillId="0" borderId="0" xfId="0" applyFont="1" applyAlignment="1" applyProtection="1">
      <alignment vertical="center"/>
      <protection locked="0"/>
    </xf>
    <xf numFmtId="0" fontId="156" fillId="0" borderId="16" xfId="0" applyFont="1" applyBorder="1" applyAlignment="1" applyProtection="1">
      <alignment horizontal="center" vertical="center"/>
      <protection locked="0"/>
    </xf>
    <xf numFmtId="0" fontId="539" fillId="0" borderId="0" xfId="0" applyFont="1" applyAlignment="1">
      <alignment vertical="center"/>
    </xf>
    <xf numFmtId="0" fontId="540" fillId="0" borderId="0" xfId="0" applyFont="1" applyAlignment="1">
      <alignment horizontal="right" vertical="center" wrapText="1"/>
    </xf>
    <xf numFmtId="16" fontId="539" fillId="0" borderId="0" xfId="0" applyNumberFormat="1" applyFont="1" applyAlignment="1">
      <alignment vertical="center"/>
    </xf>
    <xf numFmtId="0" fontId="173" fillId="0" borderId="4" xfId="0" applyFont="1" applyBorder="1" applyAlignment="1" applyProtection="1">
      <alignment vertical="center"/>
      <protection locked="0"/>
    </xf>
    <xf numFmtId="0" fontId="156" fillId="0" borderId="19" xfId="0" applyFont="1" applyBorder="1" applyAlignment="1" applyProtection="1">
      <alignment horizontal="center" vertical="center"/>
      <protection locked="0"/>
    </xf>
    <xf numFmtId="16" fontId="553" fillId="0" borderId="0" xfId="0" applyNumberFormat="1" applyFont="1" applyAlignment="1">
      <alignment horizontal="center" vertical="center"/>
    </xf>
    <xf numFmtId="0" fontId="69" fillId="0" borderId="0" xfId="0" applyFont="1" applyAlignment="1">
      <alignment vertical="center"/>
    </xf>
    <xf numFmtId="0" fontId="50" fillId="0" borderId="0" xfId="2" applyFont="1" applyAlignment="1">
      <alignment horizontal="left" vertical="center"/>
    </xf>
    <xf numFmtId="0" fontId="50" fillId="0" borderId="0" xfId="2" applyFont="1" applyAlignment="1">
      <alignment horizontal="left" vertical="center" wrapText="1"/>
    </xf>
    <xf numFmtId="0" fontId="55" fillId="0" borderId="17" xfId="0" applyFont="1" applyBorder="1" applyAlignment="1">
      <alignment vertical="center" wrapText="1"/>
    </xf>
    <xf numFmtId="0" fontId="0" fillId="0" borderId="55" xfId="0" applyBorder="1" applyAlignment="1">
      <alignment horizontal="right" vertical="center"/>
    </xf>
    <xf numFmtId="0" fontId="0" fillId="0" borderId="56" xfId="0" applyBorder="1" applyAlignment="1">
      <alignment horizontal="left" vertical="center"/>
    </xf>
    <xf numFmtId="0" fontId="280" fillId="0" borderId="0" xfId="0" applyFont="1" applyAlignment="1">
      <alignment vertical="center"/>
    </xf>
    <xf numFmtId="0" fontId="592" fillId="0" borderId="0" xfId="0" applyFont="1" applyAlignment="1">
      <alignment vertical="center"/>
    </xf>
    <xf numFmtId="16" fontId="50" fillId="0" borderId="21" xfId="0" applyNumberFormat="1" applyFont="1" applyBorder="1" applyAlignment="1" applyProtection="1">
      <alignment horizontal="center" vertical="center"/>
      <protection locked="0"/>
    </xf>
    <xf numFmtId="0" fontId="555" fillId="35" borderId="123" xfId="0" applyFont="1" applyFill="1" applyBorder="1" applyAlignment="1">
      <alignment vertical="center"/>
    </xf>
    <xf numFmtId="16" fontId="555" fillId="0" borderId="21" xfId="0" applyNumberFormat="1" applyFont="1" applyBorder="1" applyAlignment="1" applyProtection="1">
      <alignment horizontal="center" vertical="center"/>
      <protection locked="0"/>
    </xf>
    <xf numFmtId="0" fontId="0" fillId="35" borderId="148" xfId="0" applyFill="1" applyBorder="1" applyAlignment="1">
      <alignment vertical="center"/>
    </xf>
    <xf numFmtId="16" fontId="258" fillId="0" borderId="0" xfId="0" applyNumberFormat="1" applyFont="1" applyAlignment="1" applyProtection="1">
      <alignment horizontal="left" vertical="center"/>
      <protection locked="0"/>
    </xf>
    <xf numFmtId="16" fontId="293" fillId="0" borderId="33" xfId="0" applyNumberFormat="1" applyFont="1" applyBorder="1" applyAlignment="1" applyProtection="1">
      <alignment horizontal="center" vertical="center"/>
      <protection locked="0"/>
    </xf>
    <xf numFmtId="0" fontId="150" fillId="11" borderId="2" xfId="0" applyFont="1" applyFill="1" applyBorder="1" applyAlignment="1">
      <alignment vertical="center"/>
    </xf>
    <xf numFmtId="16" fontId="150" fillId="4" borderId="1" xfId="0" applyNumberFormat="1" applyFont="1" applyFill="1" applyBorder="1" applyAlignment="1">
      <alignment horizontal="center" vertical="center"/>
    </xf>
    <xf numFmtId="0" fontId="50" fillId="35" borderId="153" xfId="0" applyFont="1" applyFill="1" applyBorder="1" applyAlignment="1">
      <alignment vertical="center"/>
    </xf>
    <xf numFmtId="16" fontId="50" fillId="0" borderId="2" xfId="0" applyNumberFormat="1" applyFont="1" applyBorder="1" applyAlignment="1" applyProtection="1">
      <alignment horizontal="center" vertical="center"/>
      <protection locked="0"/>
    </xf>
    <xf numFmtId="0" fontId="55"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4" fillId="0" borderId="1" xfId="0" applyNumberFormat="1" applyFont="1" applyBorder="1" applyAlignment="1">
      <alignment horizontal="left" vertical="center"/>
    </xf>
    <xf numFmtId="16" fontId="0" fillId="14" borderId="14" xfId="0" applyNumberFormat="1" applyFill="1" applyBorder="1" applyAlignment="1">
      <alignment horizontal="center" vertical="center" wrapText="1"/>
    </xf>
    <xf numFmtId="0" fontId="43" fillId="0" borderId="1" xfId="0" applyFont="1" applyBorder="1" applyAlignment="1">
      <alignment horizontal="center" vertical="top"/>
    </xf>
    <xf numFmtId="0" fontId="587" fillId="0" borderId="0" xfId="0" applyFont="1" applyAlignment="1">
      <alignment vertical="center"/>
    </xf>
    <xf numFmtId="0" fontId="363" fillId="0" borderId="0" xfId="0" applyFont="1" applyAlignment="1">
      <alignment wrapText="1"/>
    </xf>
    <xf numFmtId="0" fontId="594" fillId="0" borderId="0" xfId="0" applyFont="1" applyAlignment="1">
      <alignment horizontal="center" vertical="center"/>
    </xf>
    <xf numFmtId="0" fontId="583" fillId="0" borderId="0" xfId="0" applyFont="1" applyAlignment="1">
      <alignment wrapText="1"/>
    </xf>
    <xf numFmtId="16" fontId="419" fillId="4" borderId="21" xfId="1" applyNumberFormat="1" applyFont="1" applyFill="1" applyBorder="1" applyAlignment="1" applyProtection="1">
      <alignment horizontal="left" vertical="center" wrapText="1"/>
      <protection locked="0"/>
    </xf>
    <xf numFmtId="0" fontId="595" fillId="0" borderId="0" xfId="2" applyFont="1" applyAlignment="1">
      <alignment horizontal="right" vertical="center" indent="1"/>
    </xf>
    <xf numFmtId="16" fontId="173" fillId="29" borderId="2"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0" fontId="116" fillId="0" borderId="0" xfId="0" applyFont="1" applyAlignment="1">
      <alignment vertical="center"/>
    </xf>
    <xf numFmtId="16" fontId="531" fillId="28" borderId="1" xfId="0" applyNumberFormat="1" applyFont="1" applyFill="1" applyBorder="1" applyAlignment="1">
      <alignment horizontal="center" vertical="center"/>
    </xf>
    <xf numFmtId="16" fontId="296" fillId="0" borderId="95" xfId="0" applyNumberFormat="1" applyFont="1" applyBorder="1" applyAlignment="1">
      <alignment horizontal="center" vertical="center"/>
    </xf>
    <xf numFmtId="16" fontId="293" fillId="4" borderId="95" xfId="0" applyNumberFormat="1" applyFont="1" applyFill="1" applyBorder="1" applyAlignment="1">
      <alignment horizontal="center" vertical="center"/>
    </xf>
    <xf numFmtId="16" fontId="293" fillId="0" borderId="150" xfId="0" applyNumberFormat="1" applyFont="1" applyBorder="1" applyAlignment="1">
      <alignment horizontal="center" vertical="center"/>
    </xf>
    <xf numFmtId="16" fontId="296" fillId="0" borderId="150" xfId="0" applyNumberFormat="1" applyFont="1" applyBorder="1" applyAlignment="1">
      <alignment horizontal="center" vertical="center"/>
    </xf>
    <xf numFmtId="0" fontId="588" fillId="0" borderId="1" xfId="13" applyFont="1" applyBorder="1" applyAlignment="1" applyProtection="1">
      <alignment horizontal="left" vertical="center" wrapText="1"/>
      <protection locked="0"/>
    </xf>
    <xf numFmtId="0" fontId="419" fillId="36" borderId="1" xfId="1" applyFont="1" applyFill="1" applyBorder="1" applyAlignment="1" applyProtection="1">
      <alignment vertical="center" wrapText="1"/>
      <protection locked="0"/>
    </xf>
    <xf numFmtId="0" fontId="506" fillId="4" borderId="21" xfId="0" applyFont="1" applyFill="1" applyBorder="1" applyAlignment="1" applyProtection="1">
      <alignment horizontal="left" vertical="center" wrapText="1"/>
      <protection locked="0"/>
    </xf>
    <xf numFmtId="0" fontId="419" fillId="2" borderId="1" xfId="0" applyFont="1" applyFill="1" applyBorder="1" applyAlignment="1" applyProtection="1">
      <alignment horizontal="left" vertical="center" wrapText="1"/>
      <protection locked="0"/>
    </xf>
    <xf numFmtId="0" fontId="419" fillId="2" borderId="1" xfId="0" applyFont="1" applyFill="1" applyBorder="1" applyAlignment="1" applyProtection="1">
      <alignment vertical="center"/>
      <protection locked="0"/>
    </xf>
    <xf numFmtId="0" fontId="0" fillId="0" borderId="90" xfId="0" applyBorder="1"/>
    <xf numFmtId="0" fontId="20" fillId="35" borderId="14" xfId="0" applyFont="1" applyFill="1" applyBorder="1" applyAlignment="1">
      <alignment vertical="center"/>
    </xf>
    <xf numFmtId="0" fontId="560" fillId="0" borderId="21" xfId="1" applyFont="1" applyBorder="1" applyAlignment="1">
      <alignment horizontal="left" vertical="center"/>
    </xf>
    <xf numFmtId="0" fontId="372" fillId="0" borderId="21" xfId="1" applyFont="1" applyBorder="1" applyAlignment="1" applyProtection="1">
      <alignment vertical="center"/>
      <protection locked="0"/>
    </xf>
    <xf numFmtId="0" fontId="564" fillId="0" borderId="14" xfId="13" applyFont="1" applyBorder="1" applyAlignment="1" applyProtection="1">
      <alignment horizontal="left" vertical="center" wrapText="1"/>
      <protection locked="0"/>
    </xf>
    <xf numFmtId="0" fontId="419" fillId="0" borderId="14" xfId="6" applyFont="1" applyBorder="1" applyAlignment="1" applyProtection="1">
      <alignment horizontal="left" vertical="center" wrapText="1"/>
      <protection locked="0"/>
    </xf>
    <xf numFmtId="0" fontId="419" fillId="0" borderId="14" xfId="1" applyFont="1" applyBorder="1" applyAlignment="1" applyProtection="1">
      <alignment horizontal="center" vertical="center" wrapText="1"/>
      <protection locked="0"/>
    </xf>
    <xf numFmtId="0" fontId="419" fillId="0" borderId="14" xfId="1" applyFont="1" applyBorder="1" applyAlignment="1" applyProtection="1">
      <alignment horizontal="left" vertical="center" wrapText="1"/>
      <protection locked="0"/>
    </xf>
    <xf numFmtId="0" fontId="419" fillId="0" borderId="14" xfId="1" applyFont="1" applyBorder="1" applyAlignment="1" applyProtection="1">
      <alignment vertical="center" wrapText="1"/>
      <protection locked="0"/>
    </xf>
    <xf numFmtId="0" fontId="564" fillId="0" borderId="2" xfId="13" applyFont="1" applyBorder="1" applyAlignment="1" applyProtection="1">
      <alignment horizontal="left" vertical="center" wrapText="1"/>
      <protection locked="0"/>
    </xf>
    <xf numFmtId="0" fontId="419" fillId="0" borderId="2" xfId="0" applyFont="1" applyBorder="1" applyAlignment="1" applyProtection="1">
      <alignment horizontal="center" vertical="center"/>
      <protection locked="0"/>
    </xf>
    <xf numFmtId="0" fontId="419" fillId="0" borderId="2" xfId="6" applyFont="1" applyBorder="1" applyAlignment="1" applyProtection="1">
      <alignment horizontal="left" vertical="center" wrapText="1"/>
      <protection locked="0"/>
    </xf>
    <xf numFmtId="0" fontId="184" fillId="0" borderId="2" xfId="1" applyFont="1" applyBorder="1" applyAlignment="1" applyProtection="1">
      <alignment vertical="center" wrapText="1"/>
      <protection locked="0"/>
    </xf>
    <xf numFmtId="16" fontId="369" fillId="28" borderId="1" xfId="0" applyNumberFormat="1" applyFont="1" applyFill="1" applyBorder="1" applyAlignment="1" applyProtection="1">
      <alignment horizontal="center" vertical="center"/>
      <protection locked="0"/>
    </xf>
    <xf numFmtId="16" fontId="184" fillId="0" borderId="33" xfId="0" applyNumberFormat="1" applyFont="1" applyBorder="1" applyAlignment="1" applyProtection="1">
      <alignment horizontal="center" vertical="center"/>
      <protection locked="0"/>
    </xf>
    <xf numFmtId="16" fontId="419" fillId="0" borderId="14" xfId="0" applyNumberFormat="1" applyFont="1" applyBorder="1" applyAlignment="1" applyProtection="1">
      <alignment horizontal="center" vertical="center"/>
      <protection locked="0"/>
    </xf>
    <xf numFmtId="16" fontId="184" fillId="0" borderId="0" xfId="0" applyNumberFormat="1" applyFont="1" applyAlignment="1" applyProtection="1">
      <alignment horizontal="center" vertical="center"/>
      <protection locked="0"/>
    </xf>
    <xf numFmtId="16" fontId="419" fillId="0" borderId="0" xfId="0" applyNumberFormat="1" applyFont="1" applyAlignment="1" applyProtection="1">
      <alignment horizontal="center" vertical="center"/>
      <protection locked="0"/>
    </xf>
    <xf numFmtId="0" fontId="393" fillId="0" borderId="10" xfId="0" applyFont="1" applyBorder="1" applyAlignment="1" applyProtection="1">
      <alignment horizontal="center" vertical="center"/>
      <protection locked="0"/>
    </xf>
    <xf numFmtId="0" fontId="393" fillId="0" borderId="34" xfId="0" applyFont="1" applyBorder="1" applyAlignment="1" applyProtection="1">
      <alignment horizontal="center" vertical="center"/>
      <protection locked="0"/>
    </xf>
    <xf numFmtId="16" fontId="493" fillId="0" borderId="0" xfId="0" applyNumberFormat="1" applyFont="1" applyAlignment="1" applyProtection="1">
      <alignment horizontal="left" vertical="center"/>
      <protection locked="0"/>
    </xf>
    <xf numFmtId="16" fontId="101" fillId="0" borderId="16" xfId="0" applyNumberFormat="1" applyFont="1" applyBorder="1" applyAlignment="1" applyProtection="1">
      <alignment horizontal="center" wrapText="1"/>
      <protection locked="0"/>
    </xf>
    <xf numFmtId="0" fontId="20" fillId="0" borderId="1" xfId="0" applyFont="1" applyBorder="1" applyAlignment="1">
      <alignment vertical="center"/>
    </xf>
    <xf numFmtId="0" fontId="20" fillId="35" borderId="2" xfId="0" applyFont="1" applyFill="1" applyBorder="1" applyAlignment="1">
      <alignment vertical="center"/>
    </xf>
    <xf numFmtId="0" fontId="20" fillId="35" borderId="1" xfId="0" applyFont="1" applyFill="1" applyBorder="1" applyAlignment="1">
      <alignment vertical="center"/>
    </xf>
    <xf numFmtId="16" fontId="95" fillId="4" borderId="1" xfId="0" applyNumberFormat="1" applyFont="1" applyFill="1" applyBorder="1" applyAlignment="1">
      <alignment horizontal="center" vertical="center"/>
    </xf>
    <xf numFmtId="16" fontId="555" fillId="0" borderId="114" xfId="0" applyNumberFormat="1" applyFont="1" applyBorder="1" applyAlignment="1" applyProtection="1">
      <alignment horizontal="center" vertical="center"/>
      <protection locked="0"/>
    </xf>
    <xf numFmtId="0" fontId="50" fillId="35" borderId="90" xfId="0" applyFont="1" applyFill="1" applyBorder="1" applyAlignment="1">
      <alignment vertical="center"/>
    </xf>
    <xf numFmtId="0" fontId="273" fillId="0" borderId="3" xfId="0" applyFont="1" applyBorder="1" applyAlignment="1">
      <alignment horizontal="right" vertical="center"/>
    </xf>
    <xf numFmtId="16" fontId="68" fillId="8" borderId="1" xfId="0" applyNumberFormat="1" applyFont="1" applyFill="1" applyBorder="1" applyAlignment="1">
      <alignment horizontal="left" vertical="center"/>
    </xf>
    <xf numFmtId="16" fontId="210" fillId="0" borderId="0" xfId="0" applyNumberFormat="1" applyFont="1" applyAlignment="1" applyProtection="1">
      <alignment horizontal="left" vertical="center"/>
      <protection locked="0"/>
    </xf>
    <xf numFmtId="0" fontId="100" fillId="0" borderId="0" xfId="0" applyFont="1" applyAlignment="1">
      <alignment horizontal="center" vertical="center" wrapText="1"/>
    </xf>
    <xf numFmtId="0" fontId="369" fillId="0" borderId="0" xfId="0" applyFont="1" applyAlignment="1">
      <alignment vertical="center"/>
    </xf>
    <xf numFmtId="0" fontId="596" fillId="0" borderId="0" xfId="13" applyFont="1" applyAlignment="1" applyProtection="1"/>
    <xf numFmtId="16" fontId="95" fillId="0" borderId="6" xfId="0" applyNumberFormat="1" applyFont="1" applyBorder="1" applyAlignment="1" applyProtection="1">
      <alignment horizontal="center" vertical="center"/>
      <protection locked="0"/>
    </xf>
    <xf numFmtId="16" fontId="100" fillId="9" borderId="11" xfId="0" applyNumberFormat="1" applyFont="1" applyFill="1" applyBorder="1" applyAlignment="1" applyProtection="1">
      <alignment horizontal="left" vertical="center"/>
      <protection locked="0"/>
    </xf>
    <xf numFmtId="16" fontId="100" fillId="9" borderId="11" xfId="0" applyNumberFormat="1" applyFont="1" applyFill="1" applyBorder="1" applyAlignment="1" applyProtection="1">
      <alignment horizontal="center" vertical="center"/>
      <protection locked="0"/>
    </xf>
    <xf numFmtId="0" fontId="372" fillId="0" borderId="1" xfId="1" applyFont="1" applyBorder="1" applyAlignment="1" applyProtection="1">
      <alignment horizontal="center" vertical="center" wrapText="1"/>
      <protection locked="0"/>
    </xf>
    <xf numFmtId="0" fontId="597" fillId="0" borderId="0" xfId="0" applyFont="1" applyAlignment="1" applyProtection="1">
      <alignment horizontal="center" vertical="top"/>
      <protection locked="0"/>
    </xf>
    <xf numFmtId="0" fontId="598" fillId="0" borderId="16" xfId="0" applyFont="1" applyBorder="1" applyAlignment="1" applyProtection="1">
      <alignment horizontal="center" vertical="top"/>
      <protection locked="0"/>
    </xf>
    <xf numFmtId="0" fontId="598" fillId="0" borderId="14" xfId="0" applyFont="1" applyBorder="1" applyAlignment="1" applyProtection="1">
      <alignment horizontal="center" vertical="center" wrapText="1"/>
      <protection locked="0"/>
    </xf>
    <xf numFmtId="0" fontId="560" fillId="0" borderId="1" xfId="0" applyFont="1" applyBorder="1" applyAlignment="1" applyProtection="1">
      <alignment horizontal="center" vertical="center" wrapText="1"/>
      <protection locked="0"/>
    </xf>
    <xf numFmtId="0" fontId="598" fillId="0" borderId="1" xfId="0" applyFont="1" applyBorder="1" applyAlignment="1" applyProtection="1">
      <alignment horizontal="center" vertical="center" wrapText="1"/>
      <protection locked="0"/>
    </xf>
    <xf numFmtId="0" fontId="598" fillId="0" borderId="1" xfId="0" applyFont="1" applyBorder="1" applyAlignment="1" applyProtection="1">
      <alignment horizontal="center" vertical="top" wrapText="1"/>
      <protection locked="0"/>
    </xf>
    <xf numFmtId="0" fontId="599" fillId="0" borderId="1" xfId="0" applyFont="1" applyBorder="1" applyAlignment="1" applyProtection="1">
      <alignment horizontal="center" vertical="top" wrapText="1"/>
      <protection locked="0"/>
    </xf>
    <xf numFmtId="0" fontId="598" fillId="0" borderId="20" xfId="0" applyFont="1" applyBorder="1" applyAlignment="1" applyProtection="1">
      <alignment horizontal="center" vertical="top" wrapText="1"/>
      <protection locked="0"/>
    </xf>
    <xf numFmtId="0" fontId="530" fillId="0" borderId="4" xfId="0" applyFont="1" applyBorder="1" applyAlignment="1">
      <alignment horizontal="right" vertical="top"/>
    </xf>
    <xf numFmtId="0" fontId="600" fillId="0" borderId="13" xfId="0" applyFont="1" applyBorder="1" applyAlignment="1">
      <alignment horizontal="right" vertical="top"/>
    </xf>
    <xf numFmtId="0" fontId="530" fillId="0" borderId="12" xfId="0" applyFont="1" applyBorder="1" applyAlignment="1">
      <alignment horizontal="center" vertical="center" wrapText="1"/>
    </xf>
    <xf numFmtId="0" fontId="600" fillId="0" borderId="5" xfId="0" applyFont="1" applyBorder="1" applyAlignment="1" applyProtection="1">
      <alignment horizontal="center" vertical="top"/>
      <protection locked="0"/>
    </xf>
    <xf numFmtId="0" fontId="598" fillId="0" borderId="5" xfId="0" applyFont="1" applyBorder="1" applyAlignment="1" applyProtection="1">
      <alignment horizontal="center" vertical="center" wrapText="1"/>
      <protection locked="0"/>
    </xf>
    <xf numFmtId="0" fontId="601" fillId="0" borderId="5" xfId="0" applyFont="1" applyBorder="1" applyAlignment="1" applyProtection="1">
      <alignment horizontal="center" vertical="center" wrapText="1"/>
      <protection locked="0"/>
    </xf>
    <xf numFmtId="0" fontId="602" fillId="0" borderId="5" xfId="0" applyFont="1" applyBorder="1" applyAlignment="1" applyProtection="1">
      <alignment horizontal="center" vertical="top"/>
      <protection locked="0"/>
    </xf>
    <xf numFmtId="0" fontId="602" fillId="0" borderId="73" xfId="0" applyFont="1" applyBorder="1" applyAlignment="1" applyProtection="1">
      <alignment horizontal="center" vertical="top"/>
      <protection locked="0"/>
    </xf>
    <xf numFmtId="0" fontId="602" fillId="0" borderId="10" xfId="0" applyFont="1" applyBorder="1" applyAlignment="1" applyProtection="1">
      <alignment horizontal="center" vertical="top"/>
      <protection locked="0"/>
    </xf>
    <xf numFmtId="16" fontId="530" fillId="0" borderId="34" xfId="0" applyNumberFormat="1" applyFont="1" applyBorder="1" applyAlignment="1" applyProtection="1">
      <alignment horizontal="left" vertical="center"/>
      <protection locked="0"/>
    </xf>
    <xf numFmtId="16" fontId="530" fillId="0" borderId="6" xfId="0" applyNumberFormat="1" applyFont="1" applyBorder="1" applyAlignment="1" applyProtection="1">
      <alignment horizontal="center" vertical="center"/>
      <protection locked="0"/>
    </xf>
    <xf numFmtId="16" fontId="530" fillId="2" borderId="6" xfId="0" applyNumberFormat="1" applyFont="1" applyFill="1" applyBorder="1" applyAlignment="1" applyProtection="1">
      <alignment horizontal="center" vertical="center"/>
      <protection locked="0"/>
    </xf>
    <xf numFmtId="16" fontId="530" fillId="2" borderId="10" xfId="0" applyNumberFormat="1" applyFont="1" applyFill="1" applyBorder="1" applyAlignment="1" applyProtection="1">
      <alignment horizontal="left" vertical="center"/>
      <protection locked="0"/>
    </xf>
    <xf numFmtId="16" fontId="530" fillId="2" borderId="7" xfId="0" applyNumberFormat="1" applyFont="1" applyFill="1" applyBorder="1" applyAlignment="1" applyProtection="1">
      <alignment horizontal="center" vertical="center"/>
      <protection locked="0"/>
    </xf>
    <xf numFmtId="16" fontId="530" fillId="0" borderId="10" xfId="0" applyNumberFormat="1" applyFont="1" applyBorder="1" applyAlignment="1" applyProtection="1">
      <alignment horizontal="center" vertical="center"/>
      <protection locked="0"/>
    </xf>
    <xf numFmtId="16" fontId="530" fillId="2" borderId="10" xfId="0" applyNumberFormat="1" applyFont="1" applyFill="1" applyBorder="1" applyAlignment="1" applyProtection="1">
      <alignment horizontal="center" vertical="center"/>
      <protection locked="0"/>
    </xf>
    <xf numFmtId="16" fontId="530" fillId="2" borderId="34" xfId="0" applyNumberFormat="1" applyFont="1" applyFill="1" applyBorder="1" applyAlignment="1" applyProtection="1">
      <alignment horizontal="center" vertical="center"/>
      <protection locked="0"/>
    </xf>
    <xf numFmtId="16" fontId="530" fillId="0" borderId="11" xfId="0" applyNumberFormat="1" applyFont="1" applyBorder="1" applyAlignment="1" applyProtection="1">
      <alignment horizontal="left" vertical="center"/>
      <protection locked="0"/>
    </xf>
    <xf numFmtId="16" fontId="530" fillId="0" borderId="11" xfId="0" applyNumberFormat="1" applyFont="1" applyBorder="1" applyAlignment="1" applyProtection="1">
      <alignment horizontal="center" vertical="center"/>
      <protection locked="0"/>
    </xf>
    <xf numFmtId="16" fontId="530" fillId="2" borderId="11" xfId="0" applyNumberFormat="1" applyFont="1" applyFill="1" applyBorder="1" applyAlignment="1" applyProtection="1">
      <alignment horizontal="center" vertical="center"/>
      <protection locked="0"/>
    </xf>
    <xf numFmtId="16" fontId="530" fillId="0" borderId="12" xfId="0" applyNumberFormat="1" applyFont="1" applyBorder="1" applyAlignment="1" applyProtection="1">
      <alignment horizontal="center" vertical="center"/>
      <protection locked="0"/>
    </xf>
    <xf numFmtId="16" fontId="530" fillId="2" borderId="12" xfId="0" applyNumberFormat="1" applyFont="1" applyFill="1" applyBorder="1" applyAlignment="1" applyProtection="1">
      <alignment horizontal="center" vertical="center"/>
      <protection locked="0"/>
    </xf>
    <xf numFmtId="16" fontId="526" fillId="4" borderId="6" xfId="0" applyNumberFormat="1" applyFont="1" applyFill="1" applyBorder="1" applyAlignment="1" applyProtection="1">
      <alignment horizontal="center" vertical="center"/>
      <protection locked="0"/>
    </xf>
    <xf numFmtId="0" fontId="530" fillId="0" borderId="10" xfId="0" applyFont="1" applyBorder="1" applyAlignment="1" applyProtection="1">
      <alignment vertical="center"/>
      <protection locked="0"/>
    </xf>
    <xf numFmtId="16" fontId="530" fillId="2" borderId="12" xfId="0" applyNumberFormat="1" applyFont="1" applyFill="1" applyBorder="1" applyAlignment="1" applyProtection="1">
      <alignment horizontal="left" vertical="center"/>
      <protection locked="0"/>
    </xf>
    <xf numFmtId="16" fontId="530" fillId="7" borderId="34" xfId="0" applyNumberFormat="1" applyFont="1" applyFill="1" applyBorder="1" applyAlignment="1" applyProtection="1">
      <alignment horizontal="left" vertical="center"/>
      <protection locked="0"/>
    </xf>
    <xf numFmtId="16" fontId="530" fillId="7" borderId="6" xfId="0" applyNumberFormat="1" applyFont="1" applyFill="1" applyBorder="1" applyAlignment="1" applyProtection="1">
      <alignment horizontal="center" vertical="center"/>
      <protection locked="0"/>
    </xf>
    <xf numFmtId="16" fontId="560" fillId="7" borderId="6" xfId="0" applyNumberFormat="1" applyFont="1" applyFill="1" applyBorder="1" applyAlignment="1" applyProtection="1">
      <alignment horizontal="center" vertical="center"/>
      <protection locked="0"/>
    </xf>
    <xf numFmtId="0" fontId="469" fillId="0" borderId="10" xfId="0" applyFont="1" applyBorder="1" applyAlignment="1" applyProtection="1">
      <alignment vertical="center"/>
      <protection locked="0"/>
    </xf>
    <xf numFmtId="16" fontId="526" fillId="4" borderId="7" xfId="0" applyNumberFormat="1" applyFont="1" applyFill="1" applyBorder="1" applyAlignment="1" applyProtection="1">
      <alignment horizontal="center" vertical="center"/>
      <protection locked="0"/>
    </xf>
    <xf numFmtId="16" fontId="530" fillId="4" borderId="10" xfId="0" applyNumberFormat="1" applyFont="1" applyFill="1" applyBorder="1" applyAlignment="1" applyProtection="1">
      <alignment horizontal="center" vertical="center"/>
      <protection locked="0"/>
    </xf>
    <xf numFmtId="16" fontId="530" fillId="4" borderId="34" xfId="0" applyNumberFormat="1" applyFont="1" applyFill="1" applyBorder="1" applyAlignment="1" applyProtection="1">
      <alignment horizontal="center" vertical="center"/>
      <protection locked="0"/>
    </xf>
    <xf numFmtId="16" fontId="469" fillId="0" borderId="34" xfId="0" applyNumberFormat="1" applyFont="1" applyBorder="1" applyAlignment="1" applyProtection="1">
      <alignment horizontal="left" vertical="center"/>
      <protection locked="0"/>
    </xf>
    <xf numFmtId="16" fontId="530" fillId="9" borderId="11" xfId="0" applyNumberFormat="1" applyFont="1" applyFill="1" applyBorder="1" applyAlignment="1" applyProtection="1">
      <alignment horizontal="left" vertical="center"/>
      <protection locked="0"/>
    </xf>
    <xf numFmtId="16" fontId="530" fillId="9" borderId="11" xfId="0" applyNumberFormat="1" applyFont="1" applyFill="1" applyBorder="1" applyAlignment="1" applyProtection="1">
      <alignment horizontal="center" vertical="center"/>
      <protection locked="0"/>
    </xf>
    <xf numFmtId="16" fontId="603" fillId="0" borderId="34" xfId="0" applyNumberFormat="1" applyFont="1" applyBorder="1" applyAlignment="1" applyProtection="1">
      <alignment horizontal="left" vertical="center"/>
      <protection locked="0"/>
    </xf>
    <xf numFmtId="16" fontId="604" fillId="4" borderId="6" xfId="0" applyNumberFormat="1" applyFont="1" applyFill="1" applyBorder="1" applyAlignment="1" applyProtection="1">
      <alignment horizontal="center" vertical="center"/>
      <protection locked="0"/>
    </xf>
    <xf numFmtId="16" fontId="526" fillId="0" borderId="6" xfId="0" applyNumberFormat="1" applyFont="1" applyBorder="1" applyAlignment="1" applyProtection="1">
      <alignment horizontal="center" vertical="center"/>
      <protection locked="0"/>
    </xf>
    <xf numFmtId="16" fontId="603" fillId="9" borderId="11" xfId="0" applyNumberFormat="1" applyFont="1" applyFill="1" applyBorder="1" applyAlignment="1" applyProtection="1">
      <alignment horizontal="left" vertical="center"/>
      <protection locked="0"/>
    </xf>
    <xf numFmtId="16" fontId="603" fillId="9" borderId="11" xfId="0" applyNumberFormat="1" applyFont="1" applyFill="1" applyBorder="1" applyAlignment="1" applyProtection="1">
      <alignment horizontal="center" vertical="center"/>
      <protection locked="0"/>
    </xf>
    <xf numFmtId="16" fontId="86" fillId="4" borderId="1" xfId="0" applyNumberFormat="1" applyFont="1" applyFill="1" applyBorder="1" applyAlignment="1">
      <alignment horizontal="center" vertical="center" wrapText="1"/>
    </xf>
    <xf numFmtId="16" fontId="560" fillId="0" borderId="11" xfId="0" applyNumberFormat="1" applyFont="1" applyBorder="1" applyAlignment="1" applyProtection="1">
      <alignment horizontal="left" vertical="center"/>
      <protection locked="0"/>
    </xf>
    <xf numFmtId="16" fontId="526" fillId="2" borderId="10" xfId="0" applyNumberFormat="1" applyFont="1" applyFill="1" applyBorder="1" applyAlignment="1" applyProtection="1">
      <alignment horizontal="left" vertical="center"/>
      <protection locked="0"/>
    </xf>
    <xf numFmtId="16" fontId="606" fillId="2" borderId="12" xfId="0" applyNumberFormat="1" applyFont="1" applyFill="1" applyBorder="1" applyAlignment="1" applyProtection="1">
      <alignment horizontal="left" vertical="center"/>
      <protection locked="0"/>
    </xf>
    <xf numFmtId="0" fontId="380" fillId="0" borderId="0" xfId="13" applyFont="1" applyAlignment="1" applyProtection="1"/>
    <xf numFmtId="16" fontId="242" fillId="0" borderId="34" xfId="0" applyNumberFormat="1" applyFont="1" applyBorder="1" applyAlignment="1" applyProtection="1">
      <alignment horizontal="left" vertical="center"/>
      <protection locked="0"/>
    </xf>
    <xf numFmtId="16" fontId="242" fillId="0" borderId="6" xfId="0" applyNumberFormat="1" applyFont="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5" fillId="4" borderId="34" xfId="0" applyNumberFormat="1" applyFont="1" applyFill="1" applyBorder="1" applyAlignment="1" applyProtection="1">
      <alignment horizontal="left" vertical="center"/>
      <protection locked="0"/>
    </xf>
    <xf numFmtId="16" fontId="75"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16" fontId="242" fillId="9" borderId="11" xfId="0" applyNumberFormat="1" applyFont="1" applyFill="1" applyBorder="1" applyAlignment="1" applyProtection="1">
      <alignment horizontal="left" vertical="center"/>
      <protection locked="0"/>
    </xf>
    <xf numFmtId="16" fontId="242" fillId="9" borderId="11" xfId="0" applyNumberFormat="1" applyFont="1" applyFill="1" applyBorder="1" applyAlignment="1" applyProtection="1">
      <alignment horizontal="center" vertical="center"/>
      <protection locked="0"/>
    </xf>
    <xf numFmtId="16" fontId="37" fillId="4" borderId="34" xfId="0" applyNumberFormat="1" applyFont="1" applyFill="1" applyBorder="1" applyAlignment="1" applyProtection="1">
      <alignment horizontal="left" vertical="center"/>
      <protection locked="0"/>
    </xf>
    <xf numFmtId="16" fontId="44" fillId="4" borderId="6" xfId="0" applyNumberFormat="1" applyFont="1" applyFill="1" applyBorder="1" applyAlignment="1" applyProtection="1">
      <alignment horizontal="center" vertical="center"/>
      <protection locked="0"/>
    </xf>
    <xf numFmtId="16" fontId="75" fillId="4" borderId="11" xfId="0" applyNumberFormat="1" applyFont="1" applyFill="1" applyBorder="1" applyAlignment="1" applyProtection="1">
      <alignment horizontal="left" vertical="center"/>
      <protection locked="0"/>
    </xf>
    <xf numFmtId="16" fontId="75" fillId="4" borderId="11" xfId="0" applyNumberFormat="1" applyFont="1" applyFill="1" applyBorder="1" applyAlignment="1" applyProtection="1">
      <alignment horizontal="center" vertical="center"/>
      <protection locked="0"/>
    </xf>
    <xf numFmtId="16" fontId="38"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7" fillId="2" borderId="10" xfId="0" applyNumberFormat="1" applyFont="1" applyFill="1" applyBorder="1" applyAlignment="1" applyProtection="1">
      <alignment horizontal="left" vertical="center"/>
      <protection locked="0"/>
    </xf>
    <xf numFmtId="16" fontId="0" fillId="0" borderId="34" xfId="0" applyNumberFormat="1" applyBorder="1" applyAlignment="1" applyProtection="1">
      <alignment horizontal="left" vertical="center"/>
      <protection locked="0"/>
    </xf>
    <xf numFmtId="0" fontId="0" fillId="2" borderId="91" xfId="0" applyFill="1" applyBorder="1" applyAlignment="1">
      <alignment vertical="center"/>
    </xf>
    <xf numFmtId="16" fontId="75" fillId="0" borderId="10" xfId="0" applyNumberFormat="1" applyFont="1" applyBorder="1" applyAlignment="1">
      <alignment horizontal="center" vertical="center"/>
    </xf>
    <xf numFmtId="0" fontId="38" fillId="2" borderId="91" xfId="0" applyFont="1" applyFill="1" applyBorder="1" applyAlignment="1">
      <alignment vertical="center"/>
    </xf>
    <xf numFmtId="16" fontId="37" fillId="0" borderId="34" xfId="0" applyNumberFormat="1" applyFont="1" applyBorder="1" applyAlignment="1" applyProtection="1">
      <alignment horizontal="left" vertical="center"/>
      <protection locked="0"/>
    </xf>
    <xf numFmtId="16" fontId="44" fillId="0" borderId="34" xfId="0" applyNumberFormat="1" applyFont="1" applyBorder="1" applyAlignment="1" applyProtection="1">
      <alignment horizontal="left" vertical="center"/>
      <protection locked="0"/>
    </xf>
    <xf numFmtId="16" fontId="582" fillId="0" borderId="11" xfId="0" applyNumberFormat="1" applyFont="1" applyBorder="1" applyAlignment="1" applyProtection="1">
      <alignment horizontal="left" vertical="center"/>
      <protection locked="0"/>
    </xf>
    <xf numFmtId="16" fontId="582" fillId="0" borderId="11" xfId="0" applyNumberFormat="1" applyFont="1" applyBorder="1" applyAlignment="1" applyProtection="1">
      <alignment horizontal="center" vertical="center"/>
      <protection locked="0"/>
    </xf>
    <xf numFmtId="16" fontId="582" fillId="9" borderId="11" xfId="0" applyNumberFormat="1" applyFont="1" applyFill="1" applyBorder="1" applyAlignment="1" applyProtection="1">
      <alignment horizontal="center" vertical="center"/>
      <protection locked="0"/>
    </xf>
    <xf numFmtId="16" fontId="605" fillId="4" borderId="6" xfId="0" applyNumberFormat="1" applyFont="1" applyFill="1" applyBorder="1" applyAlignment="1" applyProtection="1">
      <alignment horizontal="center" vertical="center"/>
      <protection locked="0"/>
    </xf>
    <xf numFmtId="16" fontId="366" fillId="4" borderId="6" xfId="0" applyNumberFormat="1" applyFont="1" applyFill="1" applyBorder="1" applyAlignment="1" applyProtection="1">
      <alignment horizontal="center" vertical="center"/>
      <protection locked="0"/>
    </xf>
    <xf numFmtId="0" fontId="38" fillId="0" borderId="16" xfId="0" applyFont="1" applyBorder="1" applyAlignment="1">
      <alignment horizontal="center" vertical="center"/>
    </xf>
    <xf numFmtId="0" fontId="607" fillId="0" borderId="1" xfId="0" applyFont="1" applyBorder="1" applyAlignment="1">
      <alignment horizontal="center" vertical="center" wrapText="1"/>
    </xf>
    <xf numFmtId="0" fontId="37" fillId="9" borderId="4" xfId="0" applyFont="1" applyFill="1" applyBorder="1" applyAlignment="1">
      <alignment horizontal="right"/>
    </xf>
    <xf numFmtId="0" fontId="256" fillId="9" borderId="13" xfId="0" applyFont="1" applyFill="1" applyBorder="1" applyAlignment="1">
      <alignment horizontal="right" vertical="top"/>
    </xf>
    <xf numFmtId="0" fontId="37" fillId="9" borderId="12" xfId="0" applyFont="1" applyFill="1" applyBorder="1" applyAlignment="1">
      <alignment horizontal="center" vertical="center" wrapText="1"/>
    </xf>
    <xf numFmtId="0" fontId="43" fillId="0" borderId="5" xfId="0" applyFont="1" applyBorder="1" applyAlignment="1">
      <alignment horizontal="center" vertical="center"/>
    </xf>
    <xf numFmtId="0" fontId="607" fillId="0" borderId="5" xfId="0" applyFont="1" applyBorder="1" applyAlignment="1">
      <alignment horizontal="center" vertical="center" wrapText="1"/>
    </xf>
    <xf numFmtId="0" fontId="608" fillId="0" borderId="5" xfId="0" applyFont="1" applyBorder="1" applyAlignment="1">
      <alignment horizontal="center" vertical="center"/>
    </xf>
    <xf numFmtId="16" fontId="41" fillId="0" borderId="34" xfId="0" applyNumberFormat="1" applyFont="1" applyBorder="1" applyAlignment="1" applyProtection="1">
      <alignment horizontal="left" vertical="center"/>
      <protection locked="0"/>
    </xf>
    <xf numFmtId="0" fontId="486" fillId="6" borderId="1" xfId="0" applyFont="1" applyFill="1" applyBorder="1" applyAlignment="1">
      <alignment horizontal="center" vertical="center" wrapText="1"/>
    </xf>
    <xf numFmtId="16" fontId="0" fillId="6" borderId="7" xfId="0" applyNumberFormat="1" applyFill="1" applyBorder="1" applyAlignment="1">
      <alignment horizontal="center" vertical="center"/>
    </xf>
    <xf numFmtId="16" fontId="379" fillId="0" borderId="12" xfId="0" applyNumberFormat="1" applyFont="1" applyBorder="1" applyAlignment="1">
      <alignment horizontal="center" vertical="center"/>
    </xf>
    <xf numFmtId="16" fontId="0" fillId="2" borderId="7" xfId="0" quotePrefix="1" applyNumberFormat="1" applyFill="1" applyBorder="1" applyAlignment="1">
      <alignment horizontal="center" vertical="center"/>
    </xf>
    <xf numFmtId="0" fontId="522" fillId="2" borderId="91" xfId="0" applyFont="1" applyFill="1" applyBorder="1" applyAlignment="1">
      <alignment vertical="center"/>
    </xf>
    <xf numFmtId="0" fontId="609" fillId="6" borderId="1" xfId="0" applyFont="1" applyFill="1" applyBorder="1" applyAlignment="1">
      <alignment horizontal="center" vertical="center" wrapText="1"/>
    </xf>
    <xf numFmtId="0" fontId="43" fillId="6" borderId="5" xfId="0" applyFont="1" applyFill="1" applyBorder="1" applyAlignment="1">
      <alignment horizontal="center" vertical="center"/>
    </xf>
    <xf numFmtId="16" fontId="610" fillId="25" borderId="7" xfId="0" applyNumberFormat="1" applyFont="1" applyFill="1" applyBorder="1" applyAlignment="1">
      <alignment horizontal="center" vertical="center"/>
    </xf>
    <xf numFmtId="0" fontId="245" fillId="2" borderId="91" xfId="2344" applyFont="1" applyFill="1" applyBorder="1" applyAlignment="1">
      <alignment vertical="center"/>
    </xf>
    <xf numFmtId="16" fontId="75" fillId="2" borderId="12" xfId="0" applyNumberFormat="1" applyFont="1" applyFill="1" applyBorder="1" applyAlignment="1">
      <alignment horizontal="center" vertical="center"/>
    </xf>
    <xf numFmtId="16" fontId="611" fillId="2" borderId="12" xfId="0" applyNumberFormat="1" applyFont="1" applyFill="1" applyBorder="1" applyAlignment="1">
      <alignment horizontal="left" vertical="center"/>
    </xf>
    <xf numFmtId="0" fontId="37" fillId="2" borderId="91" xfId="2344" applyFont="1" applyFill="1" applyBorder="1" applyAlignment="1">
      <alignment vertical="center"/>
    </xf>
    <xf numFmtId="0" fontId="101"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73" xfId="0" applyNumberFormat="1" applyFill="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38" fillId="0" borderId="0" xfId="0" applyNumberFormat="1" applyFont="1" applyAlignment="1" applyProtection="1">
      <alignment horizontal="left" vertical="center"/>
      <protection locked="0"/>
    </xf>
    <xf numFmtId="16" fontId="38"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612" fillId="0" borderId="0" xfId="0" applyFont="1" applyAlignment="1" applyProtection="1">
      <alignment horizontal="center" vertical="top"/>
      <protection locked="0"/>
    </xf>
    <xf numFmtId="0" fontId="610" fillId="0" borderId="16" xfId="0" applyFont="1" applyBorder="1" applyAlignment="1" applyProtection="1">
      <alignment horizontal="center" vertical="top"/>
      <protection locked="0"/>
    </xf>
    <xf numFmtId="0" fontId="610" fillId="0" borderId="14" xfId="0" applyFont="1" applyBorder="1" applyAlignment="1" applyProtection="1">
      <alignment horizontal="center" vertical="center" wrapText="1"/>
      <protection locked="0"/>
    </xf>
    <xf numFmtId="0" fontId="610" fillId="0" borderId="49" xfId="0" applyFont="1" applyBorder="1" applyAlignment="1" applyProtection="1">
      <alignment horizontal="center" vertical="center" wrapText="1"/>
      <protection locked="0"/>
    </xf>
    <xf numFmtId="0" fontId="610" fillId="0" borderId="74" xfId="0" applyFont="1" applyBorder="1" applyAlignment="1" applyProtection="1">
      <alignment horizontal="left" vertical="center" wrapText="1"/>
      <protection locked="0"/>
    </xf>
    <xf numFmtId="0" fontId="610" fillId="0" borderId="15" xfId="0" applyFont="1" applyBorder="1" applyAlignment="1" applyProtection="1">
      <alignment horizontal="center" vertical="center" wrapText="1"/>
      <protection locked="0"/>
    </xf>
    <xf numFmtId="0" fontId="610" fillId="0" borderId="15" xfId="0" applyFont="1" applyBorder="1" applyAlignment="1" applyProtection="1">
      <alignment horizontal="center" vertical="top" wrapText="1"/>
      <protection locked="0"/>
    </xf>
    <xf numFmtId="0" fontId="610" fillId="2" borderId="15" xfId="0" applyFont="1" applyFill="1" applyBorder="1" applyAlignment="1" applyProtection="1">
      <alignment horizontal="center" vertical="top" wrapText="1"/>
      <protection locked="0"/>
    </xf>
    <xf numFmtId="0" fontId="37" fillId="0" borderId="4" xfId="0" applyFont="1" applyBorder="1" applyAlignment="1">
      <alignment horizontal="right"/>
    </xf>
    <xf numFmtId="0" fontId="256" fillId="0" borderId="13" xfId="0" applyFont="1" applyBorder="1" applyAlignment="1">
      <alignment horizontal="right" vertical="top"/>
    </xf>
    <xf numFmtId="0" fontId="37" fillId="0" borderId="12" xfId="0" applyFont="1" applyBorder="1" applyAlignment="1">
      <alignment horizontal="center" vertical="center" wrapText="1"/>
    </xf>
    <xf numFmtId="0" fontId="37" fillId="0" borderId="11" xfId="0" applyFont="1" applyBorder="1" applyAlignment="1" applyProtection="1">
      <alignment horizontal="center" vertical="center" wrapText="1"/>
      <protection locked="0"/>
    </xf>
    <xf numFmtId="0" fontId="610" fillId="0" borderId="36" xfId="0" applyFont="1" applyBorder="1" applyAlignment="1" applyProtection="1">
      <alignment horizontal="left" vertical="center" wrapText="1"/>
      <protection locked="0"/>
    </xf>
    <xf numFmtId="0" fontId="242" fillId="0" borderId="12" xfId="0" applyFont="1" applyBorder="1" applyAlignment="1" applyProtection="1">
      <alignment horizontal="center" vertical="center" wrapText="1"/>
      <protection locked="0"/>
    </xf>
    <xf numFmtId="0" fontId="613" fillId="0" borderId="12" xfId="0" applyFont="1" applyBorder="1" applyAlignment="1" applyProtection="1">
      <alignment horizontal="center" vertical="top"/>
      <protection locked="0"/>
    </xf>
    <xf numFmtId="0" fontId="613" fillId="2" borderId="12" xfId="0" applyFont="1" applyFill="1" applyBorder="1" applyAlignment="1" applyProtection="1">
      <alignment horizontal="center" vertical="top"/>
      <protection locked="0"/>
    </xf>
    <xf numFmtId="0" fontId="613" fillId="2" borderId="11" xfId="0" applyFont="1" applyFill="1" applyBorder="1" applyAlignment="1" applyProtection="1">
      <alignment horizontal="center" vertical="top"/>
      <protection locked="0"/>
    </xf>
    <xf numFmtId="16" fontId="0" fillId="0" borderId="8" xfId="0" applyNumberFormat="1" applyBorder="1" applyAlignment="1" applyProtection="1">
      <alignment horizontal="center" vertical="center"/>
      <protection locked="0"/>
    </xf>
    <xf numFmtId="16" fontId="0" fillId="2" borderId="9" xfId="0" applyNumberFormat="1" applyFill="1" applyBorder="1" applyAlignment="1" applyProtection="1">
      <alignment horizontal="center" vertical="center"/>
      <protection locked="0"/>
    </xf>
    <xf numFmtId="1" fontId="0" fillId="2" borderId="9"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left" vertical="center"/>
      <protection locked="0"/>
    </xf>
    <xf numFmtId="1" fontId="0" fillId="2" borderId="4" xfId="0" applyNumberFormat="1" applyFill="1" applyBorder="1" applyAlignment="1" applyProtection="1">
      <alignment horizontal="center" vertical="center"/>
      <protection locked="0"/>
    </xf>
    <xf numFmtId="0" fontId="51" fillId="0" borderId="0" xfId="0" applyFont="1" applyAlignment="1" applyProtection="1">
      <alignment horizontal="center" vertical="top"/>
      <protection locked="0"/>
    </xf>
    <xf numFmtId="0" fontId="38" fillId="0" borderId="16" xfId="0" applyFont="1" applyBorder="1" applyAlignment="1" applyProtection="1">
      <alignment horizontal="center" vertical="top"/>
      <protection locked="0"/>
    </xf>
    <xf numFmtId="0" fontId="610" fillId="0" borderId="1" xfId="0" applyFont="1" applyBorder="1" applyAlignment="1" applyProtection="1">
      <alignment horizontal="center" vertical="center" wrapText="1"/>
      <protection locked="0"/>
    </xf>
    <xf numFmtId="0" fontId="38" fillId="0" borderId="4" xfId="0" applyFont="1" applyBorder="1" applyAlignment="1">
      <alignment horizontal="right" vertical="top"/>
    </xf>
    <xf numFmtId="0" fontId="43" fillId="0" borderId="13" xfId="0" applyFont="1" applyBorder="1" applyAlignment="1">
      <alignment horizontal="right" vertical="top"/>
    </xf>
    <xf numFmtId="0" fontId="75" fillId="0" borderId="12" xfId="0" applyFont="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43" fillId="0" borderId="12" xfId="0" applyFont="1" applyBorder="1" applyAlignment="1" applyProtection="1">
      <alignment horizontal="center" vertical="top"/>
      <protection locked="0"/>
    </xf>
    <xf numFmtId="16" fontId="75" fillId="0" borderId="6" xfId="0" applyNumberFormat="1" applyFont="1" applyBorder="1" applyAlignment="1" applyProtection="1">
      <alignment horizontal="center" vertical="center"/>
      <protection locked="0"/>
    </xf>
    <xf numFmtId="16" fontId="44" fillId="9" borderId="11" xfId="0" applyNumberFormat="1" applyFont="1" applyFill="1" applyBorder="1" applyAlignment="1" applyProtection="1">
      <alignment horizontal="left" vertical="center"/>
      <protection locked="0"/>
    </xf>
    <xf numFmtId="16" fontId="44" fillId="9" borderId="11" xfId="0" applyNumberFormat="1" applyFont="1" applyFill="1" applyBorder="1" applyAlignment="1" applyProtection="1">
      <alignment horizontal="center" vertical="center"/>
      <protection locked="0"/>
    </xf>
    <xf numFmtId="16" fontId="38" fillId="0" borderId="11" xfId="0" applyNumberFormat="1" applyFont="1" applyBorder="1" applyAlignment="1" applyProtection="1">
      <alignment horizontal="left" vertical="center"/>
      <protection locked="0"/>
    </xf>
    <xf numFmtId="0" fontId="593" fillId="0" borderId="1" xfId="1" applyFont="1" applyBorder="1" applyAlignment="1" applyProtection="1">
      <alignment vertical="center" wrapText="1"/>
      <protection locked="0"/>
    </xf>
    <xf numFmtId="16" fontId="75" fillId="4" borderId="16" xfId="0" applyNumberFormat="1" applyFont="1" applyFill="1" applyBorder="1" applyAlignment="1" applyProtection="1">
      <alignment horizontal="center" wrapText="1"/>
      <protection locked="0"/>
    </xf>
    <xf numFmtId="0" fontId="36" fillId="0" borderId="0" xfId="0" applyFont="1" applyAlignment="1">
      <alignment horizontal="right"/>
    </xf>
    <xf numFmtId="0" fontId="100" fillId="2" borderId="1" xfId="0" applyFont="1" applyFill="1" applyBorder="1" applyAlignment="1">
      <alignment vertical="center"/>
    </xf>
    <xf numFmtId="0" fontId="45" fillId="0" borderId="0" xfId="0" applyFont="1" applyAlignment="1">
      <alignment horizontal="center" vertical="center"/>
    </xf>
    <xf numFmtId="0" fontId="614" fillId="0" borderId="0" xfId="0" applyFont="1" applyAlignment="1">
      <alignment vertical="center"/>
    </xf>
    <xf numFmtId="0" fontId="615" fillId="0" borderId="0" xfId="0" applyFont="1"/>
    <xf numFmtId="0" fontId="3" fillId="0" borderId="2" xfId="1" applyFont="1" applyBorder="1" applyAlignment="1" applyProtection="1">
      <alignment horizontal="left" vertical="center"/>
      <protection locked="0"/>
    </xf>
    <xf numFmtId="0" fontId="3" fillId="0" borderId="1" xfId="1" applyFont="1" applyBorder="1" applyAlignment="1" applyProtection="1">
      <alignment horizontal="left" vertical="center" wrapText="1"/>
      <protection locked="0"/>
    </xf>
    <xf numFmtId="0" fontId="3" fillId="0" borderId="1" xfId="1" applyFont="1" applyBorder="1" applyAlignment="1" applyProtection="1">
      <alignment horizontal="left" vertical="center"/>
      <protection locked="0"/>
    </xf>
    <xf numFmtId="0" fontId="3" fillId="2" borderId="1" xfId="0" applyFont="1" applyFill="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4" borderId="1" xfId="1" applyFont="1" applyFill="1" applyBorder="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3" fillId="4" borderId="1" xfId="1" applyFont="1" applyFill="1" applyBorder="1" applyAlignment="1" applyProtection="1">
      <alignment horizontal="left" vertical="center" wrapText="1"/>
      <protection locked="0"/>
    </xf>
    <xf numFmtId="0" fontId="3" fillId="4" borderId="2" xfId="1" applyFont="1" applyFill="1" applyBorder="1" applyAlignment="1" applyProtection="1">
      <alignment horizontal="left" vertical="center" wrapText="1"/>
      <protection locked="0"/>
    </xf>
    <xf numFmtId="0" fontId="3" fillId="4" borderId="2" xfId="1" applyFont="1" applyFill="1" applyBorder="1" applyAlignment="1" applyProtection="1">
      <alignment horizontal="center" vertical="center"/>
      <protection locked="0"/>
    </xf>
    <xf numFmtId="0" fontId="3" fillId="4" borderId="1" xfId="1" applyFont="1" applyFill="1" applyBorder="1" applyAlignment="1" applyProtection="1">
      <alignment vertical="center"/>
      <protection locked="0"/>
    </xf>
    <xf numFmtId="0" fontId="3" fillId="4" borderId="2" xfId="1" applyFont="1" applyFill="1" applyBorder="1" applyAlignment="1" applyProtection="1">
      <alignment vertical="center" wrapText="1"/>
      <protection locked="0"/>
    </xf>
    <xf numFmtId="0" fontId="3" fillId="0" borderId="1" xfId="1"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2" xfId="1" applyFont="1" applyBorder="1" applyAlignment="1" applyProtection="1">
      <alignment horizontal="center" vertical="center"/>
      <protection locked="0"/>
    </xf>
    <xf numFmtId="0" fontId="3" fillId="0" borderId="1" xfId="1" applyFont="1" applyBorder="1" applyAlignment="1" applyProtection="1">
      <alignment vertical="center"/>
      <protection locked="0"/>
    </xf>
    <xf numFmtId="0" fontId="3" fillId="0" borderId="2" xfId="1" applyFont="1" applyBorder="1" applyAlignment="1" applyProtection="1">
      <alignment vertical="center" wrapText="1"/>
      <protection locked="0"/>
    </xf>
    <xf numFmtId="0" fontId="3" fillId="0" borderId="1" xfId="0" applyFont="1" applyBorder="1" applyAlignment="1" applyProtection="1">
      <alignment horizontal="left" vertical="center"/>
      <protection locked="0"/>
    </xf>
    <xf numFmtId="0" fontId="3" fillId="0" borderId="2" xfId="0" applyFont="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3" fillId="0" borderId="1" xfId="6"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3" fillId="4" borderId="1" xfId="0" applyFont="1" applyFill="1" applyBorder="1" applyAlignment="1" applyProtection="1">
      <alignment vertical="center"/>
      <protection locked="0"/>
    </xf>
    <xf numFmtId="0" fontId="3" fillId="2" borderId="1" xfId="0" applyFont="1" applyFill="1" applyBorder="1" applyAlignment="1" applyProtection="1">
      <alignment horizontal="left"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0" fontId="3" fillId="4" borderId="1" xfId="1" applyFont="1" applyFill="1" applyBorder="1" applyAlignment="1" applyProtection="1">
      <alignment vertical="center" wrapText="1"/>
      <protection locked="0"/>
    </xf>
    <xf numFmtId="0" fontId="3" fillId="0" borderId="21" xfId="1" applyFont="1" applyBorder="1" applyAlignment="1" applyProtection="1">
      <alignment horizontal="left" vertical="center" wrapText="1"/>
      <protection locked="0"/>
    </xf>
    <xf numFmtId="0" fontId="3" fillId="4" borderId="21" xfId="1" applyFont="1" applyFill="1" applyBorder="1" applyAlignment="1" applyProtection="1">
      <alignment horizontal="left" vertical="center" wrapText="1"/>
      <protection locked="0"/>
    </xf>
    <xf numFmtId="0" fontId="3" fillId="0" borderId="19" xfId="1" applyFont="1" applyBorder="1" applyAlignment="1" applyProtection="1">
      <alignment horizontal="left" vertical="center" wrapText="1"/>
      <protection locked="0"/>
    </xf>
    <xf numFmtId="0" fontId="3" fillId="2" borderId="1" xfId="5" applyFont="1" applyFill="1" applyBorder="1" applyAlignment="1" applyProtection="1">
      <alignment horizontal="left" vertical="center" wrapText="1"/>
      <protection locked="0"/>
    </xf>
    <xf numFmtId="0" fontId="3" fillId="0" borderId="19"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9" xfId="1" applyFont="1" applyBorder="1" applyAlignment="1" applyProtection="1">
      <alignment vertical="center" wrapText="1"/>
      <protection locked="0"/>
    </xf>
    <xf numFmtId="0" fontId="3" fillId="0" borderId="21" xfId="1" applyFont="1" applyBorder="1" applyAlignment="1" applyProtection="1">
      <alignment horizontal="center" vertical="center" wrapText="1"/>
      <protection locked="0"/>
    </xf>
    <xf numFmtId="0" fontId="3" fillId="4" borderId="2" xfId="1" applyFont="1" applyFill="1" applyBorder="1" applyAlignment="1" applyProtection="1">
      <alignment horizontal="center" vertical="center" wrapText="1"/>
      <protection locked="0"/>
    </xf>
    <xf numFmtId="0" fontId="3" fillId="4" borderId="21" xfId="1" applyFont="1" applyFill="1" applyBorder="1" applyAlignment="1" applyProtection="1">
      <alignment vertical="center" wrapText="1"/>
      <protection locked="0"/>
    </xf>
    <xf numFmtId="0" fontId="3" fillId="0" borderId="21" xfId="0" applyFont="1" applyBorder="1" applyAlignment="1" applyProtection="1">
      <alignment horizontal="left" vertical="center" wrapText="1"/>
      <protection locked="0"/>
    </xf>
    <xf numFmtId="0" fontId="3" fillId="0" borderId="21" xfId="0" applyFont="1" applyBorder="1" applyAlignment="1" applyProtection="1">
      <alignment vertical="center"/>
      <protection locked="0"/>
    </xf>
    <xf numFmtId="0" fontId="3" fillId="0" borderId="21" xfId="1" applyFont="1" applyBorder="1" applyAlignment="1" applyProtection="1">
      <alignment vertical="center" wrapText="1"/>
      <protection locked="0"/>
    </xf>
    <xf numFmtId="0" fontId="3" fillId="4" borderId="19" xfId="1" applyFont="1" applyFill="1" applyBorder="1" applyAlignment="1" applyProtection="1">
      <alignment horizontal="left" vertical="center" wrapText="1"/>
      <protection locked="0"/>
    </xf>
    <xf numFmtId="0" fontId="3" fillId="4" borderId="19" xfId="1" applyFont="1" applyFill="1" applyBorder="1" applyAlignment="1" applyProtection="1">
      <alignment vertical="center" wrapText="1"/>
      <protection locked="0"/>
    </xf>
    <xf numFmtId="0" fontId="3" fillId="2" borderId="1" xfId="4" applyFont="1" applyFill="1" applyBorder="1" applyAlignment="1" applyProtection="1">
      <alignment horizontal="left" vertical="center" wrapText="1"/>
      <protection locked="0"/>
    </xf>
    <xf numFmtId="0" fontId="3" fillId="2" borderId="19" xfId="1" applyFont="1" applyFill="1" applyBorder="1" applyAlignment="1" applyProtection="1">
      <alignment horizontal="center" vertical="center" wrapText="1"/>
      <protection locked="0"/>
    </xf>
    <xf numFmtId="0" fontId="3" fillId="2" borderId="19" xfId="0" applyFont="1" applyFill="1" applyBorder="1" applyAlignment="1" applyProtection="1">
      <alignment horizontal="left" vertical="center" wrapText="1"/>
      <protection locked="0"/>
    </xf>
    <xf numFmtId="0" fontId="3" fillId="2" borderId="19" xfId="1" applyFont="1" applyFill="1" applyBorder="1" applyAlignment="1" applyProtection="1">
      <alignment horizontal="left" vertical="center" wrapText="1"/>
      <protection locked="0"/>
    </xf>
    <xf numFmtId="0" fontId="3" fillId="2" borderId="2" xfId="1" applyFont="1" applyFill="1" applyBorder="1" applyAlignment="1" applyProtection="1">
      <alignment horizontal="left" vertical="center" wrapText="1"/>
      <protection locked="0"/>
    </xf>
    <xf numFmtId="0" fontId="3" fillId="2" borderId="19" xfId="0" applyFont="1" applyFill="1" applyBorder="1" applyAlignment="1" applyProtection="1">
      <alignment vertical="center"/>
      <protection locked="0"/>
    </xf>
    <xf numFmtId="0" fontId="3" fillId="2" borderId="2" xfId="1" applyFont="1" applyFill="1" applyBorder="1" applyAlignment="1" applyProtection="1">
      <alignment vertical="center" wrapText="1"/>
      <protection locked="0"/>
    </xf>
    <xf numFmtId="0" fontId="3" fillId="2" borderId="21" xfId="1" applyFont="1" applyFill="1" applyBorder="1" applyAlignment="1" applyProtection="1">
      <alignment horizontal="center" vertical="center" wrapText="1"/>
      <protection locked="0"/>
    </xf>
    <xf numFmtId="0" fontId="3" fillId="2" borderId="21" xfId="1" applyFont="1" applyFill="1" applyBorder="1" applyAlignment="1" applyProtection="1">
      <alignment horizontal="left" vertical="center" wrapText="1"/>
      <protection locked="0"/>
    </xf>
    <xf numFmtId="0" fontId="3" fillId="0" borderId="19" xfId="0" applyFont="1" applyBorder="1" applyAlignment="1" applyProtection="1">
      <alignment horizontal="center" vertical="center"/>
      <protection locked="0"/>
    </xf>
    <xf numFmtId="0" fontId="3" fillId="4" borderId="19" xfId="0" applyFont="1" applyFill="1" applyBorder="1" applyAlignment="1" applyProtection="1">
      <alignment horizontal="left" vertical="center" wrapText="1"/>
      <protection locked="0"/>
    </xf>
    <xf numFmtId="0" fontId="3" fillId="4" borderId="19"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2" xfId="0" applyFont="1" applyBorder="1" applyAlignment="1" applyProtection="1">
      <alignment vertical="center"/>
      <protection locked="0"/>
    </xf>
    <xf numFmtId="0" fontId="3" fillId="0" borderId="1" xfId="11" applyFont="1" applyBorder="1" applyAlignment="1" applyProtection="1">
      <alignment horizontal="left" vertical="center" wrapText="1"/>
      <protection locked="0"/>
    </xf>
    <xf numFmtId="0" fontId="3" fillId="0" borderId="21" xfId="1" applyFont="1" applyBorder="1" applyAlignment="1" applyProtection="1">
      <alignment horizontal="left" vertical="center"/>
      <protection locked="0"/>
    </xf>
    <xf numFmtId="0" fontId="3" fillId="0" borderId="1" xfId="5" applyFont="1" applyBorder="1" applyAlignment="1" applyProtection="1">
      <alignment horizontal="left" vertical="center" wrapText="1"/>
      <protection locked="0"/>
    </xf>
    <xf numFmtId="0" fontId="3" fillId="2" borderId="21" xfId="4" applyFont="1" applyFill="1" applyBorder="1" applyAlignment="1" applyProtection="1">
      <alignment horizontal="left" vertical="center" wrapText="1"/>
      <protection locked="0"/>
    </xf>
    <xf numFmtId="0" fontId="3" fillId="0" borderId="1" xfId="668" applyFont="1" applyBorder="1" applyAlignment="1" applyProtection="1">
      <alignment horizontal="left" vertical="center"/>
      <protection locked="0"/>
    </xf>
    <xf numFmtId="0" fontId="3" fillId="2" borderId="21" xfId="0" applyFont="1" applyFill="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3" fillId="2" borderId="21" xfId="7" applyFont="1" applyFill="1" applyBorder="1" applyAlignment="1" applyProtection="1">
      <alignment horizontal="left" vertical="center" wrapText="1"/>
      <protection locked="0"/>
    </xf>
    <xf numFmtId="0" fontId="3" fillId="4" borderId="1" xfId="7" applyFont="1" applyFill="1" applyBorder="1" applyAlignment="1" applyProtection="1">
      <alignment horizontal="left" vertical="center" wrapText="1"/>
      <protection locked="0"/>
    </xf>
    <xf numFmtId="0" fontId="3" fillId="4" borderId="1" xfId="7" applyFont="1" applyFill="1" applyBorder="1" applyAlignment="1" applyProtection="1">
      <alignment vertical="center" wrapText="1"/>
      <protection locked="0"/>
    </xf>
    <xf numFmtId="0" fontId="3" fillId="0" borderId="1" xfId="7" applyFont="1" applyBorder="1" applyAlignment="1" applyProtection="1">
      <alignment horizontal="left" vertical="center" wrapText="1"/>
      <protection locked="0"/>
    </xf>
    <xf numFmtId="0" fontId="3" fillId="0" borderId="1" xfId="7" applyFont="1" applyBorder="1" applyAlignment="1" applyProtection="1">
      <alignment vertical="center" wrapText="1"/>
      <protection locked="0"/>
    </xf>
    <xf numFmtId="0" fontId="3" fillId="4" borderId="21" xfId="1" applyFont="1" applyFill="1" applyBorder="1" applyAlignment="1" applyProtection="1">
      <alignment horizontal="left" vertical="center"/>
      <protection locked="0"/>
    </xf>
    <xf numFmtId="0" fontId="3" fillId="0" borderId="21" xfId="3" applyFont="1" applyBorder="1" applyAlignment="1" applyProtection="1">
      <alignment horizontal="left" vertical="center" wrapText="1"/>
      <protection locked="0"/>
    </xf>
    <xf numFmtId="0" fontId="3" fillId="0" borderId="21" xfId="6" applyFont="1" applyBorder="1" applyAlignment="1" applyProtection="1">
      <alignment horizontal="left" vertical="center" wrapText="1"/>
      <protection locked="0"/>
    </xf>
    <xf numFmtId="0" fontId="3" fillId="0" borderId="21" xfId="10" applyFont="1" applyBorder="1" applyAlignment="1" applyProtection="1">
      <alignment horizontal="left" vertical="center" wrapText="1"/>
      <protection locked="0"/>
    </xf>
    <xf numFmtId="0" fontId="3" fillId="4" borderId="1" xfId="9" applyFont="1" applyFill="1" applyBorder="1" applyAlignment="1" applyProtection="1">
      <alignment vertical="center" wrapText="1"/>
      <protection locked="0"/>
    </xf>
    <xf numFmtId="0" fontId="3" fillId="29" borderId="21" xfId="1" applyFont="1" applyFill="1" applyBorder="1" applyAlignment="1" applyProtection="1">
      <alignment horizontal="left" vertical="center"/>
      <protection locked="0"/>
    </xf>
    <xf numFmtId="0" fontId="3" fillId="0" borderId="89" xfId="1" applyFont="1" applyBorder="1" applyAlignment="1" applyProtection="1">
      <alignment horizontal="left" vertical="center"/>
      <protection locked="0"/>
    </xf>
    <xf numFmtId="0" fontId="3" fillId="0" borderId="89" xfId="0" applyFont="1" applyBorder="1" applyAlignment="1" applyProtection="1">
      <alignment horizontal="left" vertical="center"/>
      <protection locked="0"/>
    </xf>
    <xf numFmtId="0" fontId="3" fillId="47" borderId="1" xfId="0" applyFont="1" applyFill="1" applyBorder="1" applyAlignment="1" applyProtection="1">
      <alignment horizontal="left" vertical="center" wrapText="1"/>
      <protection locked="0"/>
    </xf>
    <xf numFmtId="0" fontId="3" fillId="47" borderId="1" xfId="0" applyFont="1" applyFill="1" applyBorder="1" applyAlignment="1" applyProtection="1">
      <alignment vertical="center"/>
      <protection locked="0"/>
    </xf>
    <xf numFmtId="0" fontId="3" fillId="2" borderId="89" xfId="0" applyFont="1" applyFill="1" applyBorder="1" applyAlignment="1" applyProtection="1">
      <alignment horizontal="left" vertical="center"/>
      <protection locked="0"/>
    </xf>
    <xf numFmtId="0" fontId="3" fillId="0" borderId="89" xfId="1" applyFont="1" applyBorder="1" applyAlignment="1" applyProtection="1">
      <alignment horizontal="left" vertical="center" wrapText="1"/>
      <protection locked="0"/>
    </xf>
    <xf numFmtId="0" fontId="3" fillId="0" borderId="1" xfId="3" applyFont="1" applyBorder="1" applyAlignment="1" applyProtection="1">
      <alignment horizontal="left" vertical="center" wrapText="1"/>
      <protection locked="0"/>
    </xf>
    <xf numFmtId="0" fontId="3" fillId="0" borderId="14" xfId="1" applyFont="1" applyBorder="1" applyAlignment="1" applyProtection="1">
      <alignment horizontal="left" vertical="center" wrapText="1"/>
      <protection locked="0"/>
    </xf>
    <xf numFmtId="0" fontId="3" fillId="2" borderId="1" xfId="6" applyFont="1" applyFill="1" applyBorder="1" applyAlignment="1" applyProtection="1">
      <alignment horizontal="left" vertical="center" wrapText="1"/>
      <protection locked="0"/>
    </xf>
    <xf numFmtId="0" fontId="3" fillId="4" borderId="1" xfId="6" applyFont="1" applyFill="1" applyBorder="1" applyAlignment="1" applyProtection="1">
      <alignment horizontal="left" vertical="center" wrapText="1"/>
      <protection locked="0"/>
    </xf>
    <xf numFmtId="0" fontId="3" fillId="39" borderId="1" xfId="1" applyFont="1" applyFill="1" applyBorder="1" applyAlignment="1" applyProtection="1">
      <alignment horizontal="center" vertical="center" wrapText="1"/>
      <protection locked="0"/>
    </xf>
    <xf numFmtId="0" fontId="3" fillId="5" borderId="1" xfId="1" applyFont="1" applyFill="1" applyBorder="1" applyAlignment="1" applyProtection="1">
      <alignment horizontal="left" vertical="center" wrapText="1"/>
      <protection locked="0"/>
    </xf>
    <xf numFmtId="0" fontId="3" fillId="4" borderId="14" xfId="1" applyFont="1" applyFill="1" applyBorder="1" applyAlignment="1" applyProtection="1">
      <alignment horizontal="left" vertical="center" wrapText="1"/>
      <protection locked="0"/>
    </xf>
    <xf numFmtId="0" fontId="3" fillId="0" borderId="20" xfId="1" applyFont="1" applyBorder="1" applyAlignment="1" applyProtection="1">
      <alignment horizontal="center" vertical="center" wrapText="1"/>
      <protection locked="0"/>
    </xf>
    <xf numFmtId="16" fontId="3" fillId="0" borderId="1" xfId="0" applyNumberFormat="1" applyFont="1" applyBorder="1" applyAlignment="1" applyProtection="1">
      <alignment horizontal="center" vertical="center"/>
      <protection locked="0"/>
    </xf>
    <xf numFmtId="16" fontId="560" fillId="0" borderId="6" xfId="0" applyNumberFormat="1" applyFont="1" applyBorder="1" applyAlignment="1" applyProtection="1">
      <alignment horizontal="center" vertical="center"/>
      <protection locked="0"/>
    </xf>
    <xf numFmtId="16" fontId="469" fillId="0" borderId="6" xfId="0" applyNumberFormat="1" applyFont="1" applyBorder="1" applyAlignment="1" applyProtection="1">
      <alignment horizontal="center" vertical="center"/>
      <protection locked="0"/>
    </xf>
    <xf numFmtId="0" fontId="3" fillId="6" borderId="21" xfId="0" applyFont="1" applyFill="1" applyBorder="1" applyAlignment="1">
      <alignment horizontal="center" vertical="top"/>
    </xf>
    <xf numFmtId="0" fontId="263" fillId="0" borderId="0" xfId="0" applyFont="1" applyAlignment="1">
      <alignment horizontal="left" vertical="center"/>
    </xf>
    <xf numFmtId="16" fontId="102" fillId="0" borderId="0" xfId="0" applyNumberFormat="1" applyFont="1" applyAlignment="1">
      <alignment vertical="center"/>
    </xf>
    <xf numFmtId="16" fontId="86" fillId="0" borderId="0" xfId="0" applyNumberFormat="1" applyFont="1" applyAlignment="1">
      <alignment vertical="center"/>
    </xf>
    <xf numFmtId="0" fontId="221" fillId="0" borderId="0" xfId="0" applyFont="1" applyAlignment="1">
      <alignment vertical="center"/>
    </xf>
    <xf numFmtId="16" fontId="102" fillId="0" borderId="0" xfId="13" applyNumberFormat="1" applyFont="1" applyFill="1" applyAlignment="1" applyProtection="1">
      <alignment vertical="center"/>
    </xf>
    <xf numFmtId="16" fontId="102" fillId="0" borderId="0" xfId="13" applyNumberFormat="1" applyFont="1" applyFill="1" applyBorder="1" applyAlignment="1" applyProtection="1">
      <alignment vertical="center"/>
    </xf>
    <xf numFmtId="0" fontId="157" fillId="0" borderId="0" xfId="0" applyFont="1" applyAlignment="1">
      <alignment vertical="center"/>
    </xf>
    <xf numFmtId="0" fontId="111" fillId="0" borderId="0" xfId="0" applyFont="1" applyAlignment="1">
      <alignment horizontal="left" vertical="center"/>
    </xf>
    <xf numFmtId="0" fontId="112" fillId="0" borderId="0" xfId="0" applyFont="1" applyAlignment="1">
      <alignment horizontal="centerContinuous" vertical="center"/>
    </xf>
    <xf numFmtId="0" fontId="527" fillId="0" borderId="0" xfId="0" applyFont="1" applyAlignment="1">
      <alignment horizontal="center" vertical="center"/>
    </xf>
    <xf numFmtId="0" fontId="218" fillId="0" borderId="0" xfId="0" applyFont="1" applyAlignment="1">
      <alignment horizontal="center" vertical="center"/>
    </xf>
    <xf numFmtId="0" fontId="113" fillId="0" borderId="0" xfId="0" applyFont="1" applyAlignment="1">
      <alignment horizontal="center" vertical="center"/>
    </xf>
    <xf numFmtId="0" fontId="114" fillId="0" borderId="0" xfId="0" applyFont="1" applyAlignment="1">
      <alignment horizontal="center" vertical="center"/>
    </xf>
    <xf numFmtId="0" fontId="528" fillId="0" borderId="0" xfId="0" applyFont="1" applyAlignment="1">
      <alignment horizontal="center" vertical="center"/>
    </xf>
    <xf numFmtId="0" fontId="99" fillId="0" borderId="0" xfId="0" applyFont="1" applyAlignment="1">
      <alignment horizontal="center" vertical="center"/>
    </xf>
    <xf numFmtId="16" fontId="84" fillId="0" borderId="0" xfId="0" applyNumberFormat="1" applyFont="1" applyAlignment="1">
      <alignment horizontal="center" vertical="center"/>
    </xf>
    <xf numFmtId="16" fontId="85" fillId="0" borderId="0" xfId="0" applyNumberFormat="1" applyFont="1" applyAlignment="1">
      <alignment horizontal="center" vertical="center"/>
    </xf>
    <xf numFmtId="0" fontId="115" fillId="0" borderId="0" xfId="0" applyFont="1" applyAlignment="1">
      <alignment vertical="center"/>
    </xf>
    <xf numFmtId="0" fontId="134" fillId="0" borderId="0" xfId="0" applyFont="1" applyAlignment="1">
      <alignment horizontal="left" vertical="center"/>
    </xf>
    <xf numFmtId="16" fontId="307" fillId="0" borderId="67" xfId="0" applyNumberFormat="1" applyFont="1" applyBorder="1" applyAlignment="1">
      <alignment horizontal="right" vertical="center"/>
    </xf>
    <xf numFmtId="16" fontId="177" fillId="0" borderId="0" xfId="0" applyNumberFormat="1" applyFont="1" applyAlignment="1">
      <alignment horizontal="right" vertical="center"/>
    </xf>
    <xf numFmtId="0" fontId="182" fillId="9" borderId="0" xfId="0" applyFont="1" applyFill="1" applyAlignment="1">
      <alignment vertical="center"/>
    </xf>
    <xf numFmtId="0" fontId="141" fillId="0" borderId="0" xfId="0" applyFont="1" applyAlignment="1">
      <alignment horizontal="right" vertical="center"/>
    </xf>
    <xf numFmtId="0" fontId="102" fillId="0" borderId="0" xfId="13" applyFont="1" applyFill="1" applyAlignment="1" applyProtection="1">
      <alignment vertical="center"/>
    </xf>
    <xf numFmtId="16" fontId="249" fillId="0" borderId="0" xfId="0" applyNumberFormat="1" applyFont="1" applyAlignment="1">
      <alignment vertical="center"/>
    </xf>
    <xf numFmtId="16" fontId="102" fillId="0" borderId="0" xfId="13" applyNumberFormat="1" applyFont="1" applyAlignment="1" applyProtection="1">
      <alignment vertical="center"/>
    </xf>
    <xf numFmtId="16" fontId="329" fillId="0" borderId="0" xfId="0" applyNumberFormat="1" applyFont="1" applyAlignment="1">
      <alignment horizontal="right" vertical="center"/>
    </xf>
    <xf numFmtId="16" fontId="101" fillId="0" borderId="0" xfId="0" applyNumberFormat="1" applyFont="1" applyAlignment="1">
      <alignment vertical="center"/>
    </xf>
    <xf numFmtId="16" fontId="329" fillId="0" borderId="0" xfId="0" applyNumberFormat="1" applyFont="1" applyAlignment="1">
      <alignment horizontal="right" vertical="center" wrapText="1"/>
    </xf>
    <xf numFmtId="0" fontId="328" fillId="0" borderId="0" xfId="0" applyFont="1" applyAlignment="1">
      <alignment vertical="center"/>
    </xf>
    <xf numFmtId="16" fontId="329" fillId="0" borderId="0" xfId="0" applyNumberFormat="1" applyFont="1" applyAlignment="1">
      <alignment vertical="center"/>
    </xf>
    <xf numFmtId="16" fontId="561" fillId="0" borderId="0" xfId="0" applyNumberFormat="1" applyFont="1" applyAlignment="1">
      <alignment horizontal="right" vertical="center"/>
    </xf>
    <xf numFmtId="16" fontId="561" fillId="0" borderId="0" xfId="0" applyNumberFormat="1" applyFont="1" applyAlignment="1">
      <alignment vertical="center"/>
    </xf>
    <xf numFmtId="16" fontId="306" fillId="0" borderId="0" xfId="0" applyNumberFormat="1" applyFont="1" applyAlignment="1">
      <alignment vertical="center"/>
    </xf>
    <xf numFmtId="16" fontId="251" fillId="0" borderId="0" xfId="0" applyNumberFormat="1" applyFont="1" applyAlignment="1">
      <alignment horizontal="left" vertical="center"/>
    </xf>
    <xf numFmtId="0" fontId="356" fillId="0" borderId="0" xfId="0" applyFont="1" applyAlignment="1">
      <alignment horizontal="left" vertical="center"/>
    </xf>
    <xf numFmtId="16" fontId="263" fillId="0" borderId="0" xfId="0" applyNumberFormat="1" applyFont="1" applyAlignment="1">
      <alignment horizontal="right" vertical="center"/>
    </xf>
    <xf numFmtId="0" fontId="264" fillId="0" borderId="0" xfId="0" applyFont="1" applyAlignment="1">
      <alignment horizontal="right" vertical="center"/>
    </xf>
    <xf numFmtId="0" fontId="220" fillId="0" borderId="0" xfId="0" applyFont="1" applyAlignment="1">
      <alignment vertical="center" wrapText="1"/>
    </xf>
    <xf numFmtId="0" fontId="220" fillId="0" borderId="1" xfId="0" applyFont="1" applyBorder="1" applyAlignment="1">
      <alignment horizontal="center" vertical="center" wrapText="1"/>
    </xf>
    <xf numFmtId="16" fontId="221" fillId="0" borderId="1" xfId="0" applyNumberFormat="1" applyFont="1" applyBorder="1" applyAlignment="1">
      <alignment horizontal="center" vertical="center" wrapText="1"/>
    </xf>
    <xf numFmtId="16" fontId="299" fillId="0" borderId="1" xfId="0" applyNumberFormat="1" applyFont="1" applyBorder="1" applyAlignment="1">
      <alignment horizontal="center" vertical="center" wrapText="1"/>
    </xf>
    <xf numFmtId="16" fontId="220" fillId="0" borderId="1" xfId="0" applyNumberFormat="1" applyFont="1" applyBorder="1" applyAlignment="1">
      <alignment horizontal="center" vertical="center" wrapText="1"/>
    </xf>
    <xf numFmtId="0" fontId="220" fillId="0" borderId="14" xfId="0" applyFont="1" applyBorder="1" applyAlignment="1">
      <alignment horizontal="center" vertical="center" wrapText="1"/>
    </xf>
    <xf numFmtId="16" fontId="220" fillId="0" borderId="14" xfId="0" applyNumberFormat="1" applyFont="1" applyBorder="1" applyAlignment="1">
      <alignment horizontal="center" vertical="center" wrapText="1"/>
    </xf>
    <xf numFmtId="16" fontId="299" fillId="0" borderId="14" xfId="0" applyNumberFormat="1" applyFont="1" applyBorder="1" applyAlignment="1">
      <alignment horizontal="center" vertical="center" wrapText="1"/>
    </xf>
    <xf numFmtId="16" fontId="297" fillId="0" borderId="14" xfId="0" applyNumberFormat="1" applyFont="1" applyBorder="1" applyAlignment="1">
      <alignment horizontal="center" vertical="center" wrapText="1"/>
    </xf>
    <xf numFmtId="16" fontId="220" fillId="4" borderId="90" xfId="0" applyNumberFormat="1" applyFont="1" applyFill="1" applyBorder="1" applyAlignment="1">
      <alignment horizontal="center" vertical="center" wrapText="1"/>
    </xf>
    <xf numFmtId="16" fontId="299" fillId="4" borderId="90" xfId="0" applyNumberFormat="1" applyFont="1" applyFill="1" applyBorder="1" applyAlignment="1">
      <alignment horizontal="center" vertical="center" wrapText="1"/>
    </xf>
    <xf numFmtId="16" fontId="297" fillId="4" borderId="90" xfId="0" applyNumberFormat="1" applyFont="1" applyFill="1" applyBorder="1" applyAlignment="1">
      <alignment horizontal="center" vertical="center" wrapText="1"/>
    </xf>
    <xf numFmtId="0" fontId="220" fillId="0" borderId="90" xfId="0" applyFont="1" applyBorder="1" applyAlignment="1">
      <alignment horizontal="center" vertical="center" wrapText="1"/>
    </xf>
    <xf numFmtId="16" fontId="220" fillId="0" borderId="90" xfId="0" applyNumberFormat="1" applyFont="1" applyBorder="1" applyAlignment="1">
      <alignment horizontal="center" vertical="center" wrapText="1"/>
    </xf>
    <xf numFmtId="16" fontId="299" fillId="0" borderId="90" xfId="0" applyNumberFormat="1" applyFont="1" applyBorder="1" applyAlignment="1">
      <alignment horizontal="center" vertical="center" wrapText="1"/>
    </xf>
    <xf numFmtId="16" fontId="297" fillId="0" borderId="90" xfId="0" applyNumberFormat="1" applyFont="1" applyBorder="1" applyAlignment="1">
      <alignment horizontal="center" vertical="center" wrapText="1"/>
    </xf>
    <xf numFmtId="0" fontId="298" fillId="0" borderId="0" xfId="0" applyFont="1" applyAlignment="1">
      <alignment vertical="center"/>
    </xf>
    <xf numFmtId="16" fontId="223" fillId="0" borderId="90" xfId="0" applyNumberFormat="1" applyFont="1" applyBorder="1" applyAlignment="1">
      <alignment horizontal="center" vertical="center" wrapText="1"/>
    </xf>
    <xf numFmtId="16" fontId="357" fillId="4" borderId="90" xfId="0" applyNumberFormat="1" applyFont="1" applyFill="1" applyBorder="1" applyAlignment="1">
      <alignment horizontal="center" vertical="center" wrapText="1"/>
    </xf>
    <xf numFmtId="16" fontId="358" fillId="9" borderId="90" xfId="0" applyNumberFormat="1" applyFont="1" applyFill="1" applyBorder="1" applyAlignment="1">
      <alignment horizontal="center" vertical="center" wrapText="1"/>
    </xf>
    <xf numFmtId="16" fontId="301" fillId="4" borderId="90" xfId="0" applyNumberFormat="1" applyFont="1" applyFill="1" applyBorder="1" applyAlignment="1">
      <alignment horizontal="center" vertical="center" wrapText="1"/>
    </xf>
    <xf numFmtId="16" fontId="358" fillId="4" borderId="90" xfId="0" applyNumberFormat="1" applyFont="1" applyFill="1" applyBorder="1" applyAlignment="1">
      <alignment horizontal="center" vertical="center" wrapText="1"/>
    </xf>
    <xf numFmtId="0" fontId="220" fillId="2" borderId="101" xfId="0" applyFont="1" applyFill="1" applyBorder="1" applyAlignment="1">
      <alignment horizontal="center" vertical="center" wrapText="1"/>
    </xf>
    <xf numFmtId="16" fontId="220" fillId="2" borderId="90" xfId="0" applyNumberFormat="1" applyFont="1" applyFill="1" applyBorder="1" applyAlignment="1">
      <alignment horizontal="center" vertical="center" wrapText="1"/>
    </xf>
    <xf numFmtId="16" fontId="299" fillId="2" borderId="90" xfId="0" applyNumberFormat="1" applyFont="1" applyFill="1" applyBorder="1" applyAlignment="1">
      <alignment horizontal="center" vertical="center" wrapText="1"/>
    </xf>
    <xf numFmtId="16" fontId="297" fillId="2" borderId="90" xfId="0" applyNumberFormat="1" applyFont="1" applyFill="1" applyBorder="1" applyAlignment="1">
      <alignment horizontal="center" vertical="center" wrapText="1"/>
    </xf>
    <xf numFmtId="0" fontId="189" fillId="2" borderId="124" xfId="0" applyFont="1" applyFill="1" applyBorder="1" applyAlignment="1">
      <alignment horizontal="center" vertical="center" wrapText="1"/>
    </xf>
    <xf numFmtId="16" fontId="357" fillId="4" borderId="95" xfId="0" applyNumberFormat="1" applyFont="1" applyFill="1" applyBorder="1" applyAlignment="1">
      <alignment horizontal="center" vertical="center" wrapText="1"/>
    </xf>
    <xf numFmtId="16" fontId="299" fillId="4" borderId="95" xfId="0" applyNumberFormat="1" applyFont="1" applyFill="1" applyBorder="1" applyAlignment="1">
      <alignment horizontal="center" vertical="center" wrapText="1"/>
    </xf>
    <xf numFmtId="16" fontId="297" fillId="4" borderId="95" xfId="0" applyNumberFormat="1" applyFont="1" applyFill="1" applyBorder="1" applyAlignment="1">
      <alignment horizontal="center" vertical="center" wrapText="1"/>
    </xf>
    <xf numFmtId="0" fontId="189" fillId="0" borderId="22" xfId="0" applyFont="1" applyBorder="1" applyAlignment="1">
      <alignment horizontal="center" vertical="center" wrapText="1"/>
    </xf>
    <xf numFmtId="16" fontId="357" fillId="0" borderId="89" xfId="0" applyNumberFormat="1" applyFont="1" applyBorder="1" applyAlignment="1">
      <alignment horizontal="center" vertical="center" wrapText="1"/>
    </xf>
    <xf numFmtId="16" fontId="299" fillId="0" borderId="89" xfId="0" applyNumberFormat="1" applyFont="1" applyBorder="1" applyAlignment="1">
      <alignment horizontal="center" vertical="center" wrapText="1"/>
    </xf>
    <xf numFmtId="16" fontId="297" fillId="0" borderId="89" xfId="0" applyNumberFormat="1" applyFont="1" applyBorder="1" applyAlignment="1">
      <alignment horizontal="center" vertical="center" wrapText="1"/>
    </xf>
    <xf numFmtId="16" fontId="299" fillId="0" borderId="22" xfId="0" applyNumberFormat="1" applyFont="1" applyBorder="1" applyAlignment="1">
      <alignment horizontal="center" vertical="center" wrapText="1"/>
    </xf>
    <xf numFmtId="0" fontId="308" fillId="0" borderId="0" xfId="0" applyFont="1" applyAlignment="1">
      <alignment horizontal="right" vertical="center" wrapText="1"/>
    </xf>
    <xf numFmtId="16" fontId="220" fillId="2" borderId="123" xfId="0" applyNumberFormat="1" applyFont="1" applyFill="1" applyBorder="1" applyAlignment="1">
      <alignment horizontal="center" vertical="center" wrapText="1"/>
    </xf>
    <xf numFmtId="16" fontId="297" fillId="2" borderId="123" xfId="0" applyNumberFormat="1" applyFont="1" applyFill="1" applyBorder="1" applyAlignment="1">
      <alignment horizontal="center" vertical="center" wrapText="1"/>
    </xf>
    <xf numFmtId="16" fontId="299" fillId="2" borderId="128" xfId="0" applyNumberFormat="1" applyFont="1" applyFill="1" applyBorder="1" applyAlignment="1">
      <alignment horizontal="center" vertical="center" wrapText="1"/>
    </xf>
    <xf numFmtId="16" fontId="299" fillId="2" borderId="1" xfId="0" applyNumberFormat="1" applyFont="1" applyFill="1" applyBorder="1" applyAlignment="1">
      <alignment horizontal="center" vertical="center" wrapText="1"/>
    </xf>
    <xf numFmtId="16" fontId="299" fillId="0" borderId="0" xfId="0" applyNumberFormat="1" applyFont="1" applyAlignment="1">
      <alignment horizontal="center" vertical="center" wrapText="1"/>
    </xf>
    <xf numFmtId="16" fontId="299" fillId="2" borderId="108" xfId="0" applyNumberFormat="1" applyFont="1" applyFill="1" applyBorder="1" applyAlignment="1">
      <alignment horizontal="center" vertical="center" wrapText="1"/>
    </xf>
    <xf numFmtId="16" fontId="299" fillId="0" borderId="20" xfId="0" applyNumberFormat="1" applyFont="1" applyBorder="1" applyAlignment="1">
      <alignment horizontal="center" vertical="center" wrapText="1"/>
    </xf>
    <xf numFmtId="0" fontId="220" fillId="0" borderId="123" xfId="0" applyFont="1" applyBorder="1" applyAlignment="1">
      <alignment horizontal="center" vertical="center" wrapText="1"/>
    </xf>
    <xf numFmtId="16" fontId="220" fillId="0" borderId="123" xfId="0" applyNumberFormat="1" applyFont="1" applyBorder="1" applyAlignment="1">
      <alignment horizontal="center" vertical="center" wrapText="1"/>
    </xf>
    <xf numFmtId="0" fontId="220" fillId="0" borderId="124" xfId="0" applyFont="1" applyBorder="1" applyAlignment="1">
      <alignment horizontal="center" vertical="center" wrapText="1"/>
    </xf>
    <xf numFmtId="16" fontId="220" fillId="0" borderId="95" xfId="0" applyNumberFormat="1" applyFont="1" applyBorder="1" applyAlignment="1">
      <alignment horizontal="center" vertical="center" wrapText="1"/>
    </xf>
    <xf numFmtId="16" fontId="297" fillId="0" borderId="95" xfId="0" applyNumberFormat="1" applyFont="1" applyBorder="1" applyAlignment="1">
      <alignment horizontal="center" vertical="center" wrapText="1"/>
    </xf>
    <xf numFmtId="16" fontId="299" fillId="0" borderId="91" xfId="0" applyNumberFormat="1" applyFont="1" applyBorder="1" applyAlignment="1">
      <alignment horizontal="center" vertical="center" wrapText="1"/>
    </xf>
    <xf numFmtId="0" fontId="220" fillId="0" borderId="0" xfId="0" applyFont="1" applyAlignment="1">
      <alignment horizontal="center" vertical="center" wrapText="1"/>
    </xf>
    <xf numFmtId="16" fontId="220" fillId="0" borderId="0" xfId="0" applyNumberFormat="1" applyFont="1" applyAlignment="1">
      <alignment horizontal="center" vertical="center" wrapText="1"/>
    </xf>
    <xf numFmtId="16" fontId="297" fillId="0" borderId="0" xfId="0" applyNumberFormat="1" applyFont="1" applyAlignment="1">
      <alignment horizontal="center" vertical="center" wrapText="1"/>
    </xf>
    <xf numFmtId="16" fontId="299" fillId="4" borderId="1" xfId="0" applyNumberFormat="1" applyFont="1" applyFill="1" applyBorder="1" applyAlignment="1">
      <alignment horizontal="center" vertical="center" wrapText="1"/>
    </xf>
    <xf numFmtId="16" fontId="357" fillId="4" borderId="1" xfId="0" applyNumberFormat="1" applyFont="1" applyFill="1" applyBorder="1" applyAlignment="1">
      <alignment horizontal="center" vertical="center" wrapText="1"/>
    </xf>
    <xf numFmtId="0" fontId="220" fillId="2" borderId="1" xfId="0" applyFont="1" applyFill="1" applyBorder="1" applyAlignment="1">
      <alignment horizontal="center" vertical="center" wrapText="1"/>
    </xf>
    <xf numFmtId="16" fontId="220" fillId="2" borderId="1" xfId="0" applyNumberFormat="1" applyFont="1" applyFill="1" applyBorder="1" applyAlignment="1">
      <alignment horizontal="center" vertical="center" wrapText="1"/>
    </xf>
    <xf numFmtId="16" fontId="297" fillId="2" borderId="1" xfId="0" applyNumberFormat="1" applyFont="1" applyFill="1" applyBorder="1" applyAlignment="1">
      <alignment horizontal="center" vertical="center" wrapText="1"/>
    </xf>
    <xf numFmtId="16" fontId="220" fillId="4" borderId="1" xfId="0" applyNumberFormat="1" applyFont="1" applyFill="1" applyBorder="1" applyAlignment="1">
      <alignment horizontal="center" vertical="center" wrapText="1"/>
    </xf>
    <xf numFmtId="0" fontId="220" fillId="0" borderId="2" xfId="0" applyFont="1" applyBorder="1" applyAlignment="1">
      <alignment horizontal="center" vertical="center" wrapText="1"/>
    </xf>
    <xf numFmtId="16" fontId="220" fillId="0" borderId="132" xfId="0" applyNumberFormat="1" applyFont="1" applyBorder="1" applyAlignment="1">
      <alignment horizontal="center" vertical="center" wrapText="1"/>
    </xf>
    <xf numFmtId="16" fontId="299" fillId="2" borderId="123" xfId="0" applyNumberFormat="1" applyFont="1" applyFill="1" applyBorder="1" applyAlignment="1">
      <alignment horizontal="center" vertical="center" wrapText="1"/>
    </xf>
    <xf numFmtId="16" fontId="299" fillId="2" borderId="2" xfId="0" applyNumberFormat="1" applyFont="1" applyFill="1" applyBorder="1" applyAlignment="1">
      <alignment horizontal="center" vertical="center" wrapText="1"/>
    </xf>
    <xf numFmtId="0" fontId="189" fillId="0" borderId="2" xfId="0" applyFont="1" applyBorder="1" applyAlignment="1">
      <alignment horizontal="center" vertical="center" wrapText="1"/>
    </xf>
    <xf numFmtId="16" fontId="220" fillId="4" borderId="132" xfId="0" applyNumberFormat="1" applyFont="1" applyFill="1" applyBorder="1" applyAlignment="1">
      <alignment horizontal="center" vertical="center" wrapText="1"/>
    </xf>
    <xf numFmtId="0" fontId="220" fillId="0" borderId="1" xfId="0" applyFont="1" applyBorder="1" applyAlignment="1">
      <alignment vertical="center" wrapText="1"/>
    </xf>
    <xf numFmtId="0" fontId="265" fillId="0" borderId="0" xfId="0" applyFont="1" applyAlignment="1">
      <alignment horizontal="right" vertical="center"/>
    </xf>
    <xf numFmtId="0" fontId="372" fillId="0" borderId="0" xfId="13" applyFont="1" applyAlignment="1" applyProtection="1">
      <alignment horizontal="left" vertical="center"/>
      <protection locked="0"/>
    </xf>
    <xf numFmtId="0" fontId="471" fillId="0" borderId="0" xfId="0" applyFont="1" applyAlignment="1" applyProtection="1">
      <alignment horizontal="left" vertical="center"/>
      <protection locked="0"/>
    </xf>
    <xf numFmtId="0" fontId="371" fillId="0" borderId="0" xfId="0" applyFont="1" applyAlignment="1" applyProtection="1">
      <alignment horizontal="left" vertical="center"/>
      <protection locked="0"/>
    </xf>
    <xf numFmtId="0" fontId="166" fillId="0" borderId="0" xfId="0" applyFont="1" applyAlignment="1">
      <alignment horizontal="right" vertical="center"/>
    </xf>
    <xf numFmtId="0" fontId="485" fillId="0" borderId="0" xfId="0" applyFont="1" applyAlignment="1">
      <alignment horizontal="right" vertical="center"/>
    </xf>
    <xf numFmtId="0" fontId="117" fillId="0" borderId="0" xfId="0" applyFont="1" applyAlignment="1">
      <alignment horizontal="right" vertical="center"/>
    </xf>
    <xf numFmtId="0" fontId="486" fillId="0" borderId="0" xfId="0" applyFont="1" applyAlignment="1">
      <alignment horizontal="right" vertical="center"/>
    </xf>
    <xf numFmtId="0" fontId="312" fillId="0" borderId="0" xfId="0" applyFont="1" applyAlignment="1">
      <alignment horizontal="right" vertical="center"/>
    </xf>
    <xf numFmtId="16" fontId="570" fillId="0" borderId="0" xfId="0" applyNumberFormat="1" applyFont="1" applyAlignment="1">
      <alignment horizontal="center" vertical="center"/>
    </xf>
    <xf numFmtId="0" fontId="284" fillId="0" borderId="0" xfId="0" applyFont="1" applyAlignment="1">
      <alignment horizontal="right" vertical="center"/>
    </xf>
    <xf numFmtId="16" fontId="326" fillId="0" borderId="0" xfId="0" applyNumberFormat="1" applyFont="1" applyAlignment="1">
      <alignment horizontal="center" vertical="center"/>
    </xf>
    <xf numFmtId="16" fontId="327" fillId="0" borderId="0" xfId="0" applyNumberFormat="1" applyFont="1" applyAlignment="1">
      <alignment horizontal="center" vertical="center"/>
    </xf>
    <xf numFmtId="0" fontId="86" fillId="0" borderId="0" xfId="0" quotePrefix="1" applyFont="1" applyAlignment="1">
      <alignment vertical="center"/>
    </xf>
    <xf numFmtId="16" fontId="262" fillId="0" borderId="0" xfId="0" applyNumberFormat="1" applyFont="1" applyAlignment="1">
      <alignment horizontal="center" vertical="center"/>
    </xf>
    <xf numFmtId="0" fontId="121" fillId="0" borderId="0" xfId="0" applyFont="1" applyAlignment="1">
      <alignment vertical="center"/>
    </xf>
    <xf numFmtId="0" fontId="102" fillId="0" borderId="0" xfId="13" applyFont="1" applyAlignment="1" applyProtection="1">
      <alignment vertical="center"/>
    </xf>
    <xf numFmtId="0" fontId="95" fillId="8" borderId="1" xfId="0" applyFont="1" applyFill="1" applyBorder="1" applyAlignment="1">
      <alignment vertical="center"/>
    </xf>
    <xf numFmtId="0" fontId="86" fillId="8" borderId="1" xfId="0" applyFont="1" applyFill="1" applyBorder="1" applyAlignment="1">
      <alignment horizontal="center" vertical="center"/>
    </xf>
    <xf numFmtId="16" fontId="86" fillId="8" borderId="1" xfId="13" applyNumberFormat="1" applyFont="1" applyFill="1" applyBorder="1" applyAlignment="1" applyProtection="1">
      <alignment horizontal="center" vertical="center"/>
    </xf>
    <xf numFmtId="0" fontId="100" fillId="8" borderId="1" xfId="0" applyFont="1" applyFill="1" applyBorder="1" applyAlignment="1">
      <alignment vertical="center"/>
    </xf>
    <xf numFmtId="0" fontId="101" fillId="8" borderId="1" xfId="0" applyFont="1" applyFill="1" applyBorder="1" applyAlignment="1">
      <alignment vertical="center"/>
    </xf>
    <xf numFmtId="0" fontId="86" fillId="8" borderId="1" xfId="0" applyFont="1" applyFill="1" applyBorder="1" applyAlignment="1">
      <alignment vertical="center"/>
    </xf>
    <xf numFmtId="16" fontId="95" fillId="8" borderId="1" xfId="13" applyNumberFormat="1" applyFont="1" applyFill="1" applyBorder="1" applyAlignment="1" applyProtection="1">
      <alignment horizontal="center" vertical="center"/>
    </xf>
    <xf numFmtId="0" fontId="95" fillId="8" borderId="1" xfId="0" applyFont="1" applyFill="1" applyBorder="1" applyAlignment="1">
      <alignment horizontal="center" vertical="center"/>
    </xf>
    <xf numFmtId="16" fontId="86" fillId="8" borderId="21" xfId="0" applyNumberFormat="1" applyFont="1" applyFill="1" applyBorder="1" applyAlignment="1">
      <alignment horizontal="center" vertical="center"/>
    </xf>
    <xf numFmtId="0" fontId="95" fillId="8" borderId="14" xfId="0" applyFont="1" applyFill="1" applyBorder="1" applyAlignment="1">
      <alignment vertical="center"/>
    </xf>
    <xf numFmtId="0" fontId="95" fillId="8" borderId="14" xfId="0" applyFont="1" applyFill="1" applyBorder="1" applyAlignment="1">
      <alignment horizontal="center" vertical="center"/>
    </xf>
    <xf numFmtId="0" fontId="86" fillId="8" borderId="14" xfId="0" applyFont="1" applyFill="1" applyBorder="1" applyAlignment="1">
      <alignment horizontal="center" vertical="center"/>
    </xf>
    <xf numFmtId="16" fontId="95" fillId="8" borderId="14" xfId="13" applyNumberFormat="1" applyFont="1" applyFill="1" applyBorder="1" applyAlignment="1" applyProtection="1">
      <alignment horizontal="center" vertical="center"/>
    </xf>
    <xf numFmtId="16" fontId="86"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93" fillId="8" borderId="2" xfId="0" applyFont="1" applyFill="1" applyBorder="1" applyAlignment="1">
      <alignment vertical="center"/>
    </xf>
    <xf numFmtId="0" fontId="299" fillId="8" borderId="2" xfId="0" applyFont="1" applyFill="1" applyBorder="1" applyAlignment="1">
      <alignment horizontal="center" vertical="center" wrapText="1"/>
    </xf>
    <xf numFmtId="16" fontId="299" fillId="8" borderId="132" xfId="0" applyNumberFormat="1" applyFont="1" applyFill="1" applyBorder="1" applyAlignment="1">
      <alignment horizontal="center" vertical="center" wrapText="1"/>
    </xf>
    <xf numFmtId="16" fontId="297" fillId="8" borderId="1" xfId="0" applyNumberFormat="1" applyFont="1" applyFill="1" applyBorder="1" applyAlignment="1">
      <alignment horizontal="center" vertical="center" wrapText="1"/>
    </xf>
    <xf numFmtId="16" fontId="297" fillId="8" borderId="123" xfId="0" applyNumberFormat="1" applyFont="1" applyFill="1" applyBorder="1" applyAlignment="1">
      <alignment horizontal="center" vertical="center" wrapText="1"/>
    </xf>
    <xf numFmtId="16" fontId="299" fillId="8" borderId="123" xfId="0" applyNumberFormat="1" applyFont="1" applyFill="1" applyBorder="1" applyAlignment="1">
      <alignment horizontal="center" vertical="center" wrapText="1"/>
    </xf>
    <xf numFmtId="16" fontId="299" fillId="8" borderId="128" xfId="0" applyNumberFormat="1" applyFont="1" applyFill="1" applyBorder="1" applyAlignment="1">
      <alignment horizontal="center" vertical="center" wrapText="1"/>
    </xf>
    <xf numFmtId="16" fontId="299" fillId="8" borderId="2" xfId="0" applyNumberFormat="1" applyFont="1" applyFill="1" applyBorder="1" applyAlignment="1">
      <alignment horizontal="center" vertical="center" wrapText="1"/>
    </xf>
    <xf numFmtId="0" fontId="298" fillId="8" borderId="2" xfId="0" applyFont="1" applyFill="1" applyBorder="1" applyAlignment="1">
      <alignment vertical="center"/>
    </xf>
    <xf numFmtId="0" fontId="297" fillId="8" borderId="2" xfId="0" applyFont="1" applyFill="1" applyBorder="1" applyAlignment="1">
      <alignment vertical="center"/>
    </xf>
    <xf numFmtId="0" fontId="220" fillId="8" borderId="2" xfId="0" applyFont="1" applyFill="1" applyBorder="1" applyAlignment="1">
      <alignment horizontal="center" vertical="center" wrapText="1"/>
    </xf>
    <xf numFmtId="16" fontId="220" fillId="8" borderId="132" xfId="0" applyNumberFormat="1" applyFont="1" applyFill="1" applyBorder="1" applyAlignment="1">
      <alignment horizontal="center" vertical="center" wrapText="1"/>
    </xf>
    <xf numFmtId="0" fontId="293" fillId="8" borderId="1" xfId="0" applyFont="1" applyFill="1" applyBorder="1" applyAlignment="1">
      <alignment vertical="center"/>
    </xf>
    <xf numFmtId="0" fontId="220" fillId="8" borderId="1" xfId="0" applyFont="1" applyFill="1" applyBorder="1" applyAlignment="1">
      <alignment horizontal="center" vertical="center" wrapText="1"/>
    </xf>
    <xf numFmtId="16" fontId="220" fillId="8" borderId="1" xfId="0" applyNumberFormat="1" applyFont="1" applyFill="1" applyBorder="1" applyAlignment="1">
      <alignment horizontal="center" vertical="center" wrapText="1"/>
    </xf>
    <xf numFmtId="16" fontId="463" fillId="8" borderId="1" xfId="0" applyNumberFormat="1" applyFont="1" applyFill="1" applyBorder="1" applyAlignment="1">
      <alignment horizontal="center" vertical="center" wrapText="1"/>
    </xf>
    <xf numFmtId="16" fontId="299" fillId="8" borderId="1" xfId="0" applyNumberFormat="1" applyFont="1" applyFill="1" applyBorder="1" applyAlignment="1">
      <alignment horizontal="center" vertical="center" wrapText="1"/>
    </xf>
    <xf numFmtId="0" fontId="300" fillId="8" borderId="1" xfId="0" applyFont="1" applyFill="1" applyBorder="1" applyAlignment="1">
      <alignment vertical="center"/>
    </xf>
    <xf numFmtId="0" fontId="296" fillId="8" borderId="1" xfId="0" applyFont="1" applyFill="1" applyBorder="1" applyAlignment="1" applyProtection="1">
      <alignment vertical="center"/>
      <protection locked="0"/>
    </xf>
    <xf numFmtId="0" fontId="189" fillId="8" borderId="1" xfId="0" applyFont="1" applyFill="1" applyBorder="1" applyAlignment="1">
      <alignment horizontal="center" vertical="center" wrapText="1"/>
    </xf>
    <xf numFmtId="16" fontId="301" fillId="8" borderId="1" xfId="0" applyNumberFormat="1" applyFont="1" applyFill="1" applyBorder="1" applyAlignment="1" applyProtection="1">
      <alignment horizontal="center" vertical="center" wrapText="1"/>
      <protection locked="0"/>
    </xf>
    <xf numFmtId="0" fontId="283" fillId="8" borderId="1" xfId="0" applyFont="1" applyFill="1" applyBorder="1" applyAlignment="1">
      <alignment vertical="center"/>
    </xf>
    <xf numFmtId="0" fontId="293" fillId="8" borderId="130" xfId="0" applyFont="1" applyFill="1" applyBorder="1" applyAlignment="1">
      <alignment vertical="center"/>
    </xf>
    <xf numFmtId="0" fontId="220" fillId="8" borderId="90" xfId="0" applyFont="1" applyFill="1" applyBorder="1" applyAlignment="1">
      <alignment horizontal="center" vertical="center" wrapText="1"/>
    </xf>
    <xf numFmtId="16" fontId="220" fillId="8" borderId="90" xfId="0" applyNumberFormat="1" applyFont="1" applyFill="1" applyBorder="1" applyAlignment="1">
      <alignment horizontal="center" vertical="center" wrapText="1"/>
    </xf>
    <xf numFmtId="16" fontId="297" fillId="8" borderId="90" xfId="0" applyNumberFormat="1" applyFont="1" applyFill="1" applyBorder="1" applyAlignment="1">
      <alignment horizontal="center" vertical="center" wrapText="1"/>
    </xf>
    <xf numFmtId="16" fontId="299" fillId="8" borderId="108" xfId="0" applyNumberFormat="1" applyFont="1" applyFill="1" applyBorder="1" applyAlignment="1">
      <alignment horizontal="center" vertical="center" wrapText="1"/>
    </xf>
    <xf numFmtId="0" fontId="293" fillId="8" borderId="123" xfId="0" applyFont="1" applyFill="1" applyBorder="1" applyAlignment="1">
      <alignment vertical="center"/>
    </xf>
    <xf numFmtId="0" fontId="297" fillId="8" borderId="90" xfId="0" applyFont="1" applyFill="1" applyBorder="1" applyAlignment="1">
      <alignment vertical="center"/>
    </xf>
    <xf numFmtId="0" fontId="293" fillId="8" borderId="95" xfId="0" applyFont="1" applyFill="1" applyBorder="1" applyAlignment="1">
      <alignment vertical="center"/>
    </xf>
    <xf numFmtId="0" fontId="220" fillId="8" borderId="95" xfId="0" applyFont="1" applyFill="1" applyBorder="1" applyAlignment="1">
      <alignment horizontal="center" vertical="center" wrapText="1"/>
    </xf>
    <xf numFmtId="16" fontId="220" fillId="8" borderId="95" xfId="0" applyNumberFormat="1" applyFont="1" applyFill="1" applyBorder="1" applyAlignment="1">
      <alignment horizontal="center" vertical="center" wrapText="1"/>
    </xf>
    <xf numFmtId="16" fontId="297" fillId="8" borderId="95" xfId="0" applyNumberFormat="1" applyFont="1" applyFill="1" applyBorder="1" applyAlignment="1">
      <alignment horizontal="center" vertical="center" wrapText="1"/>
    </xf>
    <xf numFmtId="16" fontId="299" fillId="8" borderId="91" xfId="0" applyNumberFormat="1" applyFont="1" applyFill="1" applyBorder="1" applyAlignment="1">
      <alignment horizontal="center" vertical="center" wrapText="1"/>
    </xf>
    <xf numFmtId="0" fontId="293" fillId="8" borderId="90" xfId="0" applyFont="1" applyFill="1" applyBorder="1" applyAlignment="1">
      <alignment vertical="center"/>
    </xf>
    <xf numFmtId="16" fontId="299" fillId="8" borderId="90" xfId="0" applyNumberFormat="1" applyFont="1" applyFill="1" applyBorder="1" applyAlignment="1">
      <alignment horizontal="center" vertical="center" wrapText="1"/>
    </xf>
    <xf numFmtId="0" fontId="283" fillId="8" borderId="90" xfId="0" applyFont="1" applyFill="1" applyBorder="1" applyAlignment="1">
      <alignment vertical="center"/>
    </xf>
    <xf numFmtId="16" fontId="299" fillId="8" borderId="95" xfId="0" applyNumberFormat="1" applyFont="1" applyFill="1" applyBorder="1" applyAlignment="1">
      <alignment horizontal="center" vertical="center" wrapText="1"/>
    </xf>
    <xf numFmtId="0" fontId="298" fillId="8" borderId="90" xfId="0" applyFont="1" applyFill="1" applyBorder="1" applyAlignment="1">
      <alignment vertical="center"/>
    </xf>
    <xf numFmtId="0" fontId="189" fillId="8" borderId="90" xfId="0" applyFont="1" applyFill="1" applyBorder="1" applyAlignment="1">
      <alignment horizontal="center" vertical="center" wrapText="1"/>
    </xf>
    <xf numFmtId="0" fontId="189" fillId="0" borderId="90" xfId="0" applyFont="1" applyBorder="1" applyAlignment="1">
      <alignment horizontal="center" vertical="center" wrapText="1"/>
    </xf>
    <xf numFmtId="0" fontId="296" fillId="8" borderId="95" xfId="0" applyFont="1" applyFill="1" applyBorder="1" applyAlignment="1">
      <alignment vertical="center"/>
    </xf>
    <xf numFmtId="0" fontId="220" fillId="8" borderId="101" xfId="0" applyFont="1" applyFill="1" applyBorder="1" applyAlignment="1">
      <alignment horizontal="center" vertical="center" wrapText="1"/>
    </xf>
    <xf numFmtId="16" fontId="544" fillId="4" borderId="1" xfId="0" applyNumberFormat="1" applyFont="1" applyFill="1" applyBorder="1" applyAlignment="1">
      <alignment horizontal="center" vertical="center"/>
    </xf>
    <xf numFmtId="0" fontId="73" fillId="35" borderId="97" xfId="0" applyFont="1" applyFill="1" applyBorder="1" applyAlignment="1">
      <alignment vertical="center"/>
    </xf>
    <xf numFmtId="0" fontId="2" fillId="0" borderId="1" xfId="1" applyFont="1" applyBorder="1" applyAlignment="1" applyProtection="1">
      <alignment horizontal="left" vertical="center"/>
      <protection locked="0"/>
    </xf>
    <xf numFmtId="0" fontId="43" fillId="0" borderId="73" xfId="0" applyFont="1" applyBorder="1" applyAlignment="1">
      <alignment horizontal="center" vertical="center"/>
    </xf>
    <xf numFmtId="0" fontId="607" fillId="0" borderId="14" xfId="0" applyFont="1" applyBorder="1" applyAlignment="1">
      <alignment horizontal="center" vertical="center" wrapText="1"/>
    </xf>
    <xf numFmtId="0" fontId="336" fillId="39" borderId="0" xfId="13" applyFont="1" applyFill="1" applyAlignment="1" applyProtection="1">
      <alignment horizontal="center" vertical="center"/>
    </xf>
    <xf numFmtId="0" fontId="361" fillId="2" borderId="0" xfId="0" applyFont="1" applyFill="1" applyAlignment="1">
      <alignment horizontal="left" vertical="top" wrapText="1"/>
    </xf>
    <xf numFmtId="0" fontId="361" fillId="0" borderId="0" xfId="0" applyFont="1" applyAlignment="1">
      <alignment horizontal="left" vertical="top" wrapText="1"/>
    </xf>
    <xf numFmtId="0" fontId="273"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6" fillId="0" borderId="0" xfId="0" applyFont="1" applyAlignment="1">
      <alignment horizontal="left" wrapText="1"/>
    </xf>
    <xf numFmtId="16" fontId="0" fillId="14" borderId="17" xfId="0" applyNumberFormat="1" applyFill="1" applyBorder="1" applyAlignment="1">
      <alignment horizontal="center" vertical="center" wrapText="1"/>
    </xf>
    <xf numFmtId="16" fontId="0" fillId="14" borderId="33" xfId="0" applyNumberFormat="1" applyFill="1" applyBorder="1" applyAlignment="1">
      <alignment horizontal="center" vertical="center" wrapText="1"/>
    </xf>
    <xf numFmtId="0" fontId="315" fillId="3" borderId="0" xfId="0" applyFont="1" applyFill="1" applyAlignment="1">
      <alignment horizontal="left"/>
    </xf>
    <xf numFmtId="0" fontId="574" fillId="0" borderId="149" xfId="0" applyFont="1" applyBorder="1" applyAlignment="1">
      <alignment horizontal="center" vertical="center" wrapText="1"/>
    </xf>
    <xf numFmtId="0" fontId="574" fillId="0" borderId="151" xfId="0" applyFont="1" applyBorder="1" applyAlignment="1">
      <alignment horizontal="center" vertical="center" wrapText="1"/>
    </xf>
    <xf numFmtId="0" fontId="57" fillId="0" borderId="0" xfId="0" applyFont="1" applyAlignment="1">
      <alignment horizontal="center" vertical="center"/>
    </xf>
    <xf numFmtId="0" fontId="36" fillId="0" borderId="0" xfId="0" applyFont="1" applyAlignment="1">
      <alignment horizontal="center" vertical="center"/>
    </xf>
    <xf numFmtId="0" fontId="55" fillId="0" borderId="0" xfId="0" applyFont="1" applyAlignment="1">
      <alignment horizontal="center" vertical="center" wrapText="1"/>
    </xf>
    <xf numFmtId="0" fontId="55" fillId="0" borderId="154"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8" xfId="0" applyFont="1" applyBorder="1" applyAlignment="1">
      <alignment horizontal="center" vertical="center" wrapText="1"/>
    </xf>
    <xf numFmtId="0" fontId="55" fillId="0" borderId="95" xfId="0" applyFont="1" applyBorder="1" applyAlignment="1">
      <alignment horizontal="center" vertical="center" wrapText="1"/>
    </xf>
    <xf numFmtId="0" fontId="72" fillId="0" borderId="0" xfId="0" applyFont="1" applyAlignment="1">
      <alignment horizontal="center" vertical="center"/>
    </xf>
    <xf numFmtId="0" fontId="72" fillId="0" borderId="154" xfId="0" applyFont="1" applyBorder="1" applyAlignment="1">
      <alignment horizontal="center" vertical="center"/>
    </xf>
    <xf numFmtId="0" fontId="72" fillId="0" borderId="3" xfId="0" applyFont="1" applyBorder="1" applyAlignment="1">
      <alignment horizontal="center" vertical="center"/>
    </xf>
    <xf numFmtId="0" fontId="72" fillId="0" borderId="138" xfId="0" applyFont="1" applyBorder="1" applyAlignment="1">
      <alignment horizontal="center" vertical="center"/>
    </xf>
    <xf numFmtId="0" fontId="55" fillId="0" borderId="14" xfId="0" applyFont="1" applyBorder="1" applyAlignment="1">
      <alignment horizontal="center" vertical="center" wrapText="1"/>
    </xf>
    <xf numFmtId="0" fontId="55" fillId="0" borderId="5" xfId="0" applyFont="1" applyBorder="1" applyAlignment="1">
      <alignment horizontal="center" vertical="center" wrapText="1"/>
    </xf>
    <xf numFmtId="16" fontId="38" fillId="0" borderId="14" xfId="0" applyNumberFormat="1" applyFont="1" applyBorder="1" applyAlignment="1">
      <alignment horizontal="center" vertical="center" wrapText="1"/>
    </xf>
    <xf numFmtId="16" fontId="38" fillId="0" borderId="12" xfId="0" applyNumberFormat="1" applyFont="1" applyBorder="1" applyAlignment="1">
      <alignment horizontal="center" vertical="center" wrapText="1"/>
    </xf>
    <xf numFmtId="16" fontId="333" fillId="0" borderId="14" xfId="0" applyNumberFormat="1" applyFont="1" applyBorder="1" applyAlignment="1">
      <alignment horizontal="center" vertical="center" wrapText="1"/>
    </xf>
    <xf numFmtId="16" fontId="333" fillId="0" borderId="12" xfId="0" applyNumberFormat="1" applyFont="1" applyBorder="1" applyAlignment="1">
      <alignment horizontal="center" vertical="center" wrapText="1"/>
    </xf>
    <xf numFmtId="0" fontId="38" fillId="0" borderId="14" xfId="0" applyFont="1" applyBorder="1" applyAlignment="1">
      <alignment horizontal="center" vertical="center" wrapText="1"/>
    </xf>
    <xf numFmtId="0" fontId="38" fillId="0" borderId="12" xfId="0" applyFont="1" applyBorder="1" applyAlignment="1">
      <alignment horizontal="center" vertical="center" wrapText="1"/>
    </xf>
    <xf numFmtId="0" fontId="55" fillId="0" borderId="123"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45" xfId="0" applyFont="1" applyBorder="1" applyAlignment="1">
      <alignment horizontal="center" vertical="center" wrapText="1"/>
    </xf>
    <xf numFmtId="0" fontId="55" fillId="0" borderId="113" xfId="0" applyFont="1" applyBorder="1" applyAlignment="1">
      <alignment horizontal="center" vertical="center" wrapText="1"/>
    </xf>
    <xf numFmtId="0" fontId="574" fillId="0" borderId="149" xfId="0" applyFont="1" applyBorder="1" applyAlignment="1">
      <alignment horizontal="center" vertical="center"/>
    </xf>
    <xf numFmtId="0" fontId="574" fillId="0" borderId="152" xfId="0" applyFont="1" applyBorder="1" applyAlignment="1">
      <alignment horizontal="center" vertical="center"/>
    </xf>
    <xf numFmtId="0" fontId="574" fillId="0" borderId="14" xfId="0" applyFont="1" applyBorder="1" applyAlignment="1">
      <alignment horizontal="center" vertical="center" wrapText="1"/>
    </xf>
    <xf numFmtId="0" fontId="574" fillId="0" borderId="12"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33"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3" xfId="0" applyFont="1" applyBorder="1" applyAlignment="1">
      <alignment horizontal="center" vertical="center" wrapText="1"/>
    </xf>
    <xf numFmtId="16" fontId="55" fillId="0" borderId="0" xfId="0" applyNumberFormat="1" applyFont="1" applyAlignment="1" applyProtection="1">
      <alignment horizontal="center" vertical="center"/>
      <protection locked="0"/>
    </xf>
    <xf numFmtId="16" fontId="55" fillId="0" borderId="16" xfId="0" applyNumberFormat="1" applyFont="1" applyBorder="1" applyAlignment="1" applyProtection="1">
      <alignment horizontal="center" vertical="center"/>
      <protection locked="0"/>
    </xf>
    <xf numFmtId="16" fontId="55" fillId="0" borderId="3" xfId="0" applyNumberFormat="1" applyFont="1" applyBorder="1" applyAlignment="1" applyProtection="1">
      <alignment horizontal="center" vertical="center"/>
      <protection locked="0"/>
    </xf>
    <xf numFmtId="16" fontId="55" fillId="0" borderId="13" xfId="0" applyNumberFormat="1" applyFont="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38" fillId="0" borderId="0" xfId="0" applyFont="1" applyAlignment="1">
      <alignment horizontal="center" vertical="center"/>
    </xf>
    <xf numFmtId="0" fontId="315" fillId="3" borderId="9" xfId="0" applyFont="1" applyFill="1" applyBorder="1" applyAlignment="1" applyProtection="1">
      <alignment horizontal="left"/>
      <protection locked="0"/>
    </xf>
    <xf numFmtId="0" fontId="273" fillId="0" borderId="9" xfId="0" applyFont="1" applyBorder="1" applyAlignment="1">
      <alignment horizontal="center"/>
    </xf>
    <xf numFmtId="0" fontId="315" fillId="3" borderId="0" xfId="0" applyFont="1" applyFill="1" applyAlignment="1" applyProtection="1">
      <alignment horizontal="left"/>
      <protection locked="0"/>
    </xf>
    <xf numFmtId="16" fontId="544" fillId="4" borderId="20" xfId="0" applyNumberFormat="1" applyFont="1" applyFill="1" applyBorder="1" applyAlignment="1">
      <alignment horizontal="center" vertical="center"/>
    </xf>
    <xf numFmtId="16" fontId="544" fillId="4" borderId="21" xfId="0" applyNumberFormat="1" applyFont="1" applyFill="1" applyBorder="1" applyAlignment="1">
      <alignment horizontal="center" vertical="center"/>
    </xf>
    <xf numFmtId="0" fontId="92" fillId="0" borderId="14" xfId="0" applyFont="1" applyBorder="1" applyAlignment="1">
      <alignment horizontal="center" vertical="center" wrapText="1"/>
    </xf>
    <xf numFmtId="16" fontId="38" fillId="14" borderId="20" xfId="0" applyNumberFormat="1" applyFont="1" applyFill="1" applyBorder="1" applyAlignment="1">
      <alignment horizontal="center" vertical="center" wrapText="1"/>
    </xf>
    <xf numFmtId="16" fontId="38" fillId="14" borderId="21" xfId="0" applyNumberFormat="1" applyFont="1" applyFill="1" applyBorder="1" applyAlignment="1">
      <alignment horizontal="center" vertical="center" wrapText="1"/>
    </xf>
    <xf numFmtId="0" fontId="273" fillId="3" borderId="22" xfId="0" applyFont="1" applyFill="1" applyBorder="1"/>
    <xf numFmtId="0" fontId="315" fillId="2" borderId="0" xfId="0" applyFont="1" applyFill="1" applyAlignment="1" applyProtection="1">
      <alignment horizontal="left"/>
      <protection locked="0"/>
    </xf>
    <xf numFmtId="0" fontId="273" fillId="0" borderId="9" xfId="0" applyFont="1" applyBorder="1" applyAlignment="1">
      <alignment horizontal="left"/>
    </xf>
    <xf numFmtId="0" fontId="36" fillId="0" borderId="0" xfId="0" applyFont="1" applyAlignment="1">
      <alignment horizontal="center"/>
    </xf>
    <xf numFmtId="0" fontId="272" fillId="0" borderId="9" xfId="0" applyFont="1" applyBorder="1" applyAlignment="1">
      <alignment horizontal="left"/>
    </xf>
    <xf numFmtId="0" fontId="1" fillId="0" borderId="1" xfId="1" applyFont="1" applyBorder="1" applyAlignment="1" applyProtection="1">
      <alignment horizontal="left" vertical="center" wrapText="1"/>
      <protection locked="0"/>
    </xf>
  </cellXfs>
  <cellStyles count="2356">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YX 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169334</xdr:colOff>
      <xdr:row>1</xdr:row>
      <xdr:rowOff>179916</xdr:rowOff>
    </xdr:from>
    <xdr:to>
      <xdr:col>8</xdr:col>
      <xdr:colOff>1493308</xdr:colOff>
      <xdr:row>3</xdr:row>
      <xdr:rowOff>110082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1EB3BB2-0B94-434B-A775-3D7F64DC3047}"/>
            </a:ext>
            <a:ext uri="{147F2762-F138-4A5C-976F-8EAC2B608ADB}">
              <a16:predDERef xmlns:a16="http://schemas.microsoft.com/office/drawing/2014/main" pred="{6C2DE089-03DA-409E-B401-FD70D3E89070}"/>
            </a:ext>
          </a:extLst>
        </xdr:cNvPr>
        <xdr:cNvSpPr/>
      </xdr:nvSpPr>
      <xdr:spPr>
        <a:xfrm>
          <a:off x="10742084" y="423333"/>
          <a:ext cx="1323974" cy="4169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3</xdr:row>
      <xdr:rowOff>58410</xdr:rowOff>
    </xdr:from>
    <xdr:to>
      <xdr:col>0</xdr:col>
      <xdr:colOff>1034039</xdr:colOff>
      <xdr:row>4</xdr:row>
      <xdr:rowOff>131116</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3</xdr:row>
      <xdr:rowOff>58410</xdr:rowOff>
    </xdr:from>
    <xdr:to>
      <xdr:col>1</xdr:col>
      <xdr:colOff>745473</xdr:colOff>
      <xdr:row>4</xdr:row>
      <xdr:rowOff>131116</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3</xdr:row>
      <xdr:rowOff>58410</xdr:rowOff>
    </xdr:from>
    <xdr:to>
      <xdr:col>2</xdr:col>
      <xdr:colOff>752436</xdr:colOff>
      <xdr:row>4</xdr:row>
      <xdr:rowOff>131116</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3</xdr:row>
      <xdr:rowOff>58410</xdr:rowOff>
    </xdr:from>
    <xdr:to>
      <xdr:col>3</xdr:col>
      <xdr:colOff>866909</xdr:colOff>
      <xdr:row>4</xdr:row>
      <xdr:rowOff>129435</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3</xdr:row>
      <xdr:rowOff>58410</xdr:rowOff>
    </xdr:from>
    <xdr:to>
      <xdr:col>7</xdr:col>
      <xdr:colOff>381840</xdr:colOff>
      <xdr:row>4</xdr:row>
      <xdr:rowOff>131116</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5</xdr:row>
      <xdr:rowOff>35676</xdr:rowOff>
    </xdr:from>
    <xdr:to>
      <xdr:col>0</xdr:col>
      <xdr:colOff>1034039</xdr:colOff>
      <xdr:row>6</xdr:row>
      <xdr:rowOff>108382</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5</xdr:row>
      <xdr:rowOff>35676</xdr:rowOff>
    </xdr:from>
    <xdr:to>
      <xdr:col>5</xdr:col>
      <xdr:colOff>210168</xdr:colOff>
      <xdr:row>6</xdr:row>
      <xdr:rowOff>108382</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5</xdr:row>
      <xdr:rowOff>35676</xdr:rowOff>
    </xdr:from>
    <xdr:to>
      <xdr:col>7</xdr:col>
      <xdr:colOff>381840</xdr:colOff>
      <xdr:row>6</xdr:row>
      <xdr:rowOff>108382</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3</xdr:row>
      <xdr:rowOff>58410</xdr:rowOff>
    </xdr:from>
    <xdr:to>
      <xdr:col>1</xdr:col>
      <xdr:colOff>1770101</xdr:colOff>
      <xdr:row>4</xdr:row>
      <xdr:rowOff>131116</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5</xdr:row>
      <xdr:rowOff>35676</xdr:rowOff>
    </xdr:from>
    <xdr:to>
      <xdr:col>1</xdr:col>
      <xdr:colOff>1770422</xdr:colOff>
      <xdr:row>6</xdr:row>
      <xdr:rowOff>106702</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5</xdr:row>
      <xdr:rowOff>35676</xdr:rowOff>
    </xdr:from>
    <xdr:to>
      <xdr:col>2</xdr:col>
      <xdr:colOff>747401</xdr:colOff>
      <xdr:row>6</xdr:row>
      <xdr:rowOff>106702</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5</xdr:row>
      <xdr:rowOff>35676</xdr:rowOff>
    </xdr:from>
    <xdr:to>
      <xdr:col>9</xdr:col>
      <xdr:colOff>1333351</xdr:colOff>
      <xdr:row>6</xdr:row>
      <xdr:rowOff>108382</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7</xdr:row>
      <xdr:rowOff>2658</xdr:rowOff>
    </xdr:from>
    <xdr:to>
      <xdr:col>1</xdr:col>
      <xdr:colOff>1769301</xdr:colOff>
      <xdr:row>8</xdr:row>
      <xdr:rowOff>76688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7</xdr:row>
      <xdr:rowOff>2658</xdr:rowOff>
    </xdr:from>
    <xdr:to>
      <xdr:col>4</xdr:col>
      <xdr:colOff>548271</xdr:colOff>
      <xdr:row>8</xdr:row>
      <xdr:rowOff>76065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7</xdr:row>
      <xdr:rowOff>2658</xdr:rowOff>
    </xdr:from>
    <xdr:to>
      <xdr:col>6</xdr:col>
      <xdr:colOff>302848</xdr:colOff>
      <xdr:row>8</xdr:row>
      <xdr:rowOff>74327</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7</xdr:row>
      <xdr:rowOff>2658</xdr:rowOff>
    </xdr:from>
    <xdr:to>
      <xdr:col>10</xdr:col>
      <xdr:colOff>910912</xdr:colOff>
      <xdr:row>8</xdr:row>
      <xdr:rowOff>76065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8</xdr:row>
      <xdr:rowOff>162220</xdr:rowOff>
    </xdr:from>
    <xdr:to>
      <xdr:col>0</xdr:col>
      <xdr:colOff>1034038</xdr:colOff>
      <xdr:row>10</xdr:row>
      <xdr:rowOff>53385</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358245</xdr:colOff>
      <xdr:row>8</xdr:row>
      <xdr:rowOff>162220</xdr:rowOff>
    </xdr:from>
    <xdr:to>
      <xdr:col>9</xdr:col>
      <xdr:colOff>1337445</xdr:colOff>
      <xdr:row>10</xdr:row>
      <xdr:rowOff>58761</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8</xdr:row>
      <xdr:rowOff>162220</xdr:rowOff>
    </xdr:from>
    <xdr:to>
      <xdr:col>9</xdr:col>
      <xdr:colOff>316928</xdr:colOff>
      <xdr:row>10</xdr:row>
      <xdr:rowOff>55011</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8</xdr:row>
      <xdr:rowOff>162220</xdr:rowOff>
    </xdr:from>
    <xdr:to>
      <xdr:col>8</xdr:col>
      <xdr:colOff>731802</xdr:colOff>
      <xdr:row>10</xdr:row>
      <xdr:rowOff>54186</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8</xdr:row>
      <xdr:rowOff>162220</xdr:rowOff>
    </xdr:from>
    <xdr:to>
      <xdr:col>6</xdr:col>
      <xdr:colOff>306448</xdr:colOff>
      <xdr:row>10</xdr:row>
      <xdr:rowOff>49958</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8</xdr:row>
      <xdr:rowOff>162220</xdr:rowOff>
    </xdr:from>
    <xdr:to>
      <xdr:col>3</xdr:col>
      <xdr:colOff>873725</xdr:colOff>
      <xdr:row>10</xdr:row>
      <xdr:rowOff>50948</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3</xdr:row>
      <xdr:rowOff>58410</xdr:rowOff>
    </xdr:from>
    <xdr:to>
      <xdr:col>4</xdr:col>
      <xdr:colOff>553765</xdr:colOff>
      <xdr:row>4</xdr:row>
      <xdr:rowOff>131116</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3</xdr:row>
      <xdr:rowOff>58410</xdr:rowOff>
    </xdr:from>
    <xdr:to>
      <xdr:col>5</xdr:col>
      <xdr:colOff>215721</xdr:colOff>
      <xdr:row>4</xdr:row>
      <xdr:rowOff>131116</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5</xdr:row>
      <xdr:rowOff>35676</xdr:rowOff>
    </xdr:from>
    <xdr:to>
      <xdr:col>4</xdr:col>
      <xdr:colOff>548271</xdr:colOff>
      <xdr:row>6</xdr:row>
      <xdr:rowOff>108382</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3</xdr:row>
      <xdr:rowOff>58410</xdr:rowOff>
    </xdr:from>
    <xdr:to>
      <xdr:col>6</xdr:col>
      <xdr:colOff>305704</xdr:colOff>
      <xdr:row>4</xdr:row>
      <xdr:rowOff>129435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7</xdr:row>
      <xdr:rowOff>2658</xdr:rowOff>
    </xdr:from>
    <xdr:to>
      <xdr:col>2</xdr:col>
      <xdr:colOff>747401</xdr:colOff>
      <xdr:row>8</xdr:row>
      <xdr:rowOff>73326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7</xdr:row>
      <xdr:rowOff>2658</xdr:rowOff>
    </xdr:from>
    <xdr:to>
      <xdr:col>8</xdr:col>
      <xdr:colOff>731801</xdr:colOff>
      <xdr:row>8</xdr:row>
      <xdr:rowOff>78964</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5</xdr:row>
      <xdr:rowOff>35676</xdr:rowOff>
    </xdr:from>
    <xdr:to>
      <xdr:col>6</xdr:col>
      <xdr:colOff>307385</xdr:colOff>
      <xdr:row>6</xdr:row>
      <xdr:rowOff>108382</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7</xdr:row>
      <xdr:rowOff>2658</xdr:rowOff>
    </xdr:from>
    <xdr:to>
      <xdr:col>7</xdr:col>
      <xdr:colOff>382509</xdr:colOff>
      <xdr:row>8</xdr:row>
      <xdr:rowOff>73684</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ORYX</a:t>
          </a:r>
          <a:r>
            <a:rPr lang="en-SG" sz="1000" baseline="0">
              <a:latin typeface="+mn-lt"/>
            </a:rPr>
            <a:t> </a:t>
          </a:r>
          <a:r>
            <a:rPr lang="en-SG" sz="1000">
              <a:latin typeface="+mn-lt"/>
            </a:rPr>
            <a:t>ORIGAMI</a:t>
          </a:r>
        </a:p>
      </xdr:txBody>
    </xdr:sp>
    <xdr:clientData/>
  </xdr:twoCellAnchor>
  <xdr:twoCellAnchor editAs="absolute">
    <xdr:from>
      <xdr:col>1</xdr:col>
      <xdr:colOff>1820707</xdr:colOff>
      <xdr:row>8</xdr:row>
      <xdr:rowOff>162220</xdr:rowOff>
    </xdr:from>
    <xdr:to>
      <xdr:col>2</xdr:col>
      <xdr:colOff>747401</xdr:colOff>
      <xdr:row>10</xdr:row>
      <xdr:rowOff>52629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3</xdr:row>
      <xdr:rowOff>58410</xdr:rowOff>
    </xdr:from>
    <xdr:to>
      <xdr:col>9</xdr:col>
      <xdr:colOff>313126</xdr:colOff>
      <xdr:row>4</xdr:row>
      <xdr:rowOff>131116</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8</xdr:row>
      <xdr:rowOff>162220</xdr:rowOff>
    </xdr:from>
    <xdr:to>
      <xdr:col>7</xdr:col>
      <xdr:colOff>380942</xdr:colOff>
      <xdr:row>10</xdr:row>
      <xdr:rowOff>49086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7</xdr:row>
      <xdr:rowOff>2658</xdr:rowOff>
    </xdr:from>
    <xdr:to>
      <xdr:col>10</xdr:col>
      <xdr:colOff>2976579</xdr:colOff>
      <xdr:row>8</xdr:row>
      <xdr:rowOff>74743</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7</xdr:row>
      <xdr:rowOff>2658</xdr:rowOff>
    </xdr:from>
    <xdr:to>
      <xdr:col>5</xdr:col>
      <xdr:colOff>221814</xdr:colOff>
      <xdr:row>8</xdr:row>
      <xdr:rowOff>76065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3</xdr:row>
      <xdr:rowOff>58410</xdr:rowOff>
    </xdr:from>
    <xdr:to>
      <xdr:col>8</xdr:col>
      <xdr:colOff>731801</xdr:colOff>
      <xdr:row>4</xdr:row>
      <xdr:rowOff>134716</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7</xdr:row>
      <xdr:rowOff>2658</xdr:rowOff>
    </xdr:from>
    <xdr:to>
      <xdr:col>0</xdr:col>
      <xdr:colOff>1034038</xdr:colOff>
      <xdr:row>8</xdr:row>
      <xdr:rowOff>76065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5</xdr:row>
      <xdr:rowOff>35676</xdr:rowOff>
    </xdr:from>
    <xdr:to>
      <xdr:col>3</xdr:col>
      <xdr:colOff>872044</xdr:colOff>
      <xdr:row>6</xdr:row>
      <xdr:rowOff>108382</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8</xdr:row>
      <xdr:rowOff>162220</xdr:rowOff>
    </xdr:from>
    <xdr:to>
      <xdr:col>4</xdr:col>
      <xdr:colOff>548271</xdr:colOff>
      <xdr:row>10</xdr:row>
      <xdr:rowOff>55011</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7</xdr:row>
      <xdr:rowOff>2658</xdr:rowOff>
    </xdr:from>
    <xdr:to>
      <xdr:col>10</xdr:col>
      <xdr:colOff>1945726</xdr:colOff>
      <xdr:row>8</xdr:row>
      <xdr:rowOff>76065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5</xdr:row>
      <xdr:rowOff>35676</xdr:rowOff>
    </xdr:from>
    <xdr:to>
      <xdr:col>1</xdr:col>
      <xdr:colOff>745473</xdr:colOff>
      <xdr:row>6</xdr:row>
      <xdr:rowOff>108382</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5</xdr:row>
      <xdr:rowOff>35676</xdr:rowOff>
    </xdr:from>
    <xdr:to>
      <xdr:col>10</xdr:col>
      <xdr:colOff>910912</xdr:colOff>
      <xdr:row>6</xdr:row>
      <xdr:rowOff>108382</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8</xdr:row>
      <xdr:rowOff>162220</xdr:rowOff>
    </xdr:from>
    <xdr:to>
      <xdr:col>5</xdr:col>
      <xdr:colOff>221814</xdr:colOff>
      <xdr:row>10</xdr:row>
      <xdr:rowOff>55011</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7</xdr:row>
      <xdr:rowOff>2658</xdr:rowOff>
    </xdr:from>
    <xdr:to>
      <xdr:col>9</xdr:col>
      <xdr:colOff>313126</xdr:colOff>
      <xdr:row>8</xdr:row>
      <xdr:rowOff>76065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1428890</xdr:colOff>
      <xdr:row>13</xdr:row>
      <xdr:rowOff>23812</xdr:rowOff>
    </xdr:from>
    <xdr:to>
      <xdr:col>3</xdr:col>
      <xdr:colOff>618565</xdr:colOff>
      <xdr:row>16</xdr:row>
      <xdr:rowOff>86845</xdr:rowOff>
    </xdr:to>
    <xdr:sp macro="" textlink="">
      <xdr:nvSpPr>
        <xdr:cNvPr id="3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733815" y="2576512"/>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3</xdr:row>
      <xdr:rowOff>58410</xdr:rowOff>
    </xdr:from>
    <xdr:to>
      <xdr:col>9</xdr:col>
      <xdr:colOff>1337249</xdr:colOff>
      <xdr:row>4</xdr:row>
      <xdr:rowOff>131116</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5</xdr:row>
      <xdr:rowOff>35676</xdr:rowOff>
    </xdr:from>
    <xdr:to>
      <xdr:col>9</xdr:col>
      <xdr:colOff>317024</xdr:colOff>
      <xdr:row>6</xdr:row>
      <xdr:rowOff>108382</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7</xdr:row>
      <xdr:rowOff>2658</xdr:rowOff>
    </xdr:from>
    <xdr:to>
      <xdr:col>9</xdr:col>
      <xdr:colOff>1337249</xdr:colOff>
      <xdr:row>8</xdr:row>
      <xdr:rowOff>76065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7</xdr:row>
      <xdr:rowOff>2658</xdr:rowOff>
    </xdr:from>
    <xdr:to>
      <xdr:col>1</xdr:col>
      <xdr:colOff>745474</xdr:colOff>
      <xdr:row>8</xdr:row>
      <xdr:rowOff>76065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3</xdr:row>
      <xdr:rowOff>58410</xdr:rowOff>
    </xdr:from>
    <xdr:to>
      <xdr:col>10</xdr:col>
      <xdr:colOff>910912</xdr:colOff>
      <xdr:row>4</xdr:row>
      <xdr:rowOff>131116</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5</xdr:row>
      <xdr:rowOff>35676</xdr:rowOff>
    </xdr:from>
    <xdr:to>
      <xdr:col>10</xdr:col>
      <xdr:colOff>1945726</xdr:colOff>
      <xdr:row>6</xdr:row>
      <xdr:rowOff>108382</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8</xdr:row>
      <xdr:rowOff>162220</xdr:rowOff>
    </xdr:from>
    <xdr:to>
      <xdr:col>1</xdr:col>
      <xdr:colOff>745474</xdr:colOff>
      <xdr:row>10</xdr:row>
      <xdr:rowOff>51473</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7</xdr:row>
      <xdr:rowOff>2658</xdr:rowOff>
    </xdr:from>
    <xdr:to>
      <xdr:col>3</xdr:col>
      <xdr:colOff>872044</xdr:colOff>
      <xdr:row>8</xdr:row>
      <xdr:rowOff>76688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3</xdr:row>
      <xdr:rowOff>58410</xdr:rowOff>
    </xdr:from>
    <xdr:to>
      <xdr:col>10</xdr:col>
      <xdr:colOff>1945726</xdr:colOff>
      <xdr:row>4</xdr:row>
      <xdr:rowOff>131116</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5</xdr:row>
      <xdr:rowOff>35676</xdr:rowOff>
    </xdr:from>
    <xdr:to>
      <xdr:col>10</xdr:col>
      <xdr:colOff>2976579</xdr:colOff>
      <xdr:row>6</xdr:row>
      <xdr:rowOff>109083</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8</xdr:row>
      <xdr:rowOff>162220</xdr:rowOff>
    </xdr:from>
    <xdr:to>
      <xdr:col>1</xdr:col>
      <xdr:colOff>1769301</xdr:colOff>
      <xdr:row>10</xdr:row>
      <xdr:rowOff>55011</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5</xdr:row>
      <xdr:rowOff>35676</xdr:rowOff>
    </xdr:from>
    <xdr:to>
      <xdr:col>8</xdr:col>
      <xdr:colOff>731802</xdr:colOff>
      <xdr:row>6</xdr:row>
      <xdr:rowOff>111982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2</xdr:row>
      <xdr:rowOff>61183</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54210</xdr:rowOff>
    </xdr:from>
    <xdr:to>
      <xdr:col>1</xdr:col>
      <xdr:colOff>526677</xdr:colOff>
      <xdr:row>16</xdr:row>
      <xdr:rowOff>30397</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606910"/>
          <a:ext cx="1831602" cy="70961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3</xdr:row>
      <xdr:rowOff>58410</xdr:rowOff>
    </xdr:from>
    <xdr:to>
      <xdr:col>10</xdr:col>
      <xdr:colOff>2976419</xdr:colOff>
      <xdr:row>4</xdr:row>
      <xdr:rowOff>127054</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8</xdr:row>
      <xdr:rowOff>162220</xdr:rowOff>
    </xdr:from>
    <xdr:to>
      <xdr:col>10</xdr:col>
      <xdr:colOff>1941644</xdr:colOff>
      <xdr:row>10</xdr:row>
      <xdr:rowOff>53952</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8</xdr:row>
      <xdr:rowOff>162220</xdr:rowOff>
    </xdr:from>
    <xdr:to>
      <xdr:col>10</xdr:col>
      <xdr:colOff>917756</xdr:colOff>
      <xdr:row>10</xdr:row>
      <xdr:rowOff>54652</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8</xdr:row>
      <xdr:rowOff>162220</xdr:rowOff>
    </xdr:from>
    <xdr:to>
      <xdr:col>10</xdr:col>
      <xdr:colOff>2976419</xdr:colOff>
      <xdr:row>10</xdr:row>
      <xdr:rowOff>52271</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795481</xdr:colOff>
      <xdr:row>2</xdr:row>
      <xdr:rowOff>16670</xdr:rowOff>
    </xdr:from>
    <xdr:to>
      <xdr:col>12</xdr:col>
      <xdr:colOff>990603</xdr:colOff>
      <xdr:row>3</xdr:row>
      <xdr:rowOff>123826</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491931" y="597695"/>
          <a:ext cx="995222" cy="39290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92</xdr:col>
          <xdr:colOff>83344</xdr:colOff>
          <xdr:row>3</xdr:row>
          <xdr:rowOff>188119</xdr:rowOff>
        </xdr:from>
        <xdr:to>
          <xdr:col>92</xdr:col>
          <xdr:colOff>292894</xdr:colOff>
          <xdr:row>36</xdr:row>
          <xdr:rowOff>197644</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7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83344</xdr:colOff>
          <xdr:row>3</xdr:row>
          <xdr:rowOff>188119</xdr:rowOff>
        </xdr:from>
        <xdr:to>
          <xdr:col>92</xdr:col>
          <xdr:colOff>245269</xdr:colOff>
          <xdr:row>36</xdr:row>
          <xdr:rowOff>178594</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7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83344</xdr:colOff>
          <xdr:row>3</xdr:row>
          <xdr:rowOff>188119</xdr:rowOff>
        </xdr:from>
        <xdr:to>
          <xdr:col>92</xdr:col>
          <xdr:colOff>245269</xdr:colOff>
          <xdr:row>36</xdr:row>
          <xdr:rowOff>178594</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7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87</xdr:col>
          <xdr:colOff>301438</xdr:colOff>
          <xdr:row>6</xdr:row>
          <xdr:rowOff>113740</xdr:rowOff>
        </xdr:from>
        <xdr:to>
          <xdr:col>87</xdr:col>
          <xdr:colOff>530038</xdr:colOff>
          <xdr:row>15</xdr:row>
          <xdr:rowOff>65554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301438</xdr:colOff>
          <xdr:row>6</xdr:row>
          <xdr:rowOff>113740</xdr:rowOff>
        </xdr:from>
        <xdr:to>
          <xdr:col>87</xdr:col>
          <xdr:colOff>482413</xdr:colOff>
          <xdr:row>15</xdr:row>
          <xdr:rowOff>46504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301438</xdr:colOff>
          <xdr:row>6</xdr:row>
          <xdr:rowOff>113740</xdr:rowOff>
        </xdr:from>
        <xdr:to>
          <xdr:col>87</xdr:col>
          <xdr:colOff>482413</xdr:colOff>
          <xdr:row>15</xdr:row>
          <xdr:rowOff>46504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6.bin"/><Relationship Id="rId13" Type="http://schemas.openxmlformats.org/officeDocument/2006/relationships/printerSettings" Target="../printerSettings/printerSettings251.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41.bin"/><Relationship Id="rId21" Type="http://schemas.openxmlformats.org/officeDocument/2006/relationships/drawing" Target="../drawings/drawing20.xml"/><Relationship Id="rId7" Type="http://schemas.openxmlformats.org/officeDocument/2006/relationships/printerSettings" Target="../printerSettings/printerSettings245.bin"/><Relationship Id="rId12" Type="http://schemas.openxmlformats.org/officeDocument/2006/relationships/printerSettings" Target="../printerSettings/printerSettings250.bin"/><Relationship Id="rId17" Type="http://schemas.openxmlformats.org/officeDocument/2006/relationships/printerSettings" Target="../printerSettings/printerSettings255.bin"/><Relationship Id="rId2" Type="http://schemas.openxmlformats.org/officeDocument/2006/relationships/printerSettings" Target="../printerSettings/printerSettings240.bin"/><Relationship Id="rId16" Type="http://schemas.openxmlformats.org/officeDocument/2006/relationships/printerSettings" Target="../printerSettings/printerSettings254.bin"/><Relationship Id="rId20" Type="http://schemas.openxmlformats.org/officeDocument/2006/relationships/printerSettings" Target="../printerSettings/printerSettings256.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11" Type="http://schemas.openxmlformats.org/officeDocument/2006/relationships/printerSettings" Target="../printerSettings/printerSettings249.bin"/><Relationship Id="rId5" Type="http://schemas.openxmlformats.org/officeDocument/2006/relationships/printerSettings" Target="../printerSettings/printerSettings243.bin"/><Relationship Id="rId15" Type="http://schemas.openxmlformats.org/officeDocument/2006/relationships/printerSettings" Target="../printerSettings/printerSettings253.bin"/><Relationship Id="rId10" Type="http://schemas.openxmlformats.org/officeDocument/2006/relationships/printerSettings" Target="../printerSettings/printerSettings248.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42.bin"/><Relationship Id="rId9" Type="http://schemas.openxmlformats.org/officeDocument/2006/relationships/printerSettings" Target="../printerSettings/printerSettings247.bin"/><Relationship Id="rId14" Type="http://schemas.openxmlformats.org/officeDocument/2006/relationships/printerSettings" Target="../printerSettings/printerSettings25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3" Type="http://schemas.openxmlformats.org/officeDocument/2006/relationships/printerSettings" Target="../printerSettings/printerSettings261.bin"/><Relationship Id="rId21" Type="http://schemas.openxmlformats.org/officeDocument/2006/relationships/drawing" Target="../drawings/drawing23.xml"/><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9.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drawing" Target="../drawings/drawing25.xml"/><Relationship Id="rId5" Type="http://schemas.openxmlformats.org/officeDocument/2006/relationships/printerSettings" Target="../printerSettings/printerSettings284.bin"/><Relationship Id="rId10" Type="http://schemas.openxmlformats.org/officeDocument/2006/relationships/printerSettings" Target="../printerSettings/printerSettings288.bin"/><Relationship Id="rId4" Type="http://schemas.openxmlformats.org/officeDocument/2006/relationships/printerSettings" Target="../printerSettings/printerSettings283.bin"/><Relationship Id="rId9"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3" Type="http://schemas.openxmlformats.org/officeDocument/2006/relationships/printerSettings" Target="../printerSettings/printerSettings2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drawing" Target="../drawings/drawing26.xml"/><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0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drawing" Target="../drawings/drawing27.xml"/><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0.bin"/><Relationship Id="rId2" Type="http://schemas.openxmlformats.org/officeDocument/2006/relationships/printerSettings" Target="../printerSettings/printerSettings311.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314.bin"/><Relationship Id="rId10" Type="http://schemas.openxmlformats.org/officeDocument/2006/relationships/printerSettings" Target="../printerSettings/printerSettings319.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31.bin"/><Relationship Id="rId13" Type="http://schemas.openxmlformats.org/officeDocument/2006/relationships/printerSettings" Target="../printerSettings/printerSettings336.bin"/><Relationship Id="rId18" Type="http://schemas.openxmlformats.org/officeDocument/2006/relationships/printerSettings" Target="../printerSettings/printerSettings341.bin"/><Relationship Id="rId3" Type="http://schemas.openxmlformats.org/officeDocument/2006/relationships/printerSettings" Target="../printerSettings/printerSettings32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0.bin"/><Relationship Id="rId12" Type="http://schemas.openxmlformats.org/officeDocument/2006/relationships/printerSettings" Target="../printerSettings/printerSettings335.bin"/><Relationship Id="rId17" Type="http://schemas.openxmlformats.org/officeDocument/2006/relationships/printerSettings" Target="../printerSettings/printerSettings340.bin"/><Relationship Id="rId2" Type="http://schemas.openxmlformats.org/officeDocument/2006/relationships/printerSettings" Target="../printerSettings/printerSettings325.bin"/><Relationship Id="rId16" Type="http://schemas.openxmlformats.org/officeDocument/2006/relationships/printerSettings" Target="../printerSettings/printerSettings339.bin"/><Relationship Id="rId20" Type="http://schemas.openxmlformats.org/officeDocument/2006/relationships/printerSettings" Target="../printerSettings/printerSettings343.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11" Type="http://schemas.openxmlformats.org/officeDocument/2006/relationships/printerSettings" Target="../printerSettings/printerSettings334.bin"/><Relationship Id="rId5" Type="http://schemas.openxmlformats.org/officeDocument/2006/relationships/printerSettings" Target="../printerSettings/printerSettings328.bin"/><Relationship Id="rId15" Type="http://schemas.openxmlformats.org/officeDocument/2006/relationships/printerSettings" Target="../printerSettings/printerSettings338.bin"/><Relationship Id="rId23" Type="http://schemas.openxmlformats.org/officeDocument/2006/relationships/drawing" Target="../drawings/drawing31.xml"/><Relationship Id="rId10" Type="http://schemas.openxmlformats.org/officeDocument/2006/relationships/printerSettings" Target="../printerSettings/printerSettings333.bin"/><Relationship Id="rId19" Type="http://schemas.openxmlformats.org/officeDocument/2006/relationships/printerSettings" Target="../printerSettings/printerSettings342.bin"/><Relationship Id="rId4" Type="http://schemas.openxmlformats.org/officeDocument/2006/relationships/printerSettings" Target="../printerSettings/printerSettings327.bin"/><Relationship Id="rId9" Type="http://schemas.openxmlformats.org/officeDocument/2006/relationships/printerSettings" Target="../printerSettings/printerSettings332.bin"/><Relationship Id="rId14" Type="http://schemas.openxmlformats.org/officeDocument/2006/relationships/printerSettings" Target="../printerSettings/printerSettings337.bin"/><Relationship Id="rId22" Type="http://schemas.openxmlformats.org/officeDocument/2006/relationships/printerSettings" Target="../printerSettings/printerSettings34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52.bin"/><Relationship Id="rId13" Type="http://schemas.openxmlformats.org/officeDocument/2006/relationships/printerSettings" Target="../printerSettings/printerSettings357.bin"/><Relationship Id="rId18" Type="http://schemas.openxmlformats.org/officeDocument/2006/relationships/printerSettings" Target="../printerSettings/printerSettings362.bin"/><Relationship Id="rId3" Type="http://schemas.openxmlformats.org/officeDocument/2006/relationships/printerSettings" Target="../printerSettings/printerSettings34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1.bin"/><Relationship Id="rId12" Type="http://schemas.openxmlformats.org/officeDocument/2006/relationships/printerSettings" Target="../printerSettings/printerSettings356.bin"/><Relationship Id="rId17" Type="http://schemas.openxmlformats.org/officeDocument/2006/relationships/printerSettings" Target="../printerSettings/printerSettings361.bin"/><Relationship Id="rId2" Type="http://schemas.openxmlformats.org/officeDocument/2006/relationships/printerSettings" Target="../printerSettings/printerSettings346.bin"/><Relationship Id="rId16" Type="http://schemas.openxmlformats.org/officeDocument/2006/relationships/printerSettings" Target="../printerSettings/printerSettings360.bin"/><Relationship Id="rId20" Type="http://schemas.openxmlformats.org/officeDocument/2006/relationships/printerSettings" Target="../printerSettings/printerSettings364.bin"/><Relationship Id="rId1" Type="http://schemas.openxmlformats.org/officeDocument/2006/relationships/printerSettings" Target="../printerSettings/printerSettings345.bin"/><Relationship Id="rId6" Type="http://schemas.openxmlformats.org/officeDocument/2006/relationships/printerSettings" Target="../printerSettings/printerSettings350.bin"/><Relationship Id="rId11" Type="http://schemas.openxmlformats.org/officeDocument/2006/relationships/printerSettings" Target="../printerSettings/printerSettings355.bin"/><Relationship Id="rId5" Type="http://schemas.openxmlformats.org/officeDocument/2006/relationships/printerSettings" Target="../printerSettings/printerSettings349.bin"/><Relationship Id="rId15" Type="http://schemas.openxmlformats.org/officeDocument/2006/relationships/printerSettings" Target="../printerSettings/printerSettings359.bin"/><Relationship Id="rId23" Type="http://schemas.openxmlformats.org/officeDocument/2006/relationships/drawing" Target="../drawings/drawing32.xml"/><Relationship Id="rId10" Type="http://schemas.openxmlformats.org/officeDocument/2006/relationships/printerSettings" Target="../printerSettings/printerSettings354.bin"/><Relationship Id="rId19" Type="http://schemas.openxmlformats.org/officeDocument/2006/relationships/printerSettings" Target="../printerSettings/printerSettings363.bin"/><Relationship Id="rId4" Type="http://schemas.openxmlformats.org/officeDocument/2006/relationships/printerSettings" Target="../printerSettings/printerSettings348.bin"/><Relationship Id="rId9" Type="http://schemas.openxmlformats.org/officeDocument/2006/relationships/printerSettings" Target="../printerSettings/printerSettings353.bin"/><Relationship Id="rId14" Type="http://schemas.openxmlformats.org/officeDocument/2006/relationships/printerSettings" Target="../printerSettings/printerSettings358.bin"/><Relationship Id="rId22" Type="http://schemas.openxmlformats.org/officeDocument/2006/relationships/printerSettings" Target="../printerSettings/printerSettings36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73.bin"/><Relationship Id="rId13" Type="http://schemas.openxmlformats.org/officeDocument/2006/relationships/printerSettings" Target="../printerSettings/printerSettings378.bin"/><Relationship Id="rId18" Type="http://schemas.openxmlformats.org/officeDocument/2006/relationships/printerSettings" Target="../printerSettings/printerSettings383.bin"/><Relationship Id="rId3" Type="http://schemas.openxmlformats.org/officeDocument/2006/relationships/printerSettings" Target="../printerSettings/printerSettings36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2.bin"/><Relationship Id="rId12" Type="http://schemas.openxmlformats.org/officeDocument/2006/relationships/printerSettings" Target="../printerSettings/printerSettings377.bin"/><Relationship Id="rId17" Type="http://schemas.openxmlformats.org/officeDocument/2006/relationships/printerSettings" Target="../printerSettings/printerSettings382.bin"/><Relationship Id="rId2" Type="http://schemas.openxmlformats.org/officeDocument/2006/relationships/printerSettings" Target="../printerSettings/printerSettings367.bin"/><Relationship Id="rId16" Type="http://schemas.openxmlformats.org/officeDocument/2006/relationships/printerSettings" Target="../printerSettings/printerSettings381.bin"/><Relationship Id="rId20" Type="http://schemas.openxmlformats.org/officeDocument/2006/relationships/printerSettings" Target="../printerSettings/printerSettings385.bin"/><Relationship Id="rId1" Type="http://schemas.openxmlformats.org/officeDocument/2006/relationships/printerSettings" Target="../printerSettings/printerSettings366.bin"/><Relationship Id="rId6" Type="http://schemas.openxmlformats.org/officeDocument/2006/relationships/printerSettings" Target="../printerSettings/printerSettings371.bin"/><Relationship Id="rId11" Type="http://schemas.openxmlformats.org/officeDocument/2006/relationships/printerSettings" Target="../printerSettings/printerSettings376.bin"/><Relationship Id="rId5" Type="http://schemas.openxmlformats.org/officeDocument/2006/relationships/printerSettings" Target="../printerSettings/printerSettings370.bin"/><Relationship Id="rId15" Type="http://schemas.openxmlformats.org/officeDocument/2006/relationships/printerSettings" Target="../printerSettings/printerSettings380.bin"/><Relationship Id="rId23" Type="http://schemas.openxmlformats.org/officeDocument/2006/relationships/drawing" Target="../drawings/drawing34.xml"/><Relationship Id="rId10" Type="http://schemas.openxmlformats.org/officeDocument/2006/relationships/printerSettings" Target="../printerSettings/printerSettings375.bin"/><Relationship Id="rId19" Type="http://schemas.openxmlformats.org/officeDocument/2006/relationships/printerSettings" Target="../printerSettings/printerSettings384.bin"/><Relationship Id="rId4" Type="http://schemas.openxmlformats.org/officeDocument/2006/relationships/printerSettings" Target="../printerSettings/printerSettings369.bin"/><Relationship Id="rId9" Type="http://schemas.openxmlformats.org/officeDocument/2006/relationships/printerSettings" Target="../printerSettings/printerSettings374.bin"/><Relationship Id="rId14" Type="http://schemas.openxmlformats.org/officeDocument/2006/relationships/printerSettings" Target="../printerSettings/printerSettings379.bin"/><Relationship Id="rId22" Type="http://schemas.openxmlformats.org/officeDocument/2006/relationships/printerSettings" Target="../printerSettings/printerSettings38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94.bin"/><Relationship Id="rId13" Type="http://schemas.openxmlformats.org/officeDocument/2006/relationships/printerSettings" Target="../printerSettings/printerSettings399.bin"/><Relationship Id="rId18" Type="http://schemas.openxmlformats.org/officeDocument/2006/relationships/printerSettings" Target="../printerSettings/printerSettings404.bin"/><Relationship Id="rId3" Type="http://schemas.openxmlformats.org/officeDocument/2006/relationships/printerSettings" Target="../printerSettings/printerSettings3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3.bin"/><Relationship Id="rId12" Type="http://schemas.openxmlformats.org/officeDocument/2006/relationships/printerSettings" Target="../printerSettings/printerSettings398.bin"/><Relationship Id="rId17" Type="http://schemas.openxmlformats.org/officeDocument/2006/relationships/printerSettings" Target="../printerSettings/printerSettings403.bin"/><Relationship Id="rId2" Type="http://schemas.openxmlformats.org/officeDocument/2006/relationships/printerSettings" Target="../printerSettings/printerSettings388.bin"/><Relationship Id="rId16" Type="http://schemas.openxmlformats.org/officeDocument/2006/relationships/printerSettings" Target="../printerSettings/printerSettings402.bin"/><Relationship Id="rId20" Type="http://schemas.openxmlformats.org/officeDocument/2006/relationships/printerSettings" Target="../printerSettings/printerSettings406.bin"/><Relationship Id="rId1" Type="http://schemas.openxmlformats.org/officeDocument/2006/relationships/printerSettings" Target="../printerSettings/printerSettings387.bin"/><Relationship Id="rId6" Type="http://schemas.openxmlformats.org/officeDocument/2006/relationships/printerSettings" Target="../printerSettings/printerSettings392.bin"/><Relationship Id="rId11" Type="http://schemas.openxmlformats.org/officeDocument/2006/relationships/printerSettings" Target="../printerSettings/printerSettings397.bin"/><Relationship Id="rId5" Type="http://schemas.openxmlformats.org/officeDocument/2006/relationships/printerSettings" Target="../printerSettings/printerSettings391.bin"/><Relationship Id="rId15" Type="http://schemas.openxmlformats.org/officeDocument/2006/relationships/printerSettings" Target="../printerSettings/printerSettings401.bin"/><Relationship Id="rId23" Type="http://schemas.openxmlformats.org/officeDocument/2006/relationships/drawing" Target="../drawings/drawing35.xml"/><Relationship Id="rId10" Type="http://schemas.openxmlformats.org/officeDocument/2006/relationships/printerSettings" Target="../printerSettings/printerSettings396.bin"/><Relationship Id="rId19" Type="http://schemas.openxmlformats.org/officeDocument/2006/relationships/printerSettings" Target="../printerSettings/printerSettings405.bin"/><Relationship Id="rId4" Type="http://schemas.openxmlformats.org/officeDocument/2006/relationships/printerSettings" Target="../printerSettings/printerSettings390.bin"/><Relationship Id="rId9" Type="http://schemas.openxmlformats.org/officeDocument/2006/relationships/printerSettings" Target="../printerSettings/printerSettings395.bin"/><Relationship Id="rId14" Type="http://schemas.openxmlformats.org/officeDocument/2006/relationships/printerSettings" Target="../printerSettings/printerSettings400.bin"/><Relationship Id="rId22" Type="http://schemas.openxmlformats.org/officeDocument/2006/relationships/printerSettings" Target="../printerSettings/printerSettings40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08.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29.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3" Type="http://schemas.openxmlformats.org/officeDocument/2006/relationships/printerSettings" Target="../printerSettings/printerSettings432.bin"/><Relationship Id="rId21" Type="http://schemas.openxmlformats.org/officeDocument/2006/relationships/printerSettings" Target="../printerSettings/printerSettings450.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8.bin"/><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12" Type="http://schemas.openxmlformats.org/officeDocument/2006/relationships/drawing" Target="../drawings/drawing41.x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5" Type="http://schemas.openxmlformats.org/officeDocument/2006/relationships/printerSettings" Target="../printerSettings/printerSettings455.bin"/><Relationship Id="rId10" Type="http://schemas.openxmlformats.org/officeDocument/2006/relationships/printerSettings" Target="../printerSettings/printerSettings460.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4.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31" Type="http://schemas.openxmlformats.org/officeDocument/2006/relationships/drawing" Target="../drawings/drawing42.xml"/><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48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83.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92.bin"/><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3" Type="http://schemas.openxmlformats.org/officeDocument/2006/relationships/printerSettings" Target="../printerSettings/printerSettings4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1.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drawing" Target="../drawings/drawing45.xml"/><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13.bin"/><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3" Type="http://schemas.openxmlformats.org/officeDocument/2006/relationships/printerSettings" Target="../printerSettings/printerSettings5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drawing" Target="../drawings/drawing46.xml"/><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3" Type="http://schemas.openxmlformats.org/officeDocument/2006/relationships/printerSettings" Target="../printerSettings/printerSettings52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drawing" Target="../drawings/drawing47.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548.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drawing" Target="../drawings/drawing49.xml"/><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6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0.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0.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71.bin"/><Relationship Id="rId1" Type="http://schemas.openxmlformats.org/officeDocument/2006/relationships/hyperlink" Target="mailto:SG094-Custsvc@msc.com" TargetMode="Externa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8.bin"/><Relationship Id="rId3" Type="http://schemas.openxmlformats.org/officeDocument/2006/relationships/printerSettings" Target="../printerSettings/printerSettings574.bin"/><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10" Type="http://schemas.openxmlformats.org/officeDocument/2006/relationships/printerSettings" Target="../printerSettings/printerSettings581.bin"/><Relationship Id="rId19" Type="http://schemas.openxmlformats.org/officeDocument/2006/relationships/drawing" Target="../drawings/drawing52.xml"/><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3" Type="http://schemas.openxmlformats.org/officeDocument/2006/relationships/printerSettings" Target="../printerSettings/printerSettings5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drawing" Target="../drawings/drawing53.xml"/><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0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17.bin"/><Relationship Id="rId13" Type="http://schemas.openxmlformats.org/officeDocument/2006/relationships/printerSettings" Target="../printerSettings/printerSettings622.bin"/><Relationship Id="rId18" Type="http://schemas.openxmlformats.org/officeDocument/2006/relationships/printerSettings" Target="../printerSettings/printerSettings627.bin"/><Relationship Id="rId26" Type="http://schemas.openxmlformats.org/officeDocument/2006/relationships/comments" Target="../comments3.xml"/><Relationship Id="rId3" Type="http://schemas.openxmlformats.org/officeDocument/2006/relationships/printerSettings" Target="../printerSettings/printerSettings61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6.bin"/><Relationship Id="rId12" Type="http://schemas.openxmlformats.org/officeDocument/2006/relationships/printerSettings" Target="../printerSettings/printerSettings621.bin"/><Relationship Id="rId17" Type="http://schemas.openxmlformats.org/officeDocument/2006/relationships/printerSettings" Target="../printerSettings/printerSettings626.bin"/><Relationship Id="rId25" Type="http://schemas.openxmlformats.org/officeDocument/2006/relationships/vmlDrawing" Target="../drawings/vmlDrawing3.vml"/><Relationship Id="rId2" Type="http://schemas.openxmlformats.org/officeDocument/2006/relationships/printerSettings" Target="../printerSettings/printerSettings611.bin"/><Relationship Id="rId16" Type="http://schemas.openxmlformats.org/officeDocument/2006/relationships/printerSettings" Target="../printerSettings/printerSettings625.bin"/><Relationship Id="rId20" Type="http://schemas.openxmlformats.org/officeDocument/2006/relationships/printerSettings" Target="../printerSettings/printerSettings629.bin"/><Relationship Id="rId1" Type="http://schemas.openxmlformats.org/officeDocument/2006/relationships/printerSettings" Target="../printerSettings/printerSettings610.bin"/><Relationship Id="rId6" Type="http://schemas.openxmlformats.org/officeDocument/2006/relationships/printerSettings" Target="../printerSettings/printerSettings615.bin"/><Relationship Id="rId11" Type="http://schemas.openxmlformats.org/officeDocument/2006/relationships/printerSettings" Target="../printerSettings/printerSettings620.bin"/><Relationship Id="rId24" Type="http://schemas.openxmlformats.org/officeDocument/2006/relationships/drawing" Target="../drawings/drawing54.xml"/><Relationship Id="rId5" Type="http://schemas.openxmlformats.org/officeDocument/2006/relationships/printerSettings" Target="../printerSettings/printerSettings614.bin"/><Relationship Id="rId15" Type="http://schemas.openxmlformats.org/officeDocument/2006/relationships/printerSettings" Target="../printerSettings/printerSettings624.bin"/><Relationship Id="rId23" Type="http://schemas.openxmlformats.org/officeDocument/2006/relationships/printerSettings" Target="../printerSettings/printerSettings630.bin"/><Relationship Id="rId10" Type="http://schemas.openxmlformats.org/officeDocument/2006/relationships/printerSettings" Target="../printerSettings/printerSettings619.bin"/><Relationship Id="rId19" Type="http://schemas.openxmlformats.org/officeDocument/2006/relationships/printerSettings" Target="../printerSettings/printerSettings628.bin"/><Relationship Id="rId4" Type="http://schemas.openxmlformats.org/officeDocument/2006/relationships/printerSettings" Target="../printerSettings/printerSettings613.bin"/><Relationship Id="rId9" Type="http://schemas.openxmlformats.org/officeDocument/2006/relationships/printerSettings" Target="../printerSettings/printerSettings618.bin"/><Relationship Id="rId14" Type="http://schemas.openxmlformats.org/officeDocument/2006/relationships/printerSettings" Target="../printerSettings/printerSettings623.bin"/><Relationship Id="rId22" Type="http://schemas.openxmlformats.org/officeDocument/2006/relationships/hyperlink" Target="mailto:SG094-Sales@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7.bin"/><Relationship Id="rId3" Type="http://schemas.openxmlformats.org/officeDocument/2006/relationships/printerSettings" Target="../printerSettings/printerSettings633.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10" Type="http://schemas.openxmlformats.org/officeDocument/2006/relationships/printerSettings" Target="../printerSettings/printerSettings640.bin"/><Relationship Id="rId19" Type="http://schemas.openxmlformats.org/officeDocument/2006/relationships/drawing" Target="../drawings/drawing55.xml"/><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55.bin"/><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control" Target="../activeX/activeX1.xml"/><Relationship Id="rId3" Type="http://schemas.openxmlformats.org/officeDocument/2006/relationships/printerSettings" Target="../printerSettings/printerSettings65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4.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vmlDrawing" Target="../drawings/vmlDrawing4.vml"/><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0" Type="http://schemas.openxmlformats.org/officeDocument/2006/relationships/printerSettings" Target="../printerSettings/printerSettings667.bin"/><Relationship Id="rId29" Type="http://schemas.openxmlformats.org/officeDocument/2006/relationships/image" Target="../media/image5.emf"/><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drawing" Target="../drawings/drawing56.xml"/><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68.bin"/><Relationship Id="rId28" Type="http://schemas.openxmlformats.org/officeDocument/2006/relationships/control" Target="../activeX/activeX2.xml"/><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57.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7.xml"/><Relationship Id="rId7" Type="http://schemas.openxmlformats.org/officeDocument/2006/relationships/control" Target="../activeX/activeX5.xml"/><Relationship Id="rId2" Type="http://schemas.openxmlformats.org/officeDocument/2006/relationships/printerSettings" Target="../printerSettings/printerSettings669.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8.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1.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1550" t="s">
        <v>0</v>
      </c>
      <c r="B102" s="1546"/>
      <c r="C102" s="1546"/>
      <c r="D102" s="3127"/>
      <c r="E102" s="24"/>
    </row>
    <row r="103" spans="1:5">
      <c r="A103" s="1546" t="s">
        <v>1</v>
      </c>
      <c r="B103" s="1546"/>
      <c r="C103" s="1547" t="s">
        <v>2</v>
      </c>
      <c r="D103" s="3127"/>
      <c r="E103" s="24"/>
    </row>
    <row r="104" spans="1:5">
      <c r="A104" s="1546"/>
      <c r="B104" s="1546"/>
      <c r="C104" s="1547"/>
      <c r="D104" s="3127"/>
      <c r="E104" s="24"/>
    </row>
    <row r="105" spans="1:5">
      <c r="A105" s="1546"/>
      <c r="B105" s="1546"/>
      <c r="C105" s="1548"/>
      <c r="D105" s="3127"/>
      <c r="E105" s="24"/>
    </row>
    <row r="106" spans="1:5">
      <c r="A106" s="1546" t="s">
        <v>3</v>
      </c>
      <c r="B106" s="1546" t="s">
        <v>4</v>
      </c>
      <c r="C106" s="1548" t="s">
        <v>5</v>
      </c>
      <c r="D106" s="3127"/>
      <c r="E106" s="24"/>
    </row>
    <row r="107" spans="1:5">
      <c r="A107" s="1546" t="s">
        <v>6</v>
      </c>
      <c r="B107" s="1546" t="s">
        <v>7</v>
      </c>
      <c r="C107" s="1548" t="s">
        <v>8</v>
      </c>
      <c r="D107" s="3127"/>
      <c r="E107" s="24"/>
    </row>
    <row r="108" spans="1:5">
      <c r="A108" s="1546" t="s">
        <v>9</v>
      </c>
      <c r="B108" s="1546" t="s">
        <v>10</v>
      </c>
      <c r="C108" s="1548" t="s">
        <v>11</v>
      </c>
      <c r="D108" s="3127"/>
      <c r="E108" s="24"/>
    </row>
    <row r="109" spans="1:5">
      <c r="A109" s="1846" t="s">
        <v>12</v>
      </c>
      <c r="B109" s="1546" t="s">
        <v>13</v>
      </c>
      <c r="C109" s="1548" t="s">
        <v>14</v>
      </c>
      <c r="D109" s="3127"/>
      <c r="E109" s="24"/>
    </row>
    <row r="110" spans="1:5">
      <c r="A110" s="1546" t="s">
        <v>15</v>
      </c>
      <c r="B110" s="1546" t="s">
        <v>16</v>
      </c>
      <c r="C110" s="1548" t="s">
        <v>17</v>
      </c>
      <c r="D110" s="3127"/>
      <c r="E110" s="24"/>
    </row>
    <row r="111" spans="1:5">
      <c r="A111" s="1546" t="s">
        <v>18</v>
      </c>
      <c r="B111" s="1546" t="s">
        <v>19</v>
      </c>
      <c r="C111" s="1548" t="s">
        <v>20</v>
      </c>
      <c r="D111" s="3127"/>
      <c r="E111" s="24"/>
    </row>
    <row r="112" spans="1:5">
      <c r="A112" s="1546" t="s">
        <v>9290</v>
      </c>
      <c r="B112" s="1546" t="s">
        <v>9292</v>
      </c>
      <c r="C112" s="1548" t="s">
        <v>9291</v>
      </c>
      <c r="D112" s="3127"/>
      <c r="E112" s="24"/>
    </row>
    <row r="113" spans="1:5">
      <c r="A113" s="1546" t="s">
        <v>21</v>
      </c>
      <c r="B113" s="1546" t="s">
        <v>22</v>
      </c>
      <c r="C113" s="1548" t="s">
        <v>23</v>
      </c>
      <c r="D113" s="3127"/>
      <c r="E113" s="24"/>
    </row>
    <row r="114" spans="1:5">
      <c r="A114" s="1546" t="s">
        <v>24</v>
      </c>
      <c r="B114" s="1546" t="s">
        <v>25</v>
      </c>
      <c r="C114" s="1548" t="s">
        <v>26</v>
      </c>
    </row>
    <row r="115" spans="1:5">
      <c r="A115" s="1546" t="s">
        <v>27</v>
      </c>
      <c r="B115" s="1546" t="s">
        <v>28</v>
      </c>
      <c r="C115" s="1548" t="s">
        <v>29</v>
      </c>
      <c r="D115" s="3127"/>
      <c r="E115" s="24"/>
    </row>
    <row r="116" spans="1:5">
      <c r="A116" s="1546" t="s">
        <v>30</v>
      </c>
      <c r="B116" s="1546" t="s">
        <v>31</v>
      </c>
      <c r="C116" s="1548" t="s">
        <v>32</v>
      </c>
      <c r="D116" s="3127"/>
      <c r="E116" s="24"/>
    </row>
    <row r="117" spans="1:5">
      <c r="A117" s="1546"/>
      <c r="B117" s="1546"/>
      <c r="C117" s="3685"/>
      <c r="D117" s="3127"/>
      <c r="E117" s="24"/>
    </row>
    <row r="119" spans="1:5">
      <c r="A119" s="1546" t="s">
        <v>33</v>
      </c>
      <c r="B119" s="1546" t="s">
        <v>34</v>
      </c>
      <c r="C119" s="1546"/>
      <c r="D119" s="3127"/>
      <c r="E119" s="24"/>
    </row>
    <row r="120" spans="1:5">
      <c r="A120" s="1546"/>
      <c r="B120" s="1546"/>
      <c r="C120" s="1546"/>
      <c r="D120" s="3127"/>
      <c r="E120" s="24"/>
    </row>
    <row r="121" spans="1:5">
      <c r="A121" s="1550" t="s">
        <v>35</v>
      </c>
      <c r="B121" s="1550"/>
      <c r="C121" s="1546"/>
      <c r="D121" s="3127"/>
      <c r="E121" s="24"/>
    </row>
    <row r="122" spans="1:5">
      <c r="A122" s="1546" t="s">
        <v>36</v>
      </c>
      <c r="B122" s="1546" t="s">
        <v>37</v>
      </c>
      <c r="C122" s="3048" t="s">
        <v>38</v>
      </c>
      <c r="D122" s="3127"/>
      <c r="E122" s="24"/>
    </row>
    <row r="123" spans="1:5">
      <c r="A123" s="1546"/>
      <c r="B123" s="1546"/>
      <c r="C123" s="1547"/>
      <c r="D123" s="3127"/>
      <c r="E123" s="24"/>
    </row>
    <row r="124" spans="1:5">
      <c r="A124" s="1546" t="s">
        <v>39</v>
      </c>
      <c r="B124" s="1546" t="s">
        <v>40</v>
      </c>
      <c r="C124" s="1547" t="s">
        <v>41</v>
      </c>
      <c r="D124" s="3127"/>
      <c r="E124" s="24"/>
    </row>
    <row r="125" spans="1:5">
      <c r="A125" s="1546" t="s">
        <v>42</v>
      </c>
      <c r="B125" s="1546" t="s">
        <v>43</v>
      </c>
      <c r="C125" s="1547" t="s">
        <v>44</v>
      </c>
      <c r="D125" s="3127"/>
      <c r="E125" s="24"/>
    </row>
    <row r="126" spans="1:5">
      <c r="A126" s="1846" t="s">
        <v>45</v>
      </c>
      <c r="B126" s="1546" t="s">
        <v>46</v>
      </c>
      <c r="C126" s="1547" t="s">
        <v>47</v>
      </c>
      <c r="D126" s="3127"/>
      <c r="E126" s="24"/>
    </row>
    <row r="127" spans="1:5">
      <c r="A127" s="1546" t="s">
        <v>48</v>
      </c>
      <c r="B127" s="1546" t="s">
        <v>49</v>
      </c>
      <c r="C127" s="1547" t="s">
        <v>50</v>
      </c>
      <c r="D127" s="3127"/>
      <c r="E127" s="24"/>
    </row>
    <row r="128" spans="1:5">
      <c r="A128" s="1546" t="s">
        <v>51</v>
      </c>
      <c r="B128" s="1546" t="s">
        <v>52</v>
      </c>
      <c r="C128" s="1547" t="s">
        <v>53</v>
      </c>
      <c r="D128" s="3127"/>
      <c r="E128" s="24"/>
    </row>
    <row r="129" spans="1:5">
      <c r="A129" s="1546" t="s">
        <v>54</v>
      </c>
      <c r="B129" s="1546" t="s">
        <v>55</v>
      </c>
      <c r="C129" s="1547" t="s">
        <v>56</v>
      </c>
      <c r="D129" s="3127"/>
      <c r="E129" s="24"/>
    </row>
    <row r="130" spans="1:5">
      <c r="A130" s="1546" t="s">
        <v>9289</v>
      </c>
      <c r="B130" s="1546"/>
      <c r="C130" s="1547" t="s">
        <v>9288</v>
      </c>
      <c r="D130" s="3127"/>
      <c r="E130" s="24"/>
    </row>
    <row r="131" spans="1:5">
      <c r="A131" s="1546" t="s">
        <v>57</v>
      </c>
      <c r="B131" s="1546" t="s">
        <v>57</v>
      </c>
      <c r="C131" s="1547" t="s">
        <v>57</v>
      </c>
      <c r="D131" s="3127"/>
      <c r="E131" s="24"/>
    </row>
    <row r="132" spans="1:5">
      <c r="A132" s="1546"/>
      <c r="B132" s="1546"/>
      <c r="C132" s="1547"/>
      <c r="D132" s="3127"/>
      <c r="E132" s="24"/>
    </row>
    <row r="133" spans="1:5">
      <c r="A133" s="1546"/>
      <c r="B133" s="1546"/>
      <c r="C133" s="1547"/>
      <c r="D133" s="3127"/>
      <c r="E133" s="24"/>
    </row>
    <row r="134" spans="1:5">
      <c r="A134" s="1546" t="s">
        <v>58</v>
      </c>
      <c r="B134" s="1546" t="s">
        <v>59</v>
      </c>
      <c r="C134" s="1546"/>
      <c r="D134" s="3127"/>
      <c r="E134" s="24"/>
    </row>
    <row r="135" spans="1:5">
      <c r="A135" s="1546"/>
      <c r="B135" s="80"/>
      <c r="C135" s="1546"/>
      <c r="D135" s="3127"/>
      <c r="E135" s="24"/>
    </row>
    <row r="136" spans="1:5">
      <c r="A136" s="1550" t="s">
        <v>60</v>
      </c>
      <c r="B136" s="80" t="s">
        <v>61</v>
      </c>
      <c r="C136" s="1550"/>
      <c r="D136" s="3127"/>
      <c r="E136" s="24"/>
    </row>
    <row r="137" spans="1:5">
      <c r="A137" s="1546" t="s">
        <v>62</v>
      </c>
      <c r="B137" s="1546" t="s">
        <v>61</v>
      </c>
      <c r="C137" s="1547" t="s">
        <v>63</v>
      </c>
      <c r="D137" s="3127"/>
      <c r="E137" s="24"/>
    </row>
    <row r="138" spans="1:5">
      <c r="A138" s="1546" t="s">
        <v>64</v>
      </c>
      <c r="B138" s="1546"/>
      <c r="C138" s="1547" t="s">
        <v>65</v>
      </c>
      <c r="D138" s="3127"/>
      <c r="E138" s="24"/>
    </row>
    <row r="139" spans="1:5">
      <c r="A139" s="1546" t="s">
        <v>66</v>
      </c>
      <c r="B139" s="1546" t="s">
        <v>67</v>
      </c>
      <c r="C139" s="1547" t="s">
        <v>68</v>
      </c>
      <c r="D139" s="3127"/>
      <c r="E139" s="24"/>
    </row>
    <row r="140" spans="1:5">
      <c r="A140" s="1546" t="s">
        <v>69</v>
      </c>
      <c r="B140" s="1546" t="s">
        <v>70</v>
      </c>
      <c r="C140" s="1547" t="s">
        <v>71</v>
      </c>
      <c r="D140" s="3127"/>
      <c r="E140" s="24"/>
    </row>
    <row r="141" spans="1:5">
      <c r="A141" s="1546" t="s">
        <v>72</v>
      </c>
      <c r="B141" s="1546" t="s">
        <v>73</v>
      </c>
      <c r="C141" s="1547" t="s">
        <v>74</v>
      </c>
      <c r="D141" s="3127"/>
      <c r="E141" s="24"/>
    </row>
    <row r="142" spans="1:5">
      <c r="A142" s="1546" t="s">
        <v>75</v>
      </c>
      <c r="B142" s="1546" t="s">
        <v>76</v>
      </c>
      <c r="C142" s="1552" t="s">
        <v>77</v>
      </c>
      <c r="D142" s="3127"/>
      <c r="E142" s="24"/>
    </row>
    <row r="143" spans="1:5">
      <c r="A143" s="1546" t="s">
        <v>79</v>
      </c>
      <c r="B143" s="1546" t="s">
        <v>80</v>
      </c>
      <c r="C143" s="1547" t="s">
        <v>81</v>
      </c>
      <c r="D143" s="3127"/>
      <c r="E143" s="24"/>
    </row>
    <row r="144" spans="1:5">
      <c r="A144" s="1546" t="s">
        <v>82</v>
      </c>
      <c r="B144" s="1546" t="s">
        <v>83</v>
      </c>
      <c r="C144" s="3049" t="s">
        <v>84</v>
      </c>
      <c r="D144" s="3127"/>
      <c r="E144" s="24"/>
    </row>
    <row r="145" spans="1:5">
      <c r="A145" s="1546" t="s">
        <v>85</v>
      </c>
      <c r="B145" s="1546" t="s">
        <v>86</v>
      </c>
      <c r="C145" s="3050" t="s">
        <v>87</v>
      </c>
      <c r="D145" s="3127"/>
      <c r="E145" s="24"/>
    </row>
    <row r="146" spans="1:5">
      <c r="A146" s="1546"/>
      <c r="B146" s="1546"/>
      <c r="C146" s="3050"/>
      <c r="D146" s="3127"/>
      <c r="E146" s="24"/>
    </row>
    <row r="147" spans="1:5">
      <c r="A147" s="1546"/>
      <c r="B147" s="1546"/>
      <c r="C147" s="1546"/>
      <c r="D147" s="3127"/>
      <c r="E147" s="24"/>
    </row>
    <row r="148" spans="1:5">
      <c r="A148" s="1546"/>
      <c r="B148" s="1546"/>
      <c r="C148" s="1546"/>
      <c r="D148" s="3127"/>
      <c r="E148" s="24"/>
    </row>
    <row r="149" spans="1:5">
      <c r="A149" s="1546" t="s">
        <v>58</v>
      </c>
      <c r="B149" s="1546" t="s">
        <v>88</v>
      </c>
      <c r="C149" s="1546"/>
      <c r="D149" s="3127"/>
      <c r="E149" s="24"/>
    </row>
    <row r="150" spans="1:5">
      <c r="A150" s="3127"/>
      <c r="B150" s="1"/>
      <c r="C150" s="2"/>
      <c r="D150" s="2"/>
      <c r="E150" s="24"/>
    </row>
    <row r="151" spans="1:5">
      <c r="A151" s="3128" t="s">
        <v>89</v>
      </c>
      <c r="B151" s="1073" t="s">
        <v>90</v>
      </c>
      <c r="C151" s="2"/>
      <c r="D151" s="2"/>
      <c r="E151" s="24"/>
    </row>
    <row r="152" spans="1:5">
      <c r="A152" s="3128" t="s">
        <v>91</v>
      </c>
      <c r="B152" s="3129" t="s">
        <v>92</v>
      </c>
      <c r="C152" s="278"/>
      <c r="D152" s="2"/>
    </row>
    <row r="153" spans="1:5">
      <c r="A153" s="273"/>
      <c r="B153" s="1"/>
      <c r="C153" s="278"/>
      <c r="D153" s="2"/>
    </row>
    <row r="154" spans="1:5">
      <c r="A154" s="273"/>
      <c r="B154" s="1"/>
      <c r="C154" s="278"/>
      <c r="D154" s="2"/>
    </row>
    <row r="155" spans="1:5">
      <c r="A155" s="273"/>
      <c r="B155" s="1"/>
      <c r="C155" s="278"/>
      <c r="D155" s="2"/>
    </row>
    <row r="156" spans="1:5">
      <c r="A156" s="273"/>
      <c r="B156" s="1"/>
      <c r="C156" s="278"/>
      <c r="D156" s="2"/>
    </row>
    <row r="157" spans="1:5">
      <c r="A157" s="273"/>
      <c r="B157" s="1"/>
      <c r="C157" s="278"/>
      <c r="D157" s="2"/>
    </row>
    <row r="158" spans="1:5">
      <c r="A158" s="273"/>
      <c r="B158" s="1"/>
      <c r="C158" s="278"/>
      <c r="D158" s="2"/>
    </row>
    <row r="159" spans="1:5">
      <c r="A159" s="273"/>
      <c r="B159" s="1"/>
      <c r="C159" s="278"/>
      <c r="D159" s="2"/>
    </row>
    <row r="160" spans="1:5">
      <c r="A160" s="273"/>
      <c r="B160" s="1"/>
      <c r="C160" s="278"/>
      <c r="D160" s="2"/>
    </row>
    <row r="161" spans="1:4">
      <c r="A161" s="273"/>
      <c r="B161" s="1"/>
      <c r="C161" s="278"/>
      <c r="D161" s="2"/>
    </row>
    <row r="162" spans="1:4">
      <c r="A162" s="273"/>
      <c r="B162" s="1"/>
      <c r="C162" s="278"/>
      <c r="D162" s="2"/>
    </row>
    <row r="163" spans="1:4">
      <c r="A163" s="273"/>
      <c r="B163" s="1"/>
      <c r="C163" s="278"/>
      <c r="D163" s="2"/>
    </row>
    <row r="164" spans="1:4">
      <c r="A164" s="273"/>
      <c r="B164" s="1"/>
      <c r="C164" s="278"/>
      <c r="D164" s="2"/>
    </row>
    <row r="165" spans="1:4">
      <c r="A165" s="273"/>
      <c r="B165" s="1"/>
      <c r="C165" s="278"/>
      <c r="D165" s="2"/>
    </row>
    <row r="166" spans="1:4">
      <c r="A166" s="273"/>
      <c r="B166" s="1"/>
      <c r="C166" s="278"/>
      <c r="D166" s="2"/>
    </row>
    <row r="167" spans="1:4">
      <c r="A167" s="273"/>
      <c r="B167" s="1"/>
      <c r="C167" s="278"/>
      <c r="D167" s="2"/>
    </row>
    <row r="168" spans="1:4">
      <c r="A168" s="273"/>
      <c r="B168" s="1"/>
      <c r="C168" s="278"/>
      <c r="D168" s="2"/>
    </row>
    <row r="169" spans="1:4">
      <c r="A169" s="273"/>
      <c r="B169" s="1"/>
      <c r="C169" s="27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29"/>
  <sheetViews>
    <sheetView zoomScale="85" zoomScaleNormal="85" workbookViewId="0">
      <pane ySplit="84" topLeftCell="A97" activePane="bottomLeft" state="frozen"/>
      <selection pane="bottomLeft"/>
    </sheetView>
  </sheetViews>
  <sheetFormatPr defaultColWidth="9.42578125" defaultRowHeight="12.75"/>
  <cols>
    <col min="1" max="1" width="18.140625" customWidth="1"/>
    <col min="2" max="2" width="10.28515625" style="34" customWidth="1"/>
    <col min="3" max="3" width="36.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319"/>
      <c r="C2" s="43" t="s">
        <v>93</v>
      </c>
      <c r="D2" s="44"/>
      <c r="N2" s="37"/>
      <c r="O2" s="39"/>
    </row>
    <row r="3" spans="1:15" ht="15.75">
      <c r="A3" s="4"/>
      <c r="C3" s="45"/>
      <c r="D3" s="45"/>
      <c r="G3" s="45"/>
      <c r="H3" s="45"/>
      <c r="I3" s="45"/>
      <c r="J3" s="45"/>
      <c r="K3" s="37"/>
      <c r="L3" s="37"/>
      <c r="M3" s="37"/>
      <c r="N3" s="37"/>
      <c r="O3" s="5"/>
    </row>
    <row r="4" spans="1:15" s="14" customFormat="1" ht="19.5">
      <c r="A4" s="418"/>
      <c r="B4" s="3350"/>
      <c r="C4" s="751"/>
      <c r="D4" s="400"/>
      <c r="E4" s="4755" t="s">
        <v>3041</v>
      </c>
      <c r="F4" s="4755"/>
      <c r="G4" s="424"/>
      <c r="H4" s="48"/>
      <c r="I4" s="397"/>
      <c r="J4" s="397"/>
      <c r="K4" s="397"/>
      <c r="L4" s="400"/>
      <c r="M4" s="400"/>
      <c r="N4" s="400"/>
      <c r="O4" s="400"/>
    </row>
    <row r="5" spans="1:15" s="14" customFormat="1" ht="38.25" hidden="1" customHeight="1">
      <c r="A5" s="398"/>
      <c r="B5" s="3351"/>
      <c r="C5" s="399" t="s">
        <v>95</v>
      </c>
      <c r="D5" s="412"/>
      <c r="E5" s="401" t="s">
        <v>96</v>
      </c>
      <c r="F5" s="2087" t="s">
        <v>3042</v>
      </c>
      <c r="G5" s="389" t="s">
        <v>3043</v>
      </c>
      <c r="H5" s="389" t="s">
        <v>99</v>
      </c>
      <c r="I5" s="1674" t="s">
        <v>3044</v>
      </c>
      <c r="J5" s="84" t="s">
        <v>3045</v>
      </c>
      <c r="K5" s="141" t="s">
        <v>103</v>
      </c>
      <c r="L5" s="403" t="s">
        <v>1105</v>
      </c>
      <c r="M5" s="403" t="s">
        <v>138</v>
      </c>
      <c r="N5" s="403"/>
      <c r="O5" s="1860" t="s">
        <v>2212</v>
      </c>
    </row>
    <row r="6" spans="1:15" s="14" customFormat="1" ht="20.25" hidden="1" customHeight="1" thickBot="1">
      <c r="A6" s="321" t="s">
        <v>1784</v>
      </c>
      <c r="B6" s="684"/>
      <c r="C6" s="799" t="s">
        <v>1785</v>
      </c>
      <c r="D6" s="461" t="s">
        <v>106</v>
      </c>
      <c r="E6" s="15"/>
      <c r="F6" s="390" t="s">
        <v>3046</v>
      </c>
      <c r="G6" s="218"/>
      <c r="H6" s="218"/>
      <c r="I6" s="390"/>
      <c r="J6" s="390" t="s">
        <v>3047</v>
      </c>
      <c r="K6" s="390" t="s">
        <v>3048</v>
      </c>
      <c r="L6" s="390" t="s">
        <v>3049</v>
      </c>
      <c r="M6" s="390" t="s">
        <v>3050</v>
      </c>
      <c r="N6" s="390"/>
      <c r="O6" s="400"/>
    </row>
    <row r="7" spans="1:15" s="14" customFormat="1" ht="20.25" hidden="1" thickTop="1">
      <c r="A7" s="398" t="s">
        <v>1972</v>
      </c>
      <c r="B7" s="684"/>
      <c r="C7" s="1443" t="s">
        <v>1973</v>
      </c>
      <c r="D7" s="408" t="s">
        <v>1974</v>
      </c>
      <c r="E7" s="408">
        <v>45478</v>
      </c>
      <c r="F7" s="409">
        <v>45483</v>
      </c>
      <c r="G7" s="1443" t="s">
        <v>3051</v>
      </c>
      <c r="H7" s="411" t="s">
        <v>3052</v>
      </c>
      <c r="I7" s="425">
        <v>45482</v>
      </c>
      <c r="J7" s="426">
        <f>I7+33</f>
        <v>45515</v>
      </c>
      <c r="K7" s="426">
        <f>I7+37</f>
        <v>45519</v>
      </c>
      <c r="L7" s="426">
        <f>I7+39</f>
        <v>45521</v>
      </c>
      <c r="M7" s="412">
        <f>I7+42</f>
        <v>45524</v>
      </c>
      <c r="N7" s="412"/>
      <c r="O7" s="400"/>
    </row>
    <row r="8" spans="1:15" ht="15" hidden="1" thickBot="1">
      <c r="A8" s="398"/>
      <c r="C8" s="965"/>
      <c r="D8" s="414"/>
      <c r="E8" s="414"/>
      <c r="F8" s="415"/>
      <c r="G8" s="156"/>
      <c r="H8" s="422"/>
      <c r="I8" s="427"/>
      <c r="J8" s="427"/>
      <c r="K8" s="427"/>
      <c r="L8" s="427"/>
      <c r="M8" s="414"/>
      <c r="N8" s="414"/>
      <c r="O8" s="400"/>
    </row>
    <row r="9" spans="1:15" s="14" customFormat="1" ht="21" hidden="1" thickTop="1" thickBot="1">
      <c r="A9" s="398" t="s">
        <v>1817</v>
      </c>
      <c r="B9" s="684"/>
      <c r="C9" s="1443" t="s">
        <v>1880</v>
      </c>
      <c r="D9" s="408" t="s">
        <v>1979</v>
      </c>
      <c r="E9" s="414">
        <v>45486</v>
      </c>
      <c r="F9" s="415">
        <v>45491</v>
      </c>
      <c r="G9" s="1443" t="s">
        <v>3053</v>
      </c>
      <c r="H9" s="411" t="s">
        <v>3054</v>
      </c>
      <c r="I9" s="425">
        <v>45489</v>
      </c>
      <c r="J9" s="426">
        <f t="shared" ref="J9" si="0">I9+33</f>
        <v>45522</v>
      </c>
      <c r="K9" s="426">
        <f t="shared" ref="K9" si="1">I9+37</f>
        <v>45526</v>
      </c>
      <c r="L9" s="426">
        <f t="shared" ref="L9" si="2">I9+39</f>
        <v>45528</v>
      </c>
      <c r="M9" s="412">
        <f t="shared" ref="M9" si="3">I9+42</f>
        <v>45531</v>
      </c>
      <c r="N9" s="412"/>
      <c r="O9" s="400"/>
    </row>
    <row r="10" spans="1:15" s="14" customFormat="1" ht="20.25" hidden="1" thickBot="1">
      <c r="A10" s="398"/>
      <c r="B10" s="684"/>
      <c r="C10" s="965"/>
      <c r="D10" s="414"/>
      <c r="E10" s="414"/>
      <c r="F10" s="415"/>
      <c r="G10" s="156"/>
      <c r="H10" s="422"/>
      <c r="I10" s="427"/>
      <c r="J10" s="427"/>
      <c r="K10" s="427"/>
      <c r="L10" s="427"/>
      <c r="M10" s="414"/>
      <c r="N10" s="414"/>
      <c r="O10" s="400"/>
    </row>
    <row r="11" spans="1:15" s="14" customFormat="1" ht="20.25" hidden="1" thickTop="1">
      <c r="A11" s="398"/>
      <c r="B11" s="684"/>
      <c r="C11" s="1443" t="s">
        <v>1961</v>
      </c>
      <c r="D11" s="408" t="s">
        <v>1977</v>
      </c>
      <c r="E11" s="408">
        <v>45483</v>
      </c>
      <c r="F11" s="409">
        <v>45488</v>
      </c>
      <c r="G11" s="1443" t="s">
        <v>3055</v>
      </c>
      <c r="H11" s="411" t="s">
        <v>3056</v>
      </c>
      <c r="I11" s="425">
        <v>45498</v>
      </c>
      <c r="J11" s="426">
        <f t="shared" ref="J11" si="4">I11+33</f>
        <v>45531</v>
      </c>
      <c r="K11" s="426">
        <f t="shared" ref="K11" si="5">I11+37</f>
        <v>45535</v>
      </c>
      <c r="L11" s="426">
        <f t="shared" ref="L11" si="6">I11+39</f>
        <v>45537</v>
      </c>
      <c r="M11" s="412">
        <f t="shared" ref="M11" si="7">I11+42</f>
        <v>45540</v>
      </c>
      <c r="N11" s="412"/>
      <c r="O11" s="400"/>
    </row>
    <row r="12" spans="1:15" s="14" customFormat="1" ht="20.25" hidden="1" thickBot="1">
      <c r="A12" s="398"/>
      <c r="B12" s="684"/>
      <c r="C12" s="965"/>
      <c r="D12" s="414"/>
      <c r="E12" s="414"/>
      <c r="F12" s="415"/>
      <c r="G12" s="156"/>
      <c r="H12" s="422"/>
      <c r="I12" s="427"/>
      <c r="J12" s="427"/>
      <c r="K12" s="427"/>
      <c r="L12" s="427"/>
      <c r="M12" s="414"/>
      <c r="N12" s="414"/>
      <c r="O12" s="400"/>
    </row>
    <row r="13" spans="1:15" s="14" customFormat="1" ht="20.25" hidden="1" thickTop="1">
      <c r="A13" s="398" t="s">
        <v>1972</v>
      </c>
      <c r="B13" s="684"/>
      <c r="C13" s="1443" t="s">
        <v>1941</v>
      </c>
      <c r="D13" s="408" t="s">
        <v>1980</v>
      </c>
      <c r="E13" s="408">
        <v>45489</v>
      </c>
      <c r="F13" s="409">
        <v>45494</v>
      </c>
      <c r="G13" s="1443" t="s">
        <v>3057</v>
      </c>
      <c r="H13" s="411" t="s">
        <v>3058</v>
      </c>
      <c r="I13" s="425">
        <v>45503</v>
      </c>
      <c r="J13" s="426">
        <f t="shared" ref="J13" si="8">I13+33</f>
        <v>45536</v>
      </c>
      <c r="K13" s="426">
        <f t="shared" ref="K13" si="9">I13+37</f>
        <v>45540</v>
      </c>
      <c r="L13" s="426">
        <f t="shared" ref="L13" si="10">I13+39</f>
        <v>45542</v>
      </c>
      <c r="M13" s="412">
        <f t="shared" ref="M13" si="11">I13+42</f>
        <v>45545</v>
      </c>
      <c r="N13" s="412"/>
      <c r="O13" s="400"/>
    </row>
    <row r="14" spans="1:15" s="14" customFormat="1" ht="20.25" hidden="1" thickBot="1">
      <c r="A14" s="398" t="s">
        <v>1817</v>
      </c>
      <c r="B14" s="684"/>
      <c r="C14" s="965"/>
      <c r="D14" s="414"/>
      <c r="E14" s="414"/>
      <c r="F14" s="415"/>
      <c r="G14" s="156"/>
      <c r="H14" s="422"/>
      <c r="I14" s="427"/>
      <c r="J14" s="427"/>
      <c r="K14" s="427"/>
      <c r="L14" s="427"/>
      <c r="M14" s="414"/>
      <c r="N14" s="414"/>
      <c r="O14" s="400"/>
    </row>
    <row r="15" spans="1:15" s="14" customFormat="1" ht="20.25" hidden="1" thickTop="1">
      <c r="A15" s="398"/>
      <c r="B15" s="684"/>
      <c r="C15" s="1443" t="s">
        <v>1939</v>
      </c>
      <c r="D15" s="408" t="s">
        <v>1982</v>
      </c>
      <c r="E15" s="408">
        <v>45495</v>
      </c>
      <c r="F15" s="409">
        <v>45501</v>
      </c>
      <c r="G15" s="1443" t="s">
        <v>3059</v>
      </c>
      <c r="H15" s="411" t="s">
        <v>3060</v>
      </c>
      <c r="I15" s="425">
        <v>45510</v>
      </c>
      <c r="J15" s="426">
        <f t="shared" ref="J15" si="12">I15+33</f>
        <v>45543</v>
      </c>
      <c r="K15" s="426">
        <f t="shared" ref="K15" si="13">I15+37</f>
        <v>45547</v>
      </c>
      <c r="L15" s="426">
        <f t="shared" ref="L15" si="14">I15+39</f>
        <v>45549</v>
      </c>
      <c r="M15" s="412">
        <f t="shared" ref="M15" si="15">I15+42</f>
        <v>45552</v>
      </c>
      <c r="N15" s="412"/>
      <c r="O15" s="400"/>
    </row>
    <row r="16" spans="1:15" s="14" customFormat="1" ht="20.25" hidden="1" thickBot="1">
      <c r="A16" s="398" t="s">
        <v>1987</v>
      </c>
      <c r="B16" s="684"/>
      <c r="C16" s="965" t="s">
        <v>1988</v>
      </c>
      <c r="D16" s="414" t="s">
        <v>1989</v>
      </c>
      <c r="E16" s="414">
        <v>45502</v>
      </c>
      <c r="F16" s="415">
        <v>45505</v>
      </c>
      <c r="G16" s="156"/>
      <c r="H16" s="422"/>
      <c r="I16" s="427"/>
      <c r="J16" s="427"/>
      <c r="K16" s="427"/>
      <c r="L16" s="427"/>
      <c r="M16" s="414"/>
      <c r="N16" s="414"/>
      <c r="O16" s="400"/>
    </row>
    <row r="17" spans="1:15" s="14" customFormat="1" ht="20.25" hidden="1" thickTop="1">
      <c r="A17" s="398" t="s">
        <v>1984</v>
      </c>
      <c r="B17" s="684"/>
      <c r="C17" s="1443" t="s">
        <v>1965</v>
      </c>
      <c r="D17" s="408" t="s">
        <v>1985</v>
      </c>
      <c r="E17" s="408">
        <v>45501</v>
      </c>
      <c r="F17" s="409">
        <v>45507</v>
      </c>
      <c r="G17" s="1443" t="s">
        <v>3061</v>
      </c>
      <c r="H17" s="411" t="s">
        <v>3062</v>
      </c>
      <c r="I17" s="425">
        <v>45517</v>
      </c>
      <c r="J17" s="426">
        <f t="shared" ref="J17" si="16">I17+33</f>
        <v>45550</v>
      </c>
      <c r="K17" s="426">
        <f t="shared" ref="K17" si="17">I17+37</f>
        <v>45554</v>
      </c>
      <c r="L17" s="426">
        <f t="shared" ref="L17" si="18">I17+39</f>
        <v>45556</v>
      </c>
      <c r="M17" s="412">
        <f t="shared" ref="M17" si="19">I17+42</f>
        <v>45559</v>
      </c>
      <c r="N17" s="412"/>
      <c r="O17" s="400"/>
    </row>
    <row r="18" spans="1:15" s="14" customFormat="1" ht="20.25" hidden="1" thickBot="1">
      <c r="A18" s="398"/>
      <c r="B18" s="684"/>
      <c r="C18" s="965"/>
      <c r="D18" s="414"/>
      <c r="E18" s="414"/>
      <c r="F18" s="415"/>
      <c r="G18" s="156"/>
      <c r="H18" s="422"/>
      <c r="I18" s="427"/>
      <c r="J18" s="427"/>
      <c r="K18" s="427"/>
      <c r="L18" s="427"/>
      <c r="M18" s="414"/>
      <c r="N18" s="414"/>
      <c r="O18" s="400"/>
    </row>
    <row r="19" spans="1:15" s="14" customFormat="1" ht="20.25" hidden="1" thickTop="1">
      <c r="A19" s="398" t="s">
        <v>1990</v>
      </c>
      <c r="B19" s="684"/>
      <c r="C19" s="1443" t="s">
        <v>1965</v>
      </c>
      <c r="D19" s="408" t="s">
        <v>1991</v>
      </c>
      <c r="E19" s="408">
        <v>45511</v>
      </c>
      <c r="F19" s="409">
        <v>45516</v>
      </c>
      <c r="G19" s="1443" t="s">
        <v>3063</v>
      </c>
      <c r="H19" s="411" t="s">
        <v>3064</v>
      </c>
      <c r="I19" s="425">
        <v>45524</v>
      </c>
      <c r="J19" s="426">
        <f t="shared" ref="J19" si="20">I19+33</f>
        <v>45557</v>
      </c>
      <c r="K19" s="426">
        <f t="shared" ref="K19" si="21">I19+37</f>
        <v>45561</v>
      </c>
      <c r="L19" s="426">
        <f t="shared" ref="L19" si="22">I19+39</f>
        <v>45563</v>
      </c>
      <c r="M19" s="412">
        <f t="shared" ref="M19" si="23">I19+42</f>
        <v>45566</v>
      </c>
      <c r="N19" s="412"/>
      <c r="O19" s="400"/>
    </row>
    <row r="20" spans="1:15" s="14" customFormat="1" ht="20.25" hidden="1" thickBot="1">
      <c r="A20" s="398"/>
      <c r="B20" s="684"/>
      <c r="C20" s="965"/>
      <c r="D20" s="414"/>
      <c r="E20" s="414"/>
      <c r="F20" s="415"/>
      <c r="G20" s="156"/>
      <c r="H20" s="422"/>
      <c r="I20" s="427"/>
      <c r="J20" s="427"/>
      <c r="K20" s="427"/>
      <c r="L20" s="427"/>
      <c r="M20" s="414"/>
      <c r="N20" s="414"/>
      <c r="O20" s="400"/>
    </row>
    <row r="21" spans="1:15" s="14" customFormat="1" ht="20.25" hidden="1" thickTop="1">
      <c r="A21" s="398"/>
      <c r="B21" s="684"/>
      <c r="C21" s="1443" t="s">
        <v>1961</v>
      </c>
      <c r="D21" s="408" t="s">
        <v>1996</v>
      </c>
      <c r="E21" s="408">
        <v>45525</v>
      </c>
      <c r="F21" s="409">
        <v>45528</v>
      </c>
      <c r="G21" s="1443" t="s">
        <v>3065</v>
      </c>
      <c r="H21" s="411" t="s">
        <v>3066</v>
      </c>
      <c r="I21" s="425">
        <v>45531</v>
      </c>
      <c r="J21" s="426">
        <f t="shared" ref="J21" si="24">I21+33</f>
        <v>45564</v>
      </c>
      <c r="K21" s="426">
        <f t="shared" ref="K21" si="25">I21+37</f>
        <v>45568</v>
      </c>
      <c r="L21" s="426">
        <f t="shared" ref="L21" si="26">I21+39</f>
        <v>45570</v>
      </c>
      <c r="M21" s="412">
        <f t="shared" ref="M21" si="27">I21+42</f>
        <v>45573</v>
      </c>
      <c r="N21" s="412"/>
      <c r="O21" s="400"/>
    </row>
    <row r="22" spans="1:15" s="14" customFormat="1" ht="20.25" hidden="1" thickBot="1">
      <c r="A22" s="398"/>
      <c r="B22" s="684"/>
      <c r="C22" s="965"/>
      <c r="D22" s="414"/>
      <c r="E22" s="414"/>
      <c r="F22" s="415"/>
      <c r="G22" s="156"/>
      <c r="H22" s="422"/>
      <c r="I22" s="427"/>
      <c r="J22" s="427"/>
      <c r="K22" s="427"/>
      <c r="L22" s="427"/>
      <c r="M22" s="414"/>
      <c r="N22" s="414"/>
      <c r="O22" s="400"/>
    </row>
    <row r="23" spans="1:15" s="14" customFormat="1" ht="20.25" hidden="1" customHeight="1" thickTop="1">
      <c r="B23" s="684"/>
      <c r="C23" s="1443" t="s">
        <v>1941</v>
      </c>
      <c r="D23" s="408" t="s">
        <v>2002</v>
      </c>
      <c r="E23" s="408">
        <v>45526</v>
      </c>
      <c r="F23" s="409">
        <v>45531</v>
      </c>
      <c r="G23" s="1443" t="s">
        <v>3067</v>
      </c>
      <c r="H23" s="411" t="s">
        <v>3068</v>
      </c>
      <c r="I23" s="425">
        <v>45538</v>
      </c>
      <c r="J23" s="426">
        <f t="shared" ref="J23" si="28">I23+33</f>
        <v>45571</v>
      </c>
      <c r="K23" s="426">
        <f t="shared" ref="K23" si="29">I23+37</f>
        <v>45575</v>
      </c>
      <c r="L23" s="426">
        <f t="shared" ref="L23" si="30">I23+39</f>
        <v>45577</v>
      </c>
      <c r="M23" s="412">
        <f t="shared" ref="M23" si="31">I23+42</f>
        <v>45580</v>
      </c>
      <c r="N23" s="412"/>
      <c r="O23" s="400"/>
    </row>
    <row r="24" spans="1:15" s="14" customFormat="1" ht="20.25" hidden="1" customHeight="1" thickBot="1">
      <c r="B24" s="684"/>
      <c r="C24" s="965"/>
      <c r="D24" s="414"/>
      <c r="E24" s="414"/>
      <c r="F24" s="415"/>
      <c r="G24" s="156"/>
      <c r="H24" s="422"/>
      <c r="I24" s="427"/>
      <c r="J24" s="427"/>
      <c r="K24" s="427"/>
      <c r="L24" s="427"/>
      <c r="M24" s="414"/>
      <c r="N24" s="414"/>
      <c r="O24" s="400"/>
    </row>
    <row r="25" spans="1:15" s="14" customFormat="1" ht="20.25" hidden="1" customHeight="1" thickTop="1">
      <c r="A25" s="398" t="s">
        <v>1918</v>
      </c>
      <c r="B25" s="684"/>
      <c r="C25" s="1443" t="s">
        <v>1999</v>
      </c>
      <c r="D25" s="408" t="s">
        <v>2000</v>
      </c>
      <c r="E25" s="408">
        <v>45529</v>
      </c>
      <c r="F25" s="409">
        <v>45534</v>
      </c>
      <c r="G25" s="1443" t="s">
        <v>3069</v>
      </c>
      <c r="H25" s="411" t="s">
        <v>3070</v>
      </c>
      <c r="I25" s="425">
        <v>45545</v>
      </c>
      <c r="J25" s="426">
        <f t="shared" ref="J25" si="32">I25+33</f>
        <v>45578</v>
      </c>
      <c r="K25" s="426">
        <f t="shared" ref="K25" si="33">I25+37</f>
        <v>45582</v>
      </c>
      <c r="L25" s="426">
        <f t="shared" ref="L25" si="34">I25+39</f>
        <v>45584</v>
      </c>
      <c r="M25" s="412">
        <f t="shared" ref="M25" si="35">I25+42</f>
        <v>45587</v>
      </c>
      <c r="N25" s="412"/>
      <c r="O25" s="400"/>
    </row>
    <row r="26" spans="1:15" s="14" customFormat="1" ht="20.25" hidden="1" customHeight="1" thickBot="1">
      <c r="B26" s="684"/>
      <c r="C26" s="965"/>
      <c r="D26" s="414"/>
      <c r="E26" s="414"/>
      <c r="F26" s="415"/>
      <c r="G26" s="156"/>
      <c r="H26" s="422"/>
      <c r="I26" s="427"/>
      <c r="J26" s="427"/>
      <c r="K26" s="427"/>
      <c r="L26" s="427"/>
      <c r="M26" s="414"/>
      <c r="N26" s="414"/>
      <c r="O26" s="400"/>
    </row>
    <row r="27" spans="1:15" s="14" customFormat="1" ht="20.25" hidden="1" customHeight="1" thickTop="1">
      <c r="B27" s="684"/>
      <c r="C27" s="1443" t="s">
        <v>391</v>
      </c>
      <c r="D27" s="408" t="s">
        <v>2003</v>
      </c>
      <c r="E27" s="408">
        <v>45536</v>
      </c>
      <c r="F27" s="409">
        <v>45541</v>
      </c>
      <c r="G27" s="1443" t="s">
        <v>3071</v>
      </c>
      <c r="H27" s="411" t="s">
        <v>3072</v>
      </c>
      <c r="I27" s="425">
        <v>45552</v>
      </c>
      <c r="J27" s="426">
        <f t="shared" ref="J27" si="36">I27+33</f>
        <v>45585</v>
      </c>
      <c r="K27" s="426">
        <f t="shared" ref="K27" si="37">I27+37</f>
        <v>45589</v>
      </c>
      <c r="L27" s="426">
        <f t="shared" ref="L27" si="38">I27+39</f>
        <v>45591</v>
      </c>
      <c r="M27" s="412">
        <f t="shared" ref="M27" si="39">I27+42</f>
        <v>45594</v>
      </c>
      <c r="N27" s="412"/>
      <c r="O27" s="400"/>
    </row>
    <row r="28" spans="1:15" s="14" customFormat="1" ht="20.25" hidden="1" customHeight="1" thickBot="1">
      <c r="B28" s="684"/>
      <c r="C28" s="965"/>
      <c r="D28" s="414"/>
      <c r="E28" s="414"/>
      <c r="F28" s="415"/>
      <c r="G28" s="156"/>
      <c r="H28" s="422"/>
      <c r="I28" s="427"/>
      <c r="J28" s="427"/>
      <c r="K28" s="427"/>
      <c r="L28" s="427"/>
      <c r="M28" s="414"/>
      <c r="N28" s="414"/>
      <c r="O28" s="400"/>
    </row>
    <row r="29" spans="1:15" s="14" customFormat="1" ht="20.25" hidden="1" customHeight="1" thickTop="1">
      <c r="A29" s="398"/>
      <c r="B29" s="684"/>
      <c r="C29" s="1443" t="s">
        <v>391</v>
      </c>
      <c r="D29" s="408" t="s">
        <v>2003</v>
      </c>
      <c r="E29" s="408">
        <v>45539</v>
      </c>
      <c r="F29" s="409">
        <v>45548</v>
      </c>
      <c r="G29" s="1443" t="s">
        <v>3073</v>
      </c>
      <c r="H29" s="411" t="s">
        <v>3074</v>
      </c>
      <c r="I29" s="425">
        <v>45559</v>
      </c>
      <c r="J29" s="426">
        <f t="shared" ref="J29" si="40">I29+33</f>
        <v>45592</v>
      </c>
      <c r="K29" s="426">
        <f t="shared" ref="K29" si="41">I29+37</f>
        <v>45596</v>
      </c>
      <c r="L29" s="426">
        <f t="shared" ref="L29" si="42">I29+39</f>
        <v>45598</v>
      </c>
      <c r="M29" s="412">
        <f t="shared" ref="M29" si="43">I29+42</f>
        <v>45601</v>
      </c>
      <c r="N29" s="412"/>
      <c r="O29" s="400"/>
    </row>
    <row r="30" spans="1:15" s="14" customFormat="1" ht="20.25" hidden="1" customHeight="1" thickBot="1">
      <c r="A30" s="398"/>
      <c r="B30" s="684"/>
      <c r="C30" s="965"/>
      <c r="D30" s="414"/>
      <c r="E30" s="414"/>
      <c r="F30" s="415"/>
      <c r="G30" s="156"/>
      <c r="H30" s="422"/>
      <c r="I30" s="427"/>
      <c r="J30" s="427"/>
      <c r="K30" s="427"/>
      <c r="L30" s="427"/>
      <c r="M30" s="414"/>
      <c r="N30" s="414"/>
      <c r="O30" s="400"/>
    </row>
    <row r="31" spans="1:15" s="14" customFormat="1" ht="20.25" hidden="1" customHeight="1" thickTop="1">
      <c r="A31" s="398"/>
      <c r="B31" s="684"/>
      <c r="C31" s="1443" t="s">
        <v>391</v>
      </c>
      <c r="D31" s="408" t="s">
        <v>2005</v>
      </c>
      <c r="E31" s="408">
        <v>45543</v>
      </c>
      <c r="F31" s="409">
        <v>45555</v>
      </c>
      <c r="G31" s="1443" t="s">
        <v>2108</v>
      </c>
      <c r="H31" s="411" t="s">
        <v>3075</v>
      </c>
      <c r="I31" s="425">
        <v>45566</v>
      </c>
      <c r="J31" s="426">
        <f t="shared" ref="J31" si="44">I31+33</f>
        <v>45599</v>
      </c>
      <c r="K31" s="426">
        <f t="shared" ref="K31" si="45">I31+37</f>
        <v>45603</v>
      </c>
      <c r="L31" s="426">
        <f t="shared" ref="L31" si="46">I31+39</f>
        <v>45605</v>
      </c>
      <c r="M31" s="412">
        <f t="shared" ref="M31" si="47">I31+42</f>
        <v>45608</v>
      </c>
      <c r="N31" s="412"/>
      <c r="O31" s="400"/>
    </row>
    <row r="32" spans="1:15" s="14" customFormat="1" ht="20.25" hidden="1" customHeight="1" thickBot="1">
      <c r="A32" s="398"/>
      <c r="B32" s="684"/>
      <c r="C32" s="965"/>
      <c r="D32" s="414"/>
      <c r="E32" s="414"/>
      <c r="F32" s="415"/>
      <c r="G32" s="156"/>
      <c r="H32" s="422"/>
      <c r="I32" s="427"/>
      <c r="J32" s="427"/>
      <c r="K32" s="427"/>
      <c r="L32" s="427"/>
      <c r="M32" s="414"/>
      <c r="N32" s="414"/>
      <c r="O32" s="400"/>
    </row>
    <row r="33" spans="1:15" s="14" customFormat="1" ht="20.25" hidden="1" customHeight="1" thickTop="1">
      <c r="A33" s="398"/>
      <c r="B33" s="684"/>
      <c r="C33" s="1443" t="s">
        <v>391</v>
      </c>
      <c r="D33" s="408" t="s">
        <v>2007</v>
      </c>
      <c r="E33" s="408">
        <v>45550</v>
      </c>
      <c r="F33" s="409">
        <v>45562</v>
      </c>
      <c r="G33" s="1443" t="s">
        <v>3076</v>
      </c>
      <c r="H33" s="411" t="s">
        <v>3077</v>
      </c>
      <c r="I33" s="425">
        <v>45573</v>
      </c>
      <c r="J33" s="426">
        <f>I33+33</f>
        <v>45606</v>
      </c>
      <c r="K33" s="426">
        <f>I33+37</f>
        <v>45610</v>
      </c>
      <c r="L33" s="426">
        <f>I33+39</f>
        <v>45612</v>
      </c>
      <c r="M33" s="412">
        <f>I33+42</f>
        <v>45615</v>
      </c>
      <c r="N33" s="412"/>
      <c r="O33" s="400"/>
    </row>
    <row r="34" spans="1:15" s="14" customFormat="1" ht="20.25" hidden="1" customHeight="1" thickBot="1">
      <c r="A34" s="398"/>
      <c r="B34" s="684"/>
      <c r="C34" s="965"/>
      <c r="D34" s="414"/>
      <c r="E34" s="414"/>
      <c r="F34" s="415"/>
      <c r="G34" s="156"/>
      <c r="H34" s="422"/>
      <c r="I34" s="427"/>
      <c r="J34" s="427"/>
      <c r="K34" s="427"/>
      <c r="L34" s="427"/>
      <c r="M34" s="414"/>
      <c r="N34" s="414"/>
      <c r="O34" s="400"/>
    </row>
    <row r="35" spans="1:15" s="14" customFormat="1" ht="20.25" hidden="1" customHeight="1" thickTop="1">
      <c r="A35" s="398"/>
      <c r="B35" s="684"/>
      <c r="C35" s="1443" t="s">
        <v>391</v>
      </c>
      <c r="D35" s="408" t="s">
        <v>2011</v>
      </c>
      <c r="E35" s="408">
        <v>45557</v>
      </c>
      <c r="F35" s="409">
        <v>45569</v>
      </c>
      <c r="G35" s="1443" t="s">
        <v>3051</v>
      </c>
      <c r="H35" s="411" t="s">
        <v>3078</v>
      </c>
      <c r="I35" s="425">
        <v>45580</v>
      </c>
      <c r="J35" s="426">
        <f>I35+33</f>
        <v>45613</v>
      </c>
      <c r="K35" s="426">
        <f>I35+37</f>
        <v>45617</v>
      </c>
      <c r="L35" s="426">
        <f>I35+39</f>
        <v>45619</v>
      </c>
      <c r="M35" s="412">
        <f>I35+42</f>
        <v>45622</v>
      </c>
      <c r="N35" s="412"/>
      <c r="O35" s="400"/>
    </row>
    <row r="36" spans="1:15" s="14" customFormat="1" ht="20.25" hidden="1" customHeight="1" thickBot="1">
      <c r="A36" s="398"/>
      <c r="B36" s="684"/>
      <c r="C36" s="965"/>
      <c r="D36" s="414"/>
      <c r="E36" s="414"/>
      <c r="F36" s="415"/>
      <c r="G36" s="156"/>
      <c r="H36" s="422"/>
      <c r="I36" s="427"/>
      <c r="J36" s="427"/>
      <c r="K36" s="427"/>
      <c r="L36" s="427"/>
      <c r="M36" s="414"/>
      <c r="N36" s="414"/>
      <c r="O36" s="400"/>
    </row>
    <row r="37" spans="1:15" s="14" customFormat="1" ht="20.25" hidden="1" customHeight="1" thickTop="1">
      <c r="A37" s="398"/>
      <c r="B37" s="684"/>
      <c r="C37" s="1443" t="s">
        <v>391</v>
      </c>
      <c r="D37" s="408" t="s">
        <v>2015</v>
      </c>
      <c r="E37" s="408">
        <v>45564</v>
      </c>
      <c r="F37" s="409">
        <v>45576</v>
      </c>
      <c r="G37" s="1443" t="s">
        <v>3079</v>
      </c>
      <c r="H37" s="411" t="s">
        <v>3080</v>
      </c>
      <c r="I37" s="425">
        <v>45587</v>
      </c>
      <c r="J37" s="426">
        <f>I37+33</f>
        <v>45620</v>
      </c>
      <c r="K37" s="426">
        <f>I37+37</f>
        <v>45624</v>
      </c>
      <c r="L37" s="426">
        <f>I37+39</f>
        <v>45626</v>
      </c>
      <c r="M37" s="412">
        <f>I37+42</f>
        <v>45629</v>
      </c>
      <c r="N37" s="412"/>
      <c r="O37" s="400"/>
    </row>
    <row r="38" spans="1:15" s="14" customFormat="1" ht="20.25" hidden="1" customHeight="1" thickBot="1">
      <c r="A38" s="398"/>
      <c r="B38" s="684"/>
      <c r="C38" s="965"/>
      <c r="D38" s="414" t="s">
        <v>2017</v>
      </c>
      <c r="E38" s="414"/>
      <c r="F38" s="415"/>
      <c r="G38" s="156"/>
      <c r="H38" s="422"/>
      <c r="I38" s="427"/>
      <c r="J38" s="427"/>
      <c r="K38" s="427"/>
      <c r="L38" s="427"/>
      <c r="M38" s="414"/>
      <c r="N38" s="414"/>
      <c r="O38" s="400"/>
    </row>
    <row r="39" spans="1:15" s="14" customFormat="1" ht="20.25" hidden="1" customHeight="1" thickTop="1">
      <c r="A39" s="398"/>
      <c r="B39" s="684"/>
      <c r="C39" s="1443" t="s">
        <v>391</v>
      </c>
      <c r="D39" s="408" t="s">
        <v>3081</v>
      </c>
      <c r="E39" s="408">
        <v>45575</v>
      </c>
      <c r="F39" s="409">
        <v>45583</v>
      </c>
      <c r="G39" s="1443" t="s">
        <v>3057</v>
      </c>
      <c r="H39" s="411" t="s">
        <v>3082</v>
      </c>
      <c r="I39" s="425">
        <v>45594</v>
      </c>
      <c r="J39" s="426">
        <f>I39+33</f>
        <v>45627</v>
      </c>
      <c r="K39" s="426">
        <f>I39+37</f>
        <v>45631</v>
      </c>
      <c r="L39" s="426">
        <f>I39+39</f>
        <v>45633</v>
      </c>
      <c r="M39" s="412">
        <f>I39+42</f>
        <v>45636</v>
      </c>
      <c r="N39" s="412"/>
      <c r="O39" s="400"/>
    </row>
    <row r="40" spans="1:15" s="14" customFormat="1" ht="20.25" hidden="1" customHeight="1" thickBot="1">
      <c r="A40" s="398"/>
      <c r="B40" s="684"/>
      <c r="C40" s="965"/>
      <c r="D40" s="414"/>
      <c r="E40" s="414"/>
      <c r="F40" s="415"/>
      <c r="G40" s="156"/>
      <c r="H40" s="422"/>
      <c r="I40" s="427"/>
      <c r="J40" s="427"/>
      <c r="K40" s="427"/>
      <c r="L40" s="427"/>
      <c r="M40" s="414"/>
      <c r="N40" s="414"/>
      <c r="O40" s="400"/>
    </row>
    <row r="41" spans="1:15" s="14" customFormat="1" ht="20.25" hidden="1" customHeight="1" thickTop="1">
      <c r="A41" s="398"/>
      <c r="B41" s="684"/>
      <c r="C41" s="1443" t="s">
        <v>391</v>
      </c>
      <c r="D41" s="408" t="s">
        <v>3083</v>
      </c>
      <c r="E41" s="408">
        <v>45582</v>
      </c>
      <c r="F41" s="409">
        <v>45590</v>
      </c>
      <c r="G41" s="1443" t="s">
        <v>3059</v>
      </c>
      <c r="H41" s="411" t="s">
        <v>3084</v>
      </c>
      <c r="I41" s="425">
        <v>45601</v>
      </c>
      <c r="J41" s="426">
        <f>I41+33</f>
        <v>45634</v>
      </c>
      <c r="K41" s="426">
        <f>I41+37</f>
        <v>45638</v>
      </c>
      <c r="L41" s="426">
        <f>I41+39</f>
        <v>45640</v>
      </c>
      <c r="M41" s="412">
        <f>I41+42</f>
        <v>45643</v>
      </c>
      <c r="N41" s="412"/>
      <c r="O41" s="400"/>
    </row>
    <row r="42" spans="1:15" s="14" customFormat="1" ht="20.25" hidden="1" customHeight="1" thickBot="1">
      <c r="A42" s="398"/>
      <c r="B42" s="684"/>
      <c r="C42" s="965"/>
      <c r="D42" s="414"/>
      <c r="E42" s="414"/>
      <c r="F42" s="415"/>
      <c r="G42" s="156"/>
      <c r="H42" s="422"/>
      <c r="I42" s="427"/>
      <c r="J42" s="427"/>
      <c r="K42" s="427"/>
      <c r="L42" s="427"/>
      <c r="M42" s="414"/>
      <c r="N42" s="414"/>
      <c r="O42" s="400"/>
    </row>
    <row r="43" spans="1:15" s="14" customFormat="1" ht="20.25" hidden="1" customHeight="1" thickTop="1">
      <c r="A43" s="398"/>
      <c r="B43" s="684"/>
      <c r="C43" s="1443" t="s">
        <v>391</v>
      </c>
      <c r="D43" s="408" t="s">
        <v>2028</v>
      </c>
      <c r="E43" s="408">
        <v>45589</v>
      </c>
      <c r="F43" s="409">
        <v>45597</v>
      </c>
      <c r="G43" s="1443" t="s">
        <v>2337</v>
      </c>
      <c r="H43" s="411" t="s">
        <v>3085</v>
      </c>
      <c r="I43" s="425">
        <v>45608</v>
      </c>
      <c r="J43" s="426">
        <f>I43+33</f>
        <v>45641</v>
      </c>
      <c r="K43" s="426">
        <f>I43+37</f>
        <v>45645</v>
      </c>
      <c r="L43" s="426">
        <f>I43+39</f>
        <v>45647</v>
      </c>
      <c r="M43" s="412">
        <f>I43+42</f>
        <v>45650</v>
      </c>
      <c r="N43" s="412"/>
      <c r="O43" s="400"/>
    </row>
    <row r="44" spans="1:15" s="14" customFormat="1" ht="20.25" hidden="1" customHeight="1" thickBot="1">
      <c r="A44" s="398"/>
      <c r="B44" s="684"/>
      <c r="C44" s="965"/>
      <c r="D44" s="414"/>
      <c r="E44" s="414"/>
      <c r="F44" s="415"/>
      <c r="G44" s="156"/>
      <c r="H44" s="422"/>
      <c r="I44" s="427"/>
      <c r="J44" s="427"/>
      <c r="K44" s="427"/>
      <c r="L44" s="427"/>
      <c r="M44" s="414"/>
      <c r="N44" s="414"/>
      <c r="O44" s="400"/>
    </row>
    <row r="45" spans="1:15" s="14" customFormat="1" ht="20.25" hidden="1" customHeight="1" thickTop="1">
      <c r="A45" s="398"/>
      <c r="B45" s="684"/>
      <c r="C45" s="1443" t="s">
        <v>391</v>
      </c>
      <c r="D45" s="408" t="s">
        <v>2032</v>
      </c>
      <c r="E45" s="408">
        <v>45596</v>
      </c>
      <c r="F45" s="409">
        <v>45604</v>
      </c>
      <c r="G45" s="1443" t="s">
        <v>3059</v>
      </c>
      <c r="H45" s="411" t="s">
        <v>3084</v>
      </c>
      <c r="I45" s="425">
        <v>45615</v>
      </c>
      <c r="J45" s="426">
        <f>I45+33</f>
        <v>45648</v>
      </c>
      <c r="K45" s="426">
        <f>I45+37</f>
        <v>45652</v>
      </c>
      <c r="L45" s="426">
        <f>I45+39</f>
        <v>45654</v>
      </c>
      <c r="M45" s="412">
        <f>I45+42</f>
        <v>45657</v>
      </c>
      <c r="N45" s="412"/>
      <c r="O45" s="400"/>
    </row>
    <row r="46" spans="1:15" s="14" customFormat="1" ht="20.25" hidden="1" customHeight="1" thickBot="1">
      <c r="A46" s="398"/>
      <c r="B46" s="684"/>
      <c r="C46" s="965"/>
      <c r="D46" s="414"/>
      <c r="E46" s="414"/>
      <c r="F46" s="415"/>
      <c r="G46" s="156"/>
      <c r="H46" s="422"/>
      <c r="I46" s="427"/>
      <c r="J46" s="427"/>
      <c r="K46" s="427"/>
      <c r="L46" s="427"/>
      <c r="M46" s="414"/>
      <c r="N46" s="414"/>
      <c r="O46" s="400"/>
    </row>
    <row r="47" spans="1:15" s="14" customFormat="1" ht="20.25" hidden="1" customHeight="1" thickTop="1">
      <c r="A47" s="398"/>
      <c r="B47" s="684"/>
      <c r="C47" s="1443" t="s">
        <v>391</v>
      </c>
      <c r="D47" s="408" t="s">
        <v>3086</v>
      </c>
      <c r="E47" s="408">
        <v>45603</v>
      </c>
      <c r="F47" s="409">
        <v>45611</v>
      </c>
      <c r="G47" s="1443" t="s">
        <v>2337</v>
      </c>
      <c r="H47" s="411" t="s">
        <v>3085</v>
      </c>
      <c r="I47" s="425">
        <v>45622</v>
      </c>
      <c r="J47" s="426">
        <f>I47+33</f>
        <v>45655</v>
      </c>
      <c r="K47" s="426">
        <f>I47+37</f>
        <v>45659</v>
      </c>
      <c r="L47" s="426">
        <f>I47+39</f>
        <v>45661</v>
      </c>
      <c r="M47" s="412">
        <f>I47+42</f>
        <v>45664</v>
      </c>
      <c r="N47" s="412"/>
      <c r="O47" s="400"/>
    </row>
    <row r="48" spans="1:15" s="14" customFormat="1" ht="20.25" hidden="1" customHeight="1" thickBot="1">
      <c r="A48" s="398"/>
      <c r="B48" s="684"/>
      <c r="C48" s="965"/>
      <c r="D48" s="414"/>
      <c r="E48" s="414"/>
      <c r="F48" s="415"/>
      <c r="G48" s="156"/>
      <c r="H48" s="422"/>
      <c r="I48" s="427"/>
      <c r="J48" s="427"/>
      <c r="K48" s="427"/>
      <c r="L48" s="427"/>
      <c r="M48" s="414"/>
      <c r="N48" s="414"/>
      <c r="O48" s="400"/>
    </row>
    <row r="49" spans="1:15" s="14" customFormat="1" ht="20.25" hidden="1" customHeight="1" thickTop="1">
      <c r="A49" s="398"/>
      <c r="B49" s="684"/>
      <c r="C49" s="1443" t="s">
        <v>391</v>
      </c>
      <c r="D49" s="408" t="s">
        <v>2037</v>
      </c>
      <c r="E49" s="408">
        <v>45610</v>
      </c>
      <c r="F49" s="409">
        <v>45618</v>
      </c>
      <c r="G49" s="1443" t="s">
        <v>3059</v>
      </c>
      <c r="H49" s="411" t="s">
        <v>3084</v>
      </c>
      <c r="I49" s="425">
        <v>45629</v>
      </c>
      <c r="J49" s="426">
        <f>I49+33</f>
        <v>45662</v>
      </c>
      <c r="K49" s="426">
        <f>I49+37</f>
        <v>45666</v>
      </c>
      <c r="L49" s="426">
        <f>I49+39</f>
        <v>45668</v>
      </c>
      <c r="M49" s="412">
        <f>I49+42</f>
        <v>45671</v>
      </c>
      <c r="N49" s="412"/>
      <c r="O49" s="400"/>
    </row>
    <row r="50" spans="1:15" s="14" customFormat="1" ht="20.25" hidden="1" customHeight="1" thickBot="1">
      <c r="A50" s="398"/>
      <c r="B50" s="684"/>
      <c r="C50" s="965"/>
      <c r="D50" s="414"/>
      <c r="E50" s="414"/>
      <c r="F50" s="415"/>
      <c r="G50" s="156"/>
      <c r="H50" s="422"/>
      <c r="I50" s="427"/>
      <c r="J50" s="427"/>
      <c r="K50" s="427"/>
      <c r="L50" s="427"/>
      <c r="M50" s="414"/>
      <c r="N50" s="414"/>
      <c r="O50" s="400"/>
    </row>
    <row r="51" spans="1:15" s="14" customFormat="1" ht="20.25" hidden="1" customHeight="1" thickTop="1">
      <c r="A51" s="398"/>
      <c r="B51" s="684"/>
      <c r="C51" s="1443" t="s">
        <v>391</v>
      </c>
      <c r="D51" s="408" t="s">
        <v>3087</v>
      </c>
      <c r="E51" s="408">
        <v>45617</v>
      </c>
      <c r="F51" s="409">
        <v>45625</v>
      </c>
      <c r="G51" s="1443" t="s">
        <v>2337</v>
      </c>
      <c r="H51" s="411" t="s">
        <v>3085</v>
      </c>
      <c r="I51" s="425">
        <v>45636</v>
      </c>
      <c r="J51" s="426">
        <f>I51+33</f>
        <v>45669</v>
      </c>
      <c r="K51" s="426">
        <f>I51+37</f>
        <v>45673</v>
      </c>
      <c r="L51" s="426">
        <f>I51+39</f>
        <v>45675</v>
      </c>
      <c r="M51" s="412">
        <f>I51+42</f>
        <v>45678</v>
      </c>
      <c r="N51" s="412"/>
      <c r="O51" s="400"/>
    </row>
    <row r="52" spans="1:15" s="14" customFormat="1" ht="20.25" hidden="1" customHeight="1" thickBot="1">
      <c r="A52" s="398"/>
      <c r="B52" s="684"/>
      <c r="C52" s="965"/>
      <c r="D52" s="414"/>
      <c r="E52" s="414"/>
      <c r="F52" s="415"/>
      <c r="G52" s="156"/>
      <c r="H52" s="422"/>
      <c r="I52" s="427"/>
      <c r="J52" s="427"/>
      <c r="K52" s="427"/>
      <c r="L52" s="427"/>
      <c r="M52" s="414"/>
      <c r="N52" s="414"/>
      <c r="O52" s="400"/>
    </row>
    <row r="53" spans="1:15" s="14" customFormat="1" ht="20.25" hidden="1" customHeight="1" thickTop="1">
      <c r="A53" s="398"/>
      <c r="B53" s="684"/>
      <c r="C53" s="1443" t="s">
        <v>391</v>
      </c>
      <c r="D53" s="408" t="s">
        <v>2044</v>
      </c>
      <c r="E53" s="408">
        <v>45624</v>
      </c>
      <c r="F53" s="409">
        <v>45632</v>
      </c>
      <c r="G53" s="1443" t="s">
        <v>3059</v>
      </c>
      <c r="H53" s="411" t="s">
        <v>3084</v>
      </c>
      <c r="I53" s="425">
        <v>45643</v>
      </c>
      <c r="J53" s="426">
        <f>I53+33</f>
        <v>45676</v>
      </c>
      <c r="K53" s="426">
        <f>I53+37</f>
        <v>45680</v>
      </c>
      <c r="L53" s="426">
        <f>I53+39</f>
        <v>45682</v>
      </c>
      <c r="M53" s="412">
        <f>I53+42</f>
        <v>45685</v>
      </c>
      <c r="N53" s="412"/>
      <c r="O53" s="400"/>
    </row>
    <row r="54" spans="1:15" s="14" customFormat="1" ht="20.25" hidden="1" customHeight="1" thickBot="1">
      <c r="A54" s="398"/>
      <c r="B54" s="684"/>
      <c r="C54" s="965"/>
      <c r="D54" s="414"/>
      <c r="E54" s="414"/>
      <c r="F54" s="415"/>
      <c r="G54" s="156"/>
      <c r="H54" s="422"/>
      <c r="I54" s="427"/>
      <c r="J54" s="427"/>
      <c r="K54" s="427"/>
      <c r="L54" s="427"/>
      <c r="M54" s="414"/>
      <c r="N54" s="414"/>
      <c r="O54" s="400"/>
    </row>
    <row r="55" spans="1:15" s="14" customFormat="1" ht="20.25" hidden="1" customHeight="1">
      <c r="A55" s="398"/>
      <c r="B55" s="684"/>
      <c r="C55" s="18"/>
      <c r="D55" s="400"/>
      <c r="E55" s="400"/>
      <c r="F55" s="400"/>
      <c r="G55" s="424"/>
      <c r="H55" s="19"/>
      <c r="I55" s="397"/>
      <c r="J55" s="397"/>
      <c r="K55" s="397"/>
      <c r="L55" s="397"/>
      <c r="M55" s="400"/>
      <c r="N55" s="400"/>
      <c r="O55" s="400"/>
    </row>
    <row r="56" spans="1:15" s="14" customFormat="1" ht="16.5" customHeight="1">
      <c r="A56" s="398"/>
      <c r="B56" s="684"/>
      <c r="C56" s="18"/>
      <c r="D56" s="400"/>
      <c r="E56" s="400"/>
      <c r="F56" s="400"/>
      <c r="G56" s="424"/>
      <c r="H56" s="19"/>
      <c r="I56" s="397"/>
      <c r="J56" s="397"/>
      <c r="K56" s="397"/>
      <c r="L56" s="397"/>
      <c r="M56" s="400"/>
      <c r="N56" s="400"/>
    </row>
    <row r="57" spans="1:15" s="14" customFormat="1" ht="33.75" customHeight="1">
      <c r="A57" s="398"/>
      <c r="B57" s="684" t="s">
        <v>1794</v>
      </c>
      <c r="C57" s="4755" t="s">
        <v>3041</v>
      </c>
      <c r="D57" s="4755"/>
      <c r="E57" s="401" t="s">
        <v>96</v>
      </c>
      <c r="F57" s="404" t="s">
        <v>101</v>
      </c>
      <c r="G57" s="404" t="s">
        <v>102</v>
      </c>
      <c r="H57" s="404" t="s">
        <v>138</v>
      </c>
      <c r="I57" s="404" t="s">
        <v>1052</v>
      </c>
      <c r="J57" s="404" t="s">
        <v>1055</v>
      </c>
      <c r="K57" s="404" t="s">
        <v>1193</v>
      </c>
      <c r="M57" s="3555" t="s">
        <v>2074</v>
      </c>
      <c r="N57" s="3555" t="s">
        <v>2075</v>
      </c>
    </row>
    <row r="58" spans="1:15" s="14" customFormat="1" ht="20.25" customHeight="1" thickBot="1">
      <c r="A58" s="398"/>
      <c r="B58" s="684"/>
      <c r="C58" s="799" t="s">
        <v>2825</v>
      </c>
      <c r="D58" s="2920" t="s">
        <v>106</v>
      </c>
      <c r="E58" s="15"/>
      <c r="F58" s="390" t="s">
        <v>3088</v>
      </c>
      <c r="G58" s="390" t="s">
        <v>3089</v>
      </c>
      <c r="H58" s="390" t="s">
        <v>3090</v>
      </c>
      <c r="I58" s="390" t="s">
        <v>3091</v>
      </c>
      <c r="J58" s="390" t="s">
        <v>2081</v>
      </c>
      <c r="K58" s="390" t="s">
        <v>3092</v>
      </c>
      <c r="M58" s="1063"/>
      <c r="N58" s="1063"/>
    </row>
    <row r="59" spans="1:15" s="14" customFormat="1" ht="20.25" hidden="1" customHeight="1" thickTop="1">
      <c r="A59" s="398"/>
      <c r="B59" s="684">
        <v>8</v>
      </c>
      <c r="C59" s="1798" t="s">
        <v>3093</v>
      </c>
      <c r="D59" s="412" t="s">
        <v>3094</v>
      </c>
      <c r="E59" s="412">
        <v>45710</v>
      </c>
      <c r="F59" s="412">
        <f t="shared" ref="F59:F65" si="48">E59+5</f>
        <v>45715</v>
      </c>
      <c r="G59" s="412">
        <f t="shared" ref="G59:G65" si="49">E59+31</f>
        <v>45741</v>
      </c>
      <c r="H59" s="412">
        <f t="shared" ref="H59:H65" si="50">E59+34</f>
        <v>45744</v>
      </c>
      <c r="I59" s="412">
        <f t="shared" ref="I59:I65" si="51">E59+40</f>
        <v>45750</v>
      </c>
      <c r="J59" s="412">
        <f t="shared" ref="J59:J65" si="52">E59+41</f>
        <v>45751</v>
      </c>
      <c r="K59" s="412">
        <f>E59+51</f>
        <v>45761</v>
      </c>
      <c r="L59" s="14" t="s">
        <v>3095</v>
      </c>
      <c r="M59" s="1063">
        <v>45708</v>
      </c>
      <c r="N59" s="1063">
        <v>45709</v>
      </c>
    </row>
    <row r="60" spans="1:15" s="14" customFormat="1" ht="20.25" hidden="1" customHeight="1">
      <c r="A60" s="398"/>
      <c r="B60" s="684">
        <v>9</v>
      </c>
      <c r="C60" s="1615" t="s">
        <v>2737</v>
      </c>
      <c r="D60" s="775" t="s">
        <v>3096</v>
      </c>
      <c r="E60" s="775">
        <v>45718</v>
      </c>
      <c r="F60" s="775">
        <f t="shared" si="48"/>
        <v>45723</v>
      </c>
      <c r="G60" s="775">
        <f t="shared" si="49"/>
        <v>45749</v>
      </c>
      <c r="H60" s="775">
        <f t="shared" si="50"/>
        <v>45752</v>
      </c>
      <c r="I60" s="775">
        <f t="shared" si="51"/>
        <v>45758</v>
      </c>
      <c r="J60" s="775">
        <f t="shared" si="52"/>
        <v>45759</v>
      </c>
      <c r="K60" s="775">
        <f>E60+51</f>
        <v>45769</v>
      </c>
      <c r="L60" s="14" t="s">
        <v>3095</v>
      </c>
      <c r="M60" s="1063">
        <v>45715</v>
      </c>
      <c r="N60" s="1063">
        <v>45716</v>
      </c>
    </row>
    <row r="61" spans="1:15" s="14" customFormat="1" ht="38.25" hidden="1">
      <c r="A61" s="398" t="s">
        <v>3097</v>
      </c>
      <c r="B61" s="684">
        <v>10</v>
      </c>
      <c r="C61" s="1795" t="s">
        <v>404</v>
      </c>
      <c r="D61" s="775" t="s">
        <v>3098</v>
      </c>
      <c r="E61" s="775">
        <v>45722</v>
      </c>
      <c r="F61" s="2889"/>
      <c r="G61" s="3085" t="s">
        <v>3099</v>
      </c>
      <c r="H61" s="3085" t="s">
        <v>3100</v>
      </c>
      <c r="I61" s="3085" t="s">
        <v>3099</v>
      </c>
      <c r="J61" s="2889"/>
      <c r="K61" s="2889"/>
      <c r="M61" s="1063">
        <v>45722</v>
      </c>
      <c r="N61" s="1063">
        <v>45723</v>
      </c>
    </row>
    <row r="62" spans="1:15" s="14" customFormat="1" ht="20.25" hidden="1" customHeight="1" thickTop="1">
      <c r="A62" s="398" t="s">
        <v>3101</v>
      </c>
      <c r="B62" s="684">
        <v>11</v>
      </c>
      <c r="C62" s="1615" t="s">
        <v>2139</v>
      </c>
      <c r="D62" s="775" t="s">
        <v>3102</v>
      </c>
      <c r="E62" s="775">
        <v>45730</v>
      </c>
      <c r="F62" s="775">
        <f t="shared" si="48"/>
        <v>45735</v>
      </c>
      <c r="G62" s="775">
        <f t="shared" si="49"/>
        <v>45761</v>
      </c>
      <c r="H62" s="775">
        <f t="shared" si="50"/>
        <v>45764</v>
      </c>
      <c r="I62" s="775">
        <f t="shared" si="51"/>
        <v>45770</v>
      </c>
      <c r="J62" s="775">
        <f t="shared" si="52"/>
        <v>45771</v>
      </c>
      <c r="K62" s="775">
        <f t="shared" ref="K62:K67" si="53">E62+51</f>
        <v>45781</v>
      </c>
      <c r="M62" s="1063">
        <v>45729</v>
      </c>
      <c r="N62" s="1063">
        <v>45730</v>
      </c>
    </row>
    <row r="63" spans="1:15" s="14" customFormat="1" ht="20.25" hidden="1" customHeight="1">
      <c r="A63" s="398" t="s">
        <v>3103</v>
      </c>
      <c r="B63" s="684">
        <v>12</v>
      </c>
      <c r="C63" s="1615" t="s">
        <v>3104</v>
      </c>
      <c r="D63" s="775" t="s">
        <v>3105</v>
      </c>
      <c r="E63" s="775">
        <v>45743</v>
      </c>
      <c r="F63" s="775">
        <f t="shared" si="48"/>
        <v>45748</v>
      </c>
      <c r="G63" s="775">
        <f t="shared" si="49"/>
        <v>45774</v>
      </c>
      <c r="H63" s="775">
        <f t="shared" si="50"/>
        <v>45777</v>
      </c>
      <c r="I63" s="775">
        <f t="shared" si="51"/>
        <v>45783</v>
      </c>
      <c r="J63" s="775">
        <f t="shared" si="52"/>
        <v>45784</v>
      </c>
      <c r="K63" s="775">
        <f t="shared" si="53"/>
        <v>45794</v>
      </c>
      <c r="M63" s="1063">
        <v>45736</v>
      </c>
      <c r="N63" s="1063">
        <v>45737</v>
      </c>
    </row>
    <row r="64" spans="1:15" s="14" customFormat="1" ht="20.25" hidden="1" customHeight="1">
      <c r="A64" s="398"/>
      <c r="B64" s="684">
        <v>13</v>
      </c>
      <c r="C64" s="1615" t="s">
        <v>2205</v>
      </c>
      <c r="D64" s="775" t="s">
        <v>3106</v>
      </c>
      <c r="E64" s="775">
        <v>45752</v>
      </c>
      <c r="F64" s="775">
        <f t="shared" si="48"/>
        <v>45757</v>
      </c>
      <c r="G64" s="775">
        <f t="shared" si="49"/>
        <v>45783</v>
      </c>
      <c r="H64" s="775">
        <f t="shared" si="50"/>
        <v>45786</v>
      </c>
      <c r="I64" s="775">
        <f t="shared" si="51"/>
        <v>45792</v>
      </c>
      <c r="J64" s="775">
        <f t="shared" si="52"/>
        <v>45793</v>
      </c>
      <c r="K64" s="775">
        <f t="shared" si="53"/>
        <v>45803</v>
      </c>
      <c r="M64" s="1063">
        <v>45743</v>
      </c>
      <c r="N64" s="1063">
        <v>45744</v>
      </c>
    </row>
    <row r="65" spans="1:15" s="14" customFormat="1" ht="20.25" hidden="1" customHeight="1">
      <c r="A65" s="398" t="s">
        <v>2661</v>
      </c>
      <c r="B65" s="684">
        <v>14</v>
      </c>
      <c r="C65" s="1443" t="s">
        <v>2509</v>
      </c>
      <c r="D65" s="775" t="s">
        <v>3107</v>
      </c>
      <c r="E65" s="775">
        <v>45761</v>
      </c>
      <c r="F65" s="775">
        <f t="shared" si="48"/>
        <v>45766</v>
      </c>
      <c r="G65" s="775">
        <f t="shared" si="49"/>
        <v>45792</v>
      </c>
      <c r="H65" s="775">
        <f t="shared" si="50"/>
        <v>45795</v>
      </c>
      <c r="I65" s="775">
        <f t="shared" si="51"/>
        <v>45801</v>
      </c>
      <c r="J65" s="775">
        <f t="shared" si="52"/>
        <v>45802</v>
      </c>
      <c r="K65" s="775">
        <f t="shared" si="53"/>
        <v>45812</v>
      </c>
      <c r="M65" s="1063">
        <v>45750</v>
      </c>
      <c r="N65" s="1063">
        <v>45751</v>
      </c>
    </row>
    <row r="66" spans="1:15" s="14" customFormat="1" ht="20.25" hidden="1" customHeight="1">
      <c r="A66" s="398" t="s">
        <v>3108</v>
      </c>
      <c r="B66" s="684">
        <v>15</v>
      </c>
      <c r="C66" s="1443" t="s">
        <v>2594</v>
      </c>
      <c r="D66" s="775" t="s">
        <v>3109</v>
      </c>
      <c r="E66" s="775">
        <v>45763</v>
      </c>
      <c r="F66" s="775">
        <f t="shared" ref="F66:F69" si="54">E66+5</f>
        <v>45768</v>
      </c>
      <c r="G66" s="775">
        <f t="shared" ref="G66:G69" si="55">E66+31</f>
        <v>45794</v>
      </c>
      <c r="H66" s="775">
        <f t="shared" ref="H66:H69" si="56">E66+34</f>
        <v>45797</v>
      </c>
      <c r="I66" s="775">
        <f t="shared" ref="I66:I69" si="57">E66+40</f>
        <v>45803</v>
      </c>
      <c r="J66" s="775">
        <f t="shared" ref="J66:J69" si="58">E66+41</f>
        <v>45804</v>
      </c>
      <c r="K66" s="775">
        <f t="shared" si="53"/>
        <v>45814</v>
      </c>
      <c r="M66" s="1063">
        <v>45757</v>
      </c>
      <c r="N66" s="1063">
        <v>45758</v>
      </c>
    </row>
    <row r="67" spans="1:15" s="14" customFormat="1" ht="20.25" hidden="1" customHeight="1">
      <c r="A67" s="398" t="s">
        <v>2184</v>
      </c>
      <c r="B67" s="684">
        <v>16</v>
      </c>
      <c r="C67" s="1443" t="s">
        <v>2779</v>
      </c>
      <c r="D67" s="775" t="s">
        <v>3110</v>
      </c>
      <c r="E67" s="775">
        <v>45768</v>
      </c>
      <c r="F67" s="775">
        <f t="shared" si="54"/>
        <v>45773</v>
      </c>
      <c r="G67" s="775">
        <f t="shared" si="55"/>
        <v>45799</v>
      </c>
      <c r="H67" s="775">
        <f t="shared" si="56"/>
        <v>45802</v>
      </c>
      <c r="I67" s="775">
        <f t="shared" si="57"/>
        <v>45808</v>
      </c>
      <c r="J67" s="775">
        <f t="shared" si="58"/>
        <v>45809</v>
      </c>
      <c r="K67" s="775">
        <f t="shared" si="53"/>
        <v>45819</v>
      </c>
      <c r="M67" s="1063">
        <v>45764</v>
      </c>
      <c r="N67" s="1063">
        <v>45765</v>
      </c>
    </row>
    <row r="68" spans="1:15" s="14" customFormat="1" ht="20.25" hidden="1" customHeight="1">
      <c r="A68" s="398"/>
      <c r="B68" s="684">
        <v>17</v>
      </c>
      <c r="C68" s="3344" t="s">
        <v>3111</v>
      </c>
      <c r="D68" s="3339" t="s">
        <v>3112</v>
      </c>
      <c r="E68" s="3339">
        <v>45784</v>
      </c>
      <c r="F68" s="3339">
        <f t="shared" si="54"/>
        <v>45789</v>
      </c>
      <c r="G68" s="3339">
        <f t="shared" si="55"/>
        <v>45815</v>
      </c>
      <c r="H68" s="3339">
        <f t="shared" si="56"/>
        <v>45818</v>
      </c>
      <c r="I68" s="3339">
        <f t="shared" si="57"/>
        <v>45824</v>
      </c>
      <c r="J68" s="3339">
        <f t="shared" si="58"/>
        <v>45825</v>
      </c>
      <c r="K68" s="3339">
        <f t="shared" ref="K68:K76" si="59">E68+44</f>
        <v>45828</v>
      </c>
      <c r="M68" s="1063">
        <v>45771</v>
      </c>
      <c r="N68" s="1063">
        <v>45772</v>
      </c>
    </row>
    <row r="69" spans="1:15" s="14" customFormat="1" ht="20.25" hidden="1" customHeight="1">
      <c r="A69" s="398"/>
      <c r="B69" s="684">
        <v>18</v>
      </c>
      <c r="C69" s="1464" t="s">
        <v>2639</v>
      </c>
      <c r="D69" s="775" t="s">
        <v>3113</v>
      </c>
      <c r="E69" s="775">
        <v>45791</v>
      </c>
      <c r="F69" s="775">
        <f t="shared" si="54"/>
        <v>45796</v>
      </c>
      <c r="G69" s="775">
        <f t="shared" si="55"/>
        <v>45822</v>
      </c>
      <c r="H69" s="775">
        <f t="shared" si="56"/>
        <v>45825</v>
      </c>
      <c r="I69" s="775">
        <f t="shared" si="57"/>
        <v>45831</v>
      </c>
      <c r="J69" s="775">
        <f t="shared" si="58"/>
        <v>45832</v>
      </c>
      <c r="K69" s="775">
        <f t="shared" si="59"/>
        <v>45835</v>
      </c>
      <c r="M69" s="1063">
        <v>45778</v>
      </c>
      <c r="N69" s="1063">
        <v>45779</v>
      </c>
    </row>
    <row r="70" spans="1:15" s="14" customFormat="1" ht="20.25" hidden="1" customHeight="1">
      <c r="A70" s="398"/>
      <c r="B70" s="684">
        <v>19</v>
      </c>
      <c r="C70" s="1455" t="s">
        <v>2606</v>
      </c>
      <c r="D70" s="775" t="s">
        <v>3114</v>
      </c>
      <c r="E70" s="775">
        <v>45793</v>
      </c>
      <c r="F70" s="775">
        <f t="shared" ref="F70:F73" si="60">E70+5</f>
        <v>45798</v>
      </c>
      <c r="G70" s="775">
        <f t="shared" ref="G70:G73" si="61">E70+31</f>
        <v>45824</v>
      </c>
      <c r="H70" s="775">
        <f t="shared" ref="H70:H73" si="62">E70+34</f>
        <v>45827</v>
      </c>
      <c r="I70" s="775">
        <f t="shared" ref="I70:I73" si="63">E70+40</f>
        <v>45833</v>
      </c>
      <c r="J70" s="775">
        <f t="shared" ref="J70:J73" si="64">E70+41</f>
        <v>45834</v>
      </c>
      <c r="K70" s="775">
        <f t="shared" si="59"/>
        <v>45837</v>
      </c>
      <c r="M70" s="1063">
        <v>45785</v>
      </c>
      <c r="N70" s="1063">
        <v>45786</v>
      </c>
    </row>
    <row r="71" spans="1:15" s="14" customFormat="1" ht="20.25" hidden="1" customHeight="1">
      <c r="A71" s="398"/>
      <c r="B71" s="684">
        <v>20</v>
      </c>
      <c r="C71" s="1455" t="s">
        <v>2875</v>
      </c>
      <c r="D71" s="775" t="s">
        <v>3115</v>
      </c>
      <c r="E71" s="775">
        <v>45803</v>
      </c>
      <c r="F71" s="775">
        <f t="shared" si="60"/>
        <v>45808</v>
      </c>
      <c r="G71" s="775">
        <f t="shared" si="61"/>
        <v>45834</v>
      </c>
      <c r="H71" s="775">
        <f t="shared" si="62"/>
        <v>45837</v>
      </c>
      <c r="I71" s="775">
        <f t="shared" si="63"/>
        <v>45843</v>
      </c>
      <c r="J71" s="775">
        <f t="shared" si="64"/>
        <v>45844</v>
      </c>
      <c r="K71" s="775">
        <f t="shared" si="59"/>
        <v>45847</v>
      </c>
      <c r="M71" s="1063">
        <v>45792</v>
      </c>
      <c r="N71" s="1063">
        <v>45793</v>
      </c>
    </row>
    <row r="72" spans="1:15" s="14" customFormat="1" ht="20.25" hidden="1" customHeight="1">
      <c r="A72" s="398" t="s">
        <v>3116</v>
      </c>
      <c r="B72" s="684">
        <v>21</v>
      </c>
      <c r="C72" s="1455" t="s">
        <v>3117</v>
      </c>
      <c r="D72" s="775" t="s">
        <v>3118</v>
      </c>
      <c r="E72" s="775">
        <v>45806</v>
      </c>
      <c r="F72" s="775">
        <f t="shared" si="60"/>
        <v>45811</v>
      </c>
      <c r="G72" s="775">
        <f t="shared" si="61"/>
        <v>45837</v>
      </c>
      <c r="H72" s="775">
        <f t="shared" si="62"/>
        <v>45840</v>
      </c>
      <c r="I72" s="775">
        <f t="shared" si="63"/>
        <v>45846</v>
      </c>
      <c r="J72" s="775">
        <f t="shared" si="64"/>
        <v>45847</v>
      </c>
      <c r="K72" s="775">
        <f t="shared" si="59"/>
        <v>45850</v>
      </c>
      <c r="L72" s="14" t="s">
        <v>3119</v>
      </c>
      <c r="M72" s="1063">
        <v>45799</v>
      </c>
      <c r="N72" s="1063">
        <v>45800</v>
      </c>
    </row>
    <row r="73" spans="1:15" s="14" customFormat="1" ht="20.25" hidden="1" customHeight="1">
      <c r="A73" s="398"/>
      <c r="B73" s="684">
        <v>22</v>
      </c>
      <c r="C73" s="1455" t="s">
        <v>3120</v>
      </c>
      <c r="D73" s="775" t="s">
        <v>3121</v>
      </c>
      <c r="E73" s="775">
        <v>45813</v>
      </c>
      <c r="F73" s="775">
        <f t="shared" si="60"/>
        <v>45818</v>
      </c>
      <c r="G73" s="775">
        <f t="shared" si="61"/>
        <v>45844</v>
      </c>
      <c r="H73" s="2889">
        <f t="shared" si="62"/>
        <v>45847</v>
      </c>
      <c r="I73" s="775">
        <f t="shared" si="63"/>
        <v>45853</v>
      </c>
      <c r="J73" s="775">
        <f t="shared" si="64"/>
        <v>45854</v>
      </c>
      <c r="K73" s="775">
        <f t="shared" si="59"/>
        <v>45857</v>
      </c>
      <c r="M73" s="1063">
        <v>45806</v>
      </c>
      <c r="N73" s="1063">
        <v>45807</v>
      </c>
    </row>
    <row r="74" spans="1:15" s="14" customFormat="1" ht="20.25" hidden="1" customHeight="1">
      <c r="A74" s="398" t="s">
        <v>3122</v>
      </c>
      <c r="B74" s="3345" t="s">
        <v>3123</v>
      </c>
      <c r="C74" s="3341" t="s">
        <v>2696</v>
      </c>
      <c r="D74" s="3339" t="s">
        <v>3124</v>
      </c>
      <c r="E74" s="3339">
        <v>45821</v>
      </c>
      <c r="F74" s="3339">
        <f t="shared" ref="F74:F78" si="65">E74+5</f>
        <v>45826</v>
      </c>
      <c r="G74" s="3339">
        <f t="shared" ref="G74:G78" si="66">E74+31</f>
        <v>45852</v>
      </c>
      <c r="H74" s="3339">
        <f t="shared" ref="H74:I78" si="67">E74+34</f>
        <v>45855</v>
      </c>
      <c r="I74" s="3339">
        <f t="shared" ref="I74:I78" si="68">E74+40</f>
        <v>45861</v>
      </c>
      <c r="J74" s="3339">
        <f t="shared" ref="J74:J78" si="69">E74+41</f>
        <v>45862</v>
      </c>
      <c r="K74" s="3339">
        <f t="shared" si="59"/>
        <v>45865</v>
      </c>
      <c r="M74" s="1063">
        <v>45813</v>
      </c>
      <c r="N74" s="1063">
        <v>45814</v>
      </c>
    </row>
    <row r="75" spans="1:15" s="14" customFormat="1" ht="20.25" hidden="1" customHeight="1">
      <c r="A75" s="398" t="s">
        <v>3125</v>
      </c>
      <c r="B75" s="3345" t="s">
        <v>2119</v>
      </c>
      <c r="C75" s="3341" t="s">
        <v>2925</v>
      </c>
      <c r="D75" s="3339" t="s">
        <v>3126</v>
      </c>
      <c r="E75" s="3339">
        <v>45827</v>
      </c>
      <c r="F75" s="3339">
        <f t="shared" si="65"/>
        <v>45832</v>
      </c>
      <c r="G75" s="3339">
        <f t="shared" si="66"/>
        <v>45858</v>
      </c>
      <c r="H75" s="3339">
        <f t="shared" si="67"/>
        <v>45861</v>
      </c>
      <c r="I75" s="3339">
        <f t="shared" si="68"/>
        <v>45867</v>
      </c>
      <c r="J75" s="3339">
        <f t="shared" si="69"/>
        <v>45868</v>
      </c>
      <c r="K75" s="3339">
        <f t="shared" si="59"/>
        <v>45871</v>
      </c>
      <c r="M75" s="1063">
        <v>45820</v>
      </c>
      <c r="N75" s="1063">
        <v>45821</v>
      </c>
    </row>
    <row r="76" spans="1:15" s="14" customFormat="1" ht="20.25" hidden="1" customHeight="1">
      <c r="A76" s="398" t="s">
        <v>2737</v>
      </c>
      <c r="B76" s="3345" t="s">
        <v>2122</v>
      </c>
      <c r="C76" s="3341" t="s">
        <v>3093</v>
      </c>
      <c r="D76" s="3339" t="s">
        <v>3127</v>
      </c>
      <c r="E76" s="3339">
        <v>45843</v>
      </c>
      <c r="F76" s="3339">
        <f t="shared" si="65"/>
        <v>45848</v>
      </c>
      <c r="G76" s="2889" t="e">
        <f t="shared" ref="G76" si="70">D76+34</f>
        <v>#VALUE!</v>
      </c>
      <c r="H76" s="3339">
        <f t="shared" si="67"/>
        <v>45877</v>
      </c>
      <c r="I76" s="2889">
        <f t="shared" si="67"/>
        <v>45882</v>
      </c>
      <c r="J76" s="3339">
        <f t="shared" si="69"/>
        <v>45884</v>
      </c>
      <c r="K76" s="3339">
        <f t="shared" si="59"/>
        <v>45887</v>
      </c>
      <c r="M76" s="1063">
        <v>45827</v>
      </c>
      <c r="N76" s="1063">
        <v>45828</v>
      </c>
    </row>
    <row r="77" spans="1:15" s="14" customFormat="1" ht="20.25" hidden="1" customHeight="1">
      <c r="A77" s="398" t="s">
        <v>2737</v>
      </c>
      <c r="B77" s="3345" t="s">
        <v>2125</v>
      </c>
      <c r="C77" s="3342" t="s">
        <v>404</v>
      </c>
      <c r="D77" s="3339" t="s">
        <v>3128</v>
      </c>
      <c r="E77" s="2889">
        <v>45842</v>
      </c>
      <c r="F77" s="2889"/>
      <c r="G77" s="2889"/>
      <c r="H77" s="2889"/>
      <c r="I77" s="2889"/>
      <c r="J77" s="2889"/>
      <c r="K77" s="2889"/>
      <c r="M77" s="1063">
        <v>45834</v>
      </c>
      <c r="N77" s="1063">
        <v>45835</v>
      </c>
    </row>
    <row r="78" spans="1:15" s="14" customFormat="1" ht="20.25" hidden="1" customHeight="1">
      <c r="A78" s="398" t="s">
        <v>3129</v>
      </c>
      <c r="B78" s="3430" t="s">
        <v>2128</v>
      </c>
      <c r="C78" s="1455" t="s">
        <v>3130</v>
      </c>
      <c r="D78" s="775" t="s">
        <v>3131</v>
      </c>
      <c r="E78" s="775">
        <v>45853</v>
      </c>
      <c r="F78" s="2889">
        <f t="shared" si="65"/>
        <v>45858</v>
      </c>
      <c r="G78" s="2889">
        <f t="shared" si="66"/>
        <v>45884</v>
      </c>
      <c r="H78" s="2889">
        <f t="shared" si="67"/>
        <v>45887</v>
      </c>
      <c r="I78" s="775">
        <f t="shared" si="68"/>
        <v>45893</v>
      </c>
      <c r="J78" s="775">
        <f t="shared" si="69"/>
        <v>45894</v>
      </c>
      <c r="K78" s="775">
        <f t="shared" ref="K78:K87" si="71">E78+44</f>
        <v>45897</v>
      </c>
      <c r="M78" s="1063">
        <v>45841</v>
      </c>
      <c r="N78" s="1063">
        <v>45842</v>
      </c>
    </row>
    <row r="79" spans="1:15" s="14" customFormat="1" ht="20.25" hidden="1" customHeight="1">
      <c r="A79" s="398" t="s">
        <v>3132</v>
      </c>
      <c r="B79" s="3430" t="s">
        <v>2131</v>
      </c>
      <c r="C79" s="1455" t="s">
        <v>3133</v>
      </c>
      <c r="D79" s="775" t="s">
        <v>3134</v>
      </c>
      <c r="E79" s="775">
        <v>45855</v>
      </c>
      <c r="F79" s="775">
        <f t="shared" ref="F79:F82" si="72">E79+5</f>
        <v>45860</v>
      </c>
      <c r="G79" s="775">
        <f t="shared" ref="G79" si="73">E79+31</f>
        <v>45886</v>
      </c>
      <c r="H79" s="775">
        <f t="shared" ref="H79:H82" si="74">E79+34</f>
        <v>45889</v>
      </c>
      <c r="I79" s="2889"/>
      <c r="J79" s="2889"/>
      <c r="K79" s="2889"/>
      <c r="M79" s="1063">
        <v>45848</v>
      </c>
      <c r="N79" s="1063">
        <v>45849</v>
      </c>
    </row>
    <row r="80" spans="1:15" s="14" customFormat="1" ht="42.75" hidden="1" customHeight="1">
      <c r="A80" s="398" t="s">
        <v>3135</v>
      </c>
      <c r="B80" s="3430" t="s">
        <v>2134</v>
      </c>
      <c r="C80" s="1455" t="s">
        <v>3136</v>
      </c>
      <c r="D80" s="775" t="s">
        <v>3137</v>
      </c>
      <c r="E80" s="775">
        <v>45859</v>
      </c>
      <c r="F80" s="775">
        <f t="shared" si="72"/>
        <v>45864</v>
      </c>
      <c r="G80" s="2889"/>
      <c r="H80" s="2889"/>
      <c r="I80" s="3395" t="s">
        <v>3138</v>
      </c>
      <c r="J80" s="775">
        <f t="shared" ref="J80:J87" si="75">E80+41</f>
        <v>45900</v>
      </c>
      <c r="K80" s="775">
        <f t="shared" si="71"/>
        <v>45903</v>
      </c>
      <c r="M80" s="3356">
        <v>45857</v>
      </c>
      <c r="N80" s="3356">
        <f t="shared" ref="N80:N87" si="76">M80+2</f>
        <v>45859</v>
      </c>
      <c r="O80" s="3087" t="s">
        <v>2540</v>
      </c>
    </row>
    <row r="81" spans="1:14" s="14" customFormat="1" ht="44.25" hidden="1" customHeight="1">
      <c r="A81" s="398"/>
      <c r="B81" s="3345" t="s">
        <v>2138</v>
      </c>
      <c r="C81" s="1455" t="s">
        <v>3104</v>
      </c>
      <c r="D81" s="775" t="s">
        <v>3139</v>
      </c>
      <c r="E81" s="775">
        <v>45876</v>
      </c>
      <c r="F81" s="775">
        <f t="shared" si="72"/>
        <v>45881</v>
      </c>
      <c r="G81" s="3395" t="s">
        <v>3140</v>
      </c>
      <c r="H81" s="775">
        <f t="shared" si="74"/>
        <v>45910</v>
      </c>
      <c r="I81" s="3395" t="s">
        <v>3140</v>
      </c>
      <c r="J81" s="775">
        <f t="shared" si="75"/>
        <v>45917</v>
      </c>
      <c r="K81" s="3395" t="s">
        <v>3140</v>
      </c>
      <c r="M81" s="3356">
        <v>45864</v>
      </c>
      <c r="N81" s="3356">
        <f t="shared" si="76"/>
        <v>45866</v>
      </c>
    </row>
    <row r="82" spans="1:14" s="14" customFormat="1" ht="48" hidden="1" customHeight="1">
      <c r="A82" s="398" t="s">
        <v>3141</v>
      </c>
      <c r="B82" s="3345" t="s">
        <v>2142</v>
      </c>
      <c r="C82" s="3341" t="s">
        <v>3142</v>
      </c>
      <c r="D82" s="3339" t="s">
        <v>3143</v>
      </c>
      <c r="E82" s="3339">
        <v>45878</v>
      </c>
      <c r="F82" s="3339">
        <f t="shared" si="72"/>
        <v>45883</v>
      </c>
      <c r="G82" s="3395" t="s">
        <v>3140</v>
      </c>
      <c r="H82" s="3339">
        <f t="shared" si="74"/>
        <v>45912</v>
      </c>
      <c r="I82" s="3395" t="s">
        <v>3140</v>
      </c>
      <c r="J82" s="3339">
        <f t="shared" si="75"/>
        <v>45919</v>
      </c>
      <c r="K82" s="3339">
        <f t="shared" si="71"/>
        <v>45922</v>
      </c>
      <c r="M82" s="3356">
        <v>45871</v>
      </c>
      <c r="N82" s="3356">
        <f t="shared" si="76"/>
        <v>45873</v>
      </c>
    </row>
    <row r="83" spans="1:14" s="14" customFormat="1" ht="45.75" hidden="1" customHeight="1">
      <c r="A83" s="398" t="s">
        <v>3144</v>
      </c>
      <c r="B83" s="3345" t="s">
        <v>2145</v>
      </c>
      <c r="C83" s="3344" t="s">
        <v>2203</v>
      </c>
      <c r="D83" s="3339" t="s">
        <v>3145</v>
      </c>
      <c r="E83" s="3339">
        <v>45887</v>
      </c>
      <c r="F83" s="3339">
        <f t="shared" ref="F83:F86" si="77">E83+5</f>
        <v>45892</v>
      </c>
      <c r="G83" s="3339">
        <f t="shared" ref="G83:G86" si="78">E83+31</f>
        <v>45918</v>
      </c>
      <c r="H83" s="3339">
        <f t="shared" ref="H83:H86" si="79">E83+34</f>
        <v>45921</v>
      </c>
      <c r="I83" s="3395" t="s">
        <v>3146</v>
      </c>
      <c r="J83" s="3339">
        <f t="shared" ref="J83:J86" si="80">E83+41</f>
        <v>45928</v>
      </c>
      <c r="K83" s="3339">
        <f t="shared" ref="K83:K86" si="81">E83+44</f>
        <v>45931</v>
      </c>
      <c r="M83" s="3356">
        <v>45878</v>
      </c>
      <c r="N83" s="3356">
        <f t="shared" si="76"/>
        <v>45880</v>
      </c>
    </row>
    <row r="84" spans="1:14" s="14" customFormat="1" ht="49.5" hidden="1" customHeight="1">
      <c r="A84" s="398" t="s">
        <v>3147</v>
      </c>
      <c r="B84" s="3345" t="s">
        <v>2147</v>
      </c>
      <c r="C84" s="3344" t="s">
        <v>3148</v>
      </c>
      <c r="D84" s="3339" t="s">
        <v>3149</v>
      </c>
      <c r="E84" s="3339">
        <v>45892</v>
      </c>
      <c r="F84" s="3339">
        <f t="shared" si="77"/>
        <v>45897</v>
      </c>
      <c r="G84" s="3395" t="s">
        <v>3150</v>
      </c>
      <c r="H84" s="3339">
        <f t="shared" si="79"/>
        <v>45926</v>
      </c>
      <c r="I84" s="3395" t="s">
        <v>3150</v>
      </c>
      <c r="J84" s="3339">
        <f t="shared" si="80"/>
        <v>45933</v>
      </c>
      <c r="K84" s="3339">
        <f t="shared" si="81"/>
        <v>45936</v>
      </c>
      <c r="M84" s="1063">
        <v>45885</v>
      </c>
      <c r="N84" s="1063">
        <f t="shared" si="76"/>
        <v>45887</v>
      </c>
    </row>
    <row r="85" spans="1:14" s="14" customFormat="1" ht="42" hidden="1" customHeight="1">
      <c r="A85" s="398" t="s">
        <v>3151</v>
      </c>
      <c r="B85" s="3345" t="s">
        <v>2150</v>
      </c>
      <c r="C85" s="3344" t="s">
        <v>3152</v>
      </c>
      <c r="D85" s="3339" t="s">
        <v>3153</v>
      </c>
      <c r="E85" s="3339">
        <v>45912</v>
      </c>
      <c r="F85" s="3339">
        <f t="shared" si="77"/>
        <v>45917</v>
      </c>
      <c r="G85" s="2889">
        <f t="shared" si="78"/>
        <v>45943</v>
      </c>
      <c r="H85" s="3395" t="s">
        <v>3154</v>
      </c>
      <c r="I85" s="2889">
        <f t="shared" ref="I85:I86" si="82">E85+40</f>
        <v>45952</v>
      </c>
      <c r="J85" s="2889">
        <f t="shared" si="80"/>
        <v>45953</v>
      </c>
      <c r="K85" s="2889">
        <f t="shared" si="81"/>
        <v>45956</v>
      </c>
      <c r="M85" s="1063">
        <v>45892</v>
      </c>
      <c r="N85" s="1063">
        <f t="shared" si="76"/>
        <v>45894</v>
      </c>
    </row>
    <row r="86" spans="1:14" s="14" customFormat="1" ht="20.25" hidden="1" customHeight="1" thickTop="1">
      <c r="A86" s="398" t="s">
        <v>3155</v>
      </c>
      <c r="B86" s="3345" t="s">
        <v>2153</v>
      </c>
      <c r="C86" s="1703" t="s">
        <v>2181</v>
      </c>
      <c r="D86" s="2176" t="s">
        <v>3156</v>
      </c>
      <c r="E86" s="2889">
        <v>45899</v>
      </c>
      <c r="F86" s="2889">
        <f t="shared" si="77"/>
        <v>45904</v>
      </c>
      <c r="G86" s="2889">
        <f t="shared" si="78"/>
        <v>45930</v>
      </c>
      <c r="H86" s="2889">
        <f t="shared" si="79"/>
        <v>45933</v>
      </c>
      <c r="I86" s="2889">
        <f t="shared" si="82"/>
        <v>45939</v>
      </c>
      <c r="J86" s="2889">
        <f t="shared" si="80"/>
        <v>45940</v>
      </c>
      <c r="K86" s="2889">
        <f t="shared" si="81"/>
        <v>45943</v>
      </c>
      <c r="M86" s="1063">
        <v>45899</v>
      </c>
      <c r="N86" s="1063">
        <f t="shared" si="76"/>
        <v>45901</v>
      </c>
    </row>
    <row r="87" spans="1:14" s="14" customFormat="1" ht="39" hidden="1" customHeight="1">
      <c r="A87" s="398"/>
      <c r="B87" s="3345" t="s">
        <v>2157</v>
      </c>
      <c r="C87" s="3390" t="s">
        <v>3157</v>
      </c>
      <c r="D87" s="3391" t="s">
        <v>3158</v>
      </c>
      <c r="E87" s="3391">
        <v>45913</v>
      </c>
      <c r="F87" s="3395" t="s">
        <v>3159</v>
      </c>
      <c r="G87" s="3395" t="s">
        <v>3160</v>
      </c>
      <c r="H87" s="3395" t="s">
        <v>3161</v>
      </c>
      <c r="I87" s="3395" t="s">
        <v>3160</v>
      </c>
      <c r="J87" s="3391">
        <f t="shared" si="75"/>
        <v>45954</v>
      </c>
      <c r="K87" s="3391">
        <f t="shared" si="71"/>
        <v>45957</v>
      </c>
      <c r="M87" s="1063">
        <v>45906</v>
      </c>
      <c r="N87" s="1063">
        <f t="shared" si="76"/>
        <v>45908</v>
      </c>
    </row>
    <row r="88" spans="1:14" s="14" customFormat="1" ht="38.25" hidden="1">
      <c r="A88" s="398"/>
      <c r="B88" s="3345" t="s">
        <v>2161</v>
      </c>
      <c r="C88" s="3390" t="s">
        <v>3162</v>
      </c>
      <c r="D88" s="3391" t="s">
        <v>3163</v>
      </c>
      <c r="E88" s="3391">
        <v>45918</v>
      </c>
      <c r="F88" s="3391">
        <f t="shared" ref="F88:F90" si="83">E88+5</f>
        <v>45923</v>
      </c>
      <c r="G88" s="3395" t="s">
        <v>3164</v>
      </c>
      <c r="H88" s="3395" t="s">
        <v>3165</v>
      </c>
      <c r="I88" s="3395" t="s">
        <v>3164</v>
      </c>
      <c r="J88" s="3391">
        <f t="shared" ref="J88:J90" si="84">E88+41</f>
        <v>45959</v>
      </c>
      <c r="K88" s="3391">
        <f t="shared" ref="K88:K90" si="85">E88+44</f>
        <v>45962</v>
      </c>
      <c r="M88" s="1063">
        <v>45913</v>
      </c>
      <c r="N88" s="1063">
        <f t="shared" ref="N88:N90" si="86">M88+2</f>
        <v>45915</v>
      </c>
    </row>
    <row r="89" spans="1:14" s="14" customFormat="1" ht="20.25" hidden="1" customHeight="1" thickTop="1">
      <c r="A89" s="398" t="s">
        <v>3166</v>
      </c>
      <c r="B89" s="3345" t="s">
        <v>2165</v>
      </c>
      <c r="C89" s="3390" t="s">
        <v>3167</v>
      </c>
      <c r="D89" s="3391" t="s">
        <v>3168</v>
      </c>
      <c r="E89" s="3391">
        <v>45929</v>
      </c>
      <c r="F89" s="3391">
        <f t="shared" si="83"/>
        <v>45934</v>
      </c>
      <c r="G89" s="3391">
        <f t="shared" ref="G89:G90" si="87">E89+31</f>
        <v>45960</v>
      </c>
      <c r="H89" s="3391">
        <f t="shared" ref="H89:H90" si="88">E89+34</f>
        <v>45963</v>
      </c>
      <c r="I89" s="3391">
        <f t="shared" ref="I89:I90" si="89">E89+40</f>
        <v>45969</v>
      </c>
      <c r="J89" s="3391">
        <f t="shared" si="84"/>
        <v>45970</v>
      </c>
      <c r="K89" s="3391">
        <f t="shared" si="85"/>
        <v>45973</v>
      </c>
      <c r="M89" s="1063">
        <v>45920</v>
      </c>
      <c r="N89" s="1063">
        <f t="shared" si="86"/>
        <v>45922</v>
      </c>
    </row>
    <row r="90" spans="1:14" s="14" customFormat="1" ht="20.25" hidden="1" customHeight="1">
      <c r="A90" s="398" t="s">
        <v>3169</v>
      </c>
      <c r="B90" s="3345" t="s">
        <v>2168</v>
      </c>
      <c r="C90" s="3390" t="s">
        <v>3170</v>
      </c>
      <c r="D90" s="3391" t="s">
        <v>3171</v>
      </c>
      <c r="E90" s="3391">
        <v>45937</v>
      </c>
      <c r="F90" s="3391">
        <f t="shared" si="83"/>
        <v>45942</v>
      </c>
      <c r="G90" s="2889">
        <f t="shared" si="87"/>
        <v>45968</v>
      </c>
      <c r="H90" s="3391">
        <f t="shared" si="88"/>
        <v>45971</v>
      </c>
      <c r="I90" s="3391">
        <f t="shared" si="89"/>
        <v>45977</v>
      </c>
      <c r="J90" s="3391">
        <f t="shared" si="84"/>
        <v>45978</v>
      </c>
      <c r="K90" s="3391">
        <f t="shared" si="85"/>
        <v>45981</v>
      </c>
      <c r="M90" s="1063">
        <v>45927</v>
      </c>
      <c r="N90" s="1063">
        <f t="shared" si="86"/>
        <v>45929</v>
      </c>
    </row>
    <row r="91" spans="1:14" s="14" customFormat="1" ht="51" hidden="1">
      <c r="A91" s="398" t="s">
        <v>3172</v>
      </c>
      <c r="B91" s="3345" t="s">
        <v>2171</v>
      </c>
      <c r="C91" s="3342" t="s">
        <v>2181</v>
      </c>
      <c r="D91" s="3733" t="s">
        <v>3173</v>
      </c>
      <c r="E91" s="2889">
        <v>45934</v>
      </c>
      <c r="F91" s="3395" t="s">
        <v>3174</v>
      </c>
      <c r="G91" s="3395" t="s">
        <v>3175</v>
      </c>
      <c r="H91" s="3395" t="s">
        <v>3176</v>
      </c>
      <c r="I91" s="3395" t="s">
        <v>3175</v>
      </c>
      <c r="J91" s="4753" t="s">
        <v>3177</v>
      </c>
      <c r="K91" s="4754"/>
      <c r="M91" s="1063">
        <v>45934</v>
      </c>
      <c r="N91" s="1063">
        <f t="shared" ref="N91:N95" si="90">M91+2</f>
        <v>45936</v>
      </c>
    </row>
    <row r="92" spans="1:14" s="14" customFormat="1" ht="38.25" hidden="1">
      <c r="A92" s="398" t="s">
        <v>3178</v>
      </c>
      <c r="B92" s="3345" t="s">
        <v>2174</v>
      </c>
      <c r="C92" s="3342" t="s">
        <v>2181</v>
      </c>
      <c r="D92" s="3733" t="s">
        <v>3179</v>
      </c>
      <c r="E92" s="2889">
        <v>45941</v>
      </c>
      <c r="F92" s="3395" t="s">
        <v>3180</v>
      </c>
      <c r="G92" s="3395" t="s">
        <v>3181</v>
      </c>
      <c r="H92" s="3395" t="s">
        <v>3180</v>
      </c>
      <c r="I92" s="3395" t="s">
        <v>3181</v>
      </c>
      <c r="J92" s="4753" t="s">
        <v>3182</v>
      </c>
      <c r="K92" s="4754"/>
      <c r="M92" s="1063">
        <v>45941</v>
      </c>
      <c r="N92" s="1063">
        <f t="shared" si="90"/>
        <v>45943</v>
      </c>
    </row>
    <row r="93" spans="1:14" s="14" customFormat="1" ht="51" hidden="1">
      <c r="A93" s="398"/>
      <c r="B93" s="3345" t="s">
        <v>2177</v>
      </c>
      <c r="C93" s="3342" t="s">
        <v>2181</v>
      </c>
      <c r="D93" s="3733" t="s">
        <v>3183</v>
      </c>
      <c r="E93" s="2889">
        <v>45948</v>
      </c>
      <c r="F93" s="3395" t="s">
        <v>3184</v>
      </c>
      <c r="G93" s="3395" t="s">
        <v>3185</v>
      </c>
      <c r="H93" s="3395" t="s">
        <v>3184</v>
      </c>
      <c r="I93" s="3395" t="s">
        <v>3185</v>
      </c>
      <c r="J93" s="4753" t="s">
        <v>3182</v>
      </c>
      <c r="K93" s="4754"/>
      <c r="M93" s="1063">
        <v>45948</v>
      </c>
      <c r="N93" s="1063">
        <f t="shared" si="90"/>
        <v>45950</v>
      </c>
    </row>
    <row r="94" spans="1:14" s="14" customFormat="1" ht="39" thickTop="1">
      <c r="A94" s="398"/>
      <c r="B94" s="3345" t="s">
        <v>2180</v>
      </c>
      <c r="C94" s="3344" t="s">
        <v>3186</v>
      </c>
      <c r="D94" s="3339" t="s">
        <v>3187</v>
      </c>
      <c r="E94" s="3339">
        <v>45961</v>
      </c>
      <c r="F94" s="4111" t="s">
        <v>3188</v>
      </c>
      <c r="G94" s="3339">
        <f>E94+31</f>
        <v>45992</v>
      </c>
      <c r="H94" s="3395" t="s">
        <v>3189</v>
      </c>
      <c r="I94" s="3339">
        <f t="shared" ref="I94" si="91">E94+40</f>
        <v>46001</v>
      </c>
      <c r="J94" s="3339">
        <f t="shared" ref="J94:J95" si="92">E94+41</f>
        <v>46002</v>
      </c>
      <c r="K94" s="3339">
        <f t="shared" ref="K94:K95" si="93">E94+44</f>
        <v>46005</v>
      </c>
      <c r="M94" s="1063">
        <v>45955</v>
      </c>
      <c r="N94" s="1063">
        <f t="shared" si="90"/>
        <v>45957</v>
      </c>
    </row>
    <row r="95" spans="1:14" s="14" customFormat="1" ht="43.5" customHeight="1">
      <c r="A95" s="398" t="s">
        <v>3190</v>
      </c>
      <c r="B95" s="3345" t="s">
        <v>2183</v>
      </c>
      <c r="C95" s="1464" t="s">
        <v>3191</v>
      </c>
      <c r="D95" s="775" t="s">
        <v>3192</v>
      </c>
      <c r="E95" s="775">
        <v>45967</v>
      </c>
      <c r="F95" s="775">
        <f t="shared" ref="F95" si="94">E95+5</f>
        <v>45972</v>
      </c>
      <c r="G95" s="3395" t="s">
        <v>3193</v>
      </c>
      <c r="H95" s="775">
        <f t="shared" ref="H95" si="95">E95+34</f>
        <v>46001</v>
      </c>
      <c r="I95" s="3395" t="s">
        <v>3193</v>
      </c>
      <c r="J95" s="775">
        <f t="shared" si="92"/>
        <v>46008</v>
      </c>
      <c r="K95" s="775">
        <f t="shared" si="93"/>
        <v>46011</v>
      </c>
      <c r="M95" s="1063">
        <v>45962</v>
      </c>
      <c r="N95" s="1063">
        <f t="shared" si="90"/>
        <v>45964</v>
      </c>
    </row>
    <row r="96" spans="1:14" s="14" customFormat="1" ht="42" customHeight="1">
      <c r="A96" s="398" t="s">
        <v>3194</v>
      </c>
      <c r="B96" s="3345" t="s">
        <v>2186</v>
      </c>
      <c r="C96" s="1574" t="s">
        <v>2181</v>
      </c>
      <c r="D96" s="2169" t="s">
        <v>3195</v>
      </c>
      <c r="E96" s="2128"/>
      <c r="F96" s="4244" t="s">
        <v>3196</v>
      </c>
      <c r="G96" s="4244" t="s">
        <v>3193</v>
      </c>
      <c r="H96" s="4244" t="s">
        <v>3196</v>
      </c>
      <c r="I96" s="4244" t="s">
        <v>3193</v>
      </c>
      <c r="J96" s="4756" t="s">
        <v>3197</v>
      </c>
      <c r="K96" s="4757"/>
      <c r="M96" s="1063">
        <v>45969</v>
      </c>
      <c r="N96" s="1063">
        <f t="shared" ref="N96" si="96">M96+2</f>
        <v>45971</v>
      </c>
    </row>
    <row r="97" spans="1:16" s="14" customFormat="1" ht="39.75" customHeight="1">
      <c r="A97" s="398" t="s">
        <v>3198</v>
      </c>
      <c r="B97" s="3345" t="s">
        <v>2189</v>
      </c>
      <c r="C97" s="1464" t="s">
        <v>3199</v>
      </c>
      <c r="D97" s="775" t="s">
        <v>3200</v>
      </c>
      <c r="E97" s="775">
        <v>45980</v>
      </c>
      <c r="F97" s="775">
        <f t="shared" ref="F97" si="97">E97+5</f>
        <v>45985</v>
      </c>
      <c r="G97" s="3395" t="s">
        <v>3201</v>
      </c>
      <c r="H97" s="775">
        <f>E97+34</f>
        <v>46014</v>
      </c>
      <c r="I97" s="3395" t="s">
        <v>3201</v>
      </c>
      <c r="J97" s="775">
        <f t="shared" ref="J97:J99" si="98">E97+41</f>
        <v>46021</v>
      </c>
      <c r="K97" s="775">
        <f t="shared" ref="K97:K99" si="99">E97+44</f>
        <v>46024</v>
      </c>
      <c r="M97" s="1063">
        <v>45976</v>
      </c>
      <c r="N97" s="1063">
        <f t="shared" ref="N97:N99" si="100">M97+2</f>
        <v>45978</v>
      </c>
    </row>
    <row r="98" spans="1:16" s="14" customFormat="1" ht="54.75" customHeight="1">
      <c r="A98" s="398" t="s">
        <v>3202</v>
      </c>
      <c r="B98" s="3345" t="s">
        <v>2341</v>
      </c>
      <c r="C98" s="1574" t="s">
        <v>2181</v>
      </c>
      <c r="D98" s="2176" t="s">
        <v>3203</v>
      </c>
      <c r="E98" s="2889">
        <v>45983</v>
      </c>
      <c r="F98" s="4244" t="s">
        <v>3204</v>
      </c>
      <c r="G98" s="4244" t="s">
        <v>3205</v>
      </c>
      <c r="H98" s="4244" t="s">
        <v>3206</v>
      </c>
      <c r="I98" s="4244" t="s">
        <v>3205</v>
      </c>
      <c r="J98" s="4756" t="s">
        <v>3207</v>
      </c>
      <c r="K98" s="4757"/>
      <c r="M98" s="1063">
        <v>45983</v>
      </c>
      <c r="N98" s="1063">
        <f t="shared" si="100"/>
        <v>45985</v>
      </c>
    </row>
    <row r="99" spans="1:16" s="14" customFormat="1" ht="51">
      <c r="A99" s="398"/>
      <c r="B99" s="3345" t="s">
        <v>3036</v>
      </c>
      <c r="C99" s="1464" t="s">
        <v>3208</v>
      </c>
      <c r="D99" s="775" t="s">
        <v>3209</v>
      </c>
      <c r="E99" s="775">
        <v>45990</v>
      </c>
      <c r="F99" s="4244" t="s">
        <v>9343</v>
      </c>
      <c r="G99" s="4244" t="s">
        <v>3210</v>
      </c>
      <c r="H99" s="4244" t="s">
        <v>3211</v>
      </c>
      <c r="I99" s="775">
        <f t="shared" ref="I99" si="101">E99+40</f>
        <v>46030</v>
      </c>
      <c r="J99" s="775">
        <f t="shared" si="98"/>
        <v>46031</v>
      </c>
      <c r="K99" s="775">
        <f t="shared" si="99"/>
        <v>46034</v>
      </c>
      <c r="M99" s="1063">
        <v>45990</v>
      </c>
      <c r="N99" s="1063">
        <f t="shared" si="100"/>
        <v>45992</v>
      </c>
    </row>
    <row r="100" spans="1:16" s="14" customFormat="1" ht="20.25" customHeight="1">
      <c r="A100" s="398" t="s">
        <v>3212</v>
      </c>
      <c r="B100" s="3345" t="s">
        <v>9329</v>
      </c>
      <c r="C100" s="4241" t="s">
        <v>311</v>
      </c>
      <c r="D100" s="4242" t="s">
        <v>3213</v>
      </c>
      <c r="E100" s="4242">
        <v>45997</v>
      </c>
      <c r="F100" s="3339">
        <f>E100+5</f>
        <v>46002</v>
      </c>
      <c r="G100" s="3339">
        <f>E100+31</f>
        <v>46028</v>
      </c>
      <c r="H100" s="3339">
        <f>E100+34</f>
        <v>46031</v>
      </c>
      <c r="I100" s="3339">
        <f>E100+40</f>
        <v>46037</v>
      </c>
      <c r="J100" s="3339">
        <f>E100+41</f>
        <v>46038</v>
      </c>
      <c r="K100" s="3339" cm="1">
        <f t="array" aca="1" ref="K100" ca="1">E100+44+C64:K100</f>
        <v>0</v>
      </c>
      <c r="M100" s="1063">
        <v>45997</v>
      </c>
      <c r="N100" s="1063">
        <f>M100+2</f>
        <v>45999</v>
      </c>
    </row>
    <row r="101" spans="1:16" s="14" customFormat="1" ht="20.25" customHeight="1">
      <c r="A101" s="398"/>
      <c r="B101" s="684"/>
      <c r="C101" s="27"/>
      <c r="D101" s="400"/>
      <c r="E101" s="400"/>
      <c r="F101" s="400"/>
      <c r="G101" s="400"/>
      <c r="H101" s="400"/>
      <c r="I101" s="400"/>
      <c r="J101" s="400"/>
      <c r="K101" s="400"/>
      <c r="M101" s="1063"/>
      <c r="N101" s="1063"/>
    </row>
    <row r="102" spans="1:16" s="14" customFormat="1" ht="32.25" customHeight="1">
      <c r="A102" s="398"/>
      <c r="B102" s="684" t="s">
        <v>1794</v>
      </c>
      <c r="C102" s="4755" t="s">
        <v>3041</v>
      </c>
      <c r="D102" s="4755"/>
      <c r="E102" s="1128" t="s">
        <v>96</v>
      </c>
      <c r="F102" s="404" t="s">
        <v>101</v>
      </c>
      <c r="G102" s="404" t="s">
        <v>102</v>
      </c>
      <c r="H102" s="404" t="s">
        <v>103</v>
      </c>
      <c r="I102" s="404" t="s">
        <v>3214</v>
      </c>
      <c r="J102" s="404" t="s">
        <v>138</v>
      </c>
      <c r="K102" s="404" t="s">
        <v>1052</v>
      </c>
      <c r="L102" s="404" t="s">
        <v>1055</v>
      </c>
      <c r="M102" s="404" t="s">
        <v>1193</v>
      </c>
      <c r="O102" s="1063"/>
      <c r="P102" s="1063"/>
    </row>
    <row r="103" spans="1:16" s="14" customFormat="1" ht="28.5" customHeight="1" thickBot="1">
      <c r="A103" s="398"/>
      <c r="B103" s="684"/>
      <c r="C103" s="4243" t="s">
        <v>2825</v>
      </c>
      <c r="D103" s="2142" t="s">
        <v>106</v>
      </c>
      <c r="E103" s="401"/>
      <c r="F103" s="142" t="s">
        <v>3088</v>
      </c>
      <c r="G103" s="390" t="s">
        <v>3089</v>
      </c>
      <c r="H103" s="390" t="s">
        <v>3215</v>
      </c>
      <c r="I103" s="390" t="s">
        <v>3216</v>
      </c>
      <c r="J103" s="390" t="s">
        <v>3217</v>
      </c>
      <c r="K103" s="390" t="s">
        <v>3218</v>
      </c>
      <c r="L103" s="390" t="s">
        <v>3219</v>
      </c>
      <c r="M103" s="390" t="s">
        <v>3220</v>
      </c>
      <c r="N103" s="3555" t="s">
        <v>2074</v>
      </c>
      <c r="O103" s="3555" t="s">
        <v>2075</v>
      </c>
    </row>
    <row r="104" spans="1:16" s="14" customFormat="1" ht="20.25" customHeight="1" thickTop="1">
      <c r="A104" s="398" t="s">
        <v>3221</v>
      </c>
      <c r="B104" s="684">
        <v>50</v>
      </c>
      <c r="C104" s="3344" t="s">
        <v>3222</v>
      </c>
      <c r="D104" s="3339" t="s">
        <v>3223</v>
      </c>
      <c r="E104" s="3339">
        <v>46004</v>
      </c>
      <c r="F104" s="3339">
        <f>E104+5</f>
        <v>46009</v>
      </c>
      <c r="G104" s="3339">
        <f>E104+31</f>
        <v>46035</v>
      </c>
      <c r="H104" s="3339">
        <f>E104+33</f>
        <v>46037</v>
      </c>
      <c r="I104" s="3339">
        <f>E104+35</f>
        <v>46039</v>
      </c>
      <c r="J104" s="3339">
        <f>E104+38</f>
        <v>46042</v>
      </c>
      <c r="K104" s="3339">
        <f>E104+43</f>
        <v>46047</v>
      </c>
      <c r="L104" s="3339">
        <f>E104+45</f>
        <v>46049</v>
      </c>
      <c r="M104" s="3339">
        <f>E104+48</f>
        <v>46052</v>
      </c>
      <c r="N104" s="1063">
        <v>46004</v>
      </c>
      <c r="O104" s="1063">
        <f>N104+2</f>
        <v>46006</v>
      </c>
    </row>
    <row r="105" spans="1:16" s="14" customFormat="1" ht="20.25" customHeight="1">
      <c r="A105" s="398"/>
      <c r="B105" s="684">
        <v>51</v>
      </c>
      <c r="C105" s="3344" t="s">
        <v>2807</v>
      </c>
      <c r="D105" s="3339" t="s">
        <v>3224</v>
      </c>
      <c r="E105" s="3339">
        <v>46011</v>
      </c>
      <c r="F105" s="3339">
        <f>E105+5</f>
        <v>46016</v>
      </c>
      <c r="G105" s="3339">
        <f>E105+31</f>
        <v>46042</v>
      </c>
      <c r="H105" s="3339">
        <f>E105+33</f>
        <v>46044</v>
      </c>
      <c r="I105" s="3339">
        <f>E105+35</f>
        <v>46046</v>
      </c>
      <c r="J105" s="3339">
        <f>E105+38</f>
        <v>46049</v>
      </c>
      <c r="K105" s="3339">
        <f>E105+43</f>
        <v>46054</v>
      </c>
      <c r="L105" s="3339">
        <f>E105+45</f>
        <v>46056</v>
      </c>
      <c r="M105" s="3339">
        <f>E105+48</f>
        <v>46059</v>
      </c>
      <c r="N105" s="1063">
        <v>46011</v>
      </c>
      <c r="O105" s="1063">
        <f>N105+2</f>
        <v>46013</v>
      </c>
    </row>
    <row r="106" spans="1:16" s="14" customFormat="1" ht="20.25" customHeight="1">
      <c r="A106" s="398"/>
      <c r="B106" s="684">
        <v>52</v>
      </c>
      <c r="C106" s="3344" t="s">
        <v>9330</v>
      </c>
      <c r="D106" s="3339" t="s">
        <v>3225</v>
      </c>
      <c r="E106" s="3339">
        <v>46018</v>
      </c>
      <c r="F106" s="3339">
        <f>E106+5</f>
        <v>46023</v>
      </c>
      <c r="G106" s="3339">
        <f>E106+31</f>
        <v>46049</v>
      </c>
      <c r="H106" s="3339">
        <f>E106+33</f>
        <v>46051</v>
      </c>
      <c r="I106" s="3339">
        <f>E106+35</f>
        <v>46053</v>
      </c>
      <c r="J106" s="3339">
        <f>E106+38</f>
        <v>46056</v>
      </c>
      <c r="K106" s="3339">
        <f>E106+43</f>
        <v>46061</v>
      </c>
      <c r="L106" s="3339">
        <f>E106+45</f>
        <v>46063</v>
      </c>
      <c r="M106" s="3339">
        <f>E106+48</f>
        <v>46066</v>
      </c>
      <c r="N106" s="1063">
        <v>46018</v>
      </c>
      <c r="O106" s="1063">
        <f>N106+2</f>
        <v>46020</v>
      </c>
    </row>
    <row r="107" spans="1:16" s="14" customFormat="1" ht="20.25" customHeight="1">
      <c r="A107" s="398"/>
      <c r="B107" s="684">
        <v>1</v>
      </c>
      <c r="C107" s="1464" t="s">
        <v>3157</v>
      </c>
      <c r="D107" s="775" t="s">
        <v>3226</v>
      </c>
      <c r="E107" s="775">
        <v>46025</v>
      </c>
      <c r="F107" s="775">
        <f>E107+5</f>
        <v>46030</v>
      </c>
      <c r="G107" s="775">
        <f>E107+31</f>
        <v>46056</v>
      </c>
      <c r="H107" s="3391">
        <f>E107+33</f>
        <v>46058</v>
      </c>
      <c r="I107" s="3391">
        <f>E107+35</f>
        <v>46060</v>
      </c>
      <c r="J107" s="3391">
        <f>E107+38</f>
        <v>46063</v>
      </c>
      <c r="K107" s="3391">
        <f>E107+43</f>
        <v>46068</v>
      </c>
      <c r="L107" s="3391">
        <f>E107+45</f>
        <v>46070</v>
      </c>
      <c r="M107" s="3391">
        <f>E107+48</f>
        <v>46073</v>
      </c>
      <c r="N107" s="1063">
        <v>46025</v>
      </c>
      <c r="O107" s="1063">
        <f>N107+2</f>
        <v>46027</v>
      </c>
    </row>
    <row r="108" spans="1:16" s="14" customFormat="1" ht="20.25" customHeight="1">
      <c r="A108" s="398"/>
      <c r="B108" s="684"/>
      <c r="C108" s="27"/>
      <c r="D108" s="400"/>
      <c r="E108" s="400"/>
      <c r="F108" s="400"/>
      <c r="G108" s="400"/>
      <c r="H108" s="400"/>
      <c r="I108" s="400"/>
      <c r="J108" s="400"/>
      <c r="K108" s="400"/>
      <c r="M108" s="1063"/>
      <c r="N108" s="1063"/>
    </row>
    <row r="109" spans="1:16" s="14" customFormat="1" ht="20.25" customHeight="1">
      <c r="B109" s="684"/>
      <c r="C109" s="18"/>
      <c r="D109" s="400"/>
      <c r="E109" s="400"/>
      <c r="F109" s="400"/>
      <c r="G109" s="424"/>
      <c r="H109" s="19"/>
      <c r="I109" s="397"/>
      <c r="J109" s="397"/>
      <c r="K109" s="397"/>
      <c r="L109" s="397"/>
      <c r="M109" s="400"/>
      <c r="N109" s="400"/>
    </row>
    <row r="110" spans="1:16" s="14" customFormat="1" ht="20.25" customHeight="1">
      <c r="B110" s="684"/>
      <c r="C110" s="4752" t="s">
        <v>609</v>
      </c>
      <c r="D110" s="4752"/>
      <c r="E110" s="4752"/>
      <c r="F110" s="4752"/>
      <c r="G110" s="4752"/>
      <c r="H110" s="19"/>
      <c r="I110" s="397"/>
      <c r="J110" s="397"/>
      <c r="K110" s="397"/>
      <c r="L110" s="397"/>
      <c r="M110" s="400"/>
      <c r="N110" s="400"/>
      <c r="O110" s="400"/>
    </row>
    <row r="111" spans="1:16" s="14" customFormat="1" ht="20.25" customHeight="1">
      <c r="B111" s="684"/>
      <c r="C111" s="399"/>
      <c r="D111" s="400"/>
      <c r="E111" s="400"/>
      <c r="F111" s="397"/>
      <c r="G111" s="424"/>
      <c r="H111" s="48"/>
      <c r="I111" s="397"/>
      <c r="J111" s="397"/>
      <c r="K111" s="397"/>
      <c r="L111" s="400"/>
      <c r="M111" s="400"/>
      <c r="N111" s="400"/>
      <c r="O111" s="400"/>
    </row>
    <row r="112" spans="1:16" s="29" customFormat="1" ht="15">
      <c r="B112" s="57"/>
      <c r="C112" s="26" t="s">
        <v>0</v>
      </c>
      <c r="D112" s="27"/>
      <c r="E112" s="1073" t="s">
        <v>2209</v>
      </c>
      <c r="F112" s="23"/>
      <c r="G112" s="23" t="s">
        <v>35</v>
      </c>
      <c r="H112" s="23"/>
      <c r="I112" s="27"/>
      <c r="J112" s="27"/>
      <c r="K112" s="23" t="s">
        <v>60</v>
      </c>
      <c r="L112" s="23" t="str">
        <f>'HOW TO-&gt;'!$B$136</f>
        <v>6011 2413</v>
      </c>
      <c r="M112" s="23"/>
      <c r="N112" s="37"/>
      <c r="O112" s="400"/>
    </row>
    <row r="113" spans="2:15" s="29" customFormat="1" ht="15">
      <c r="B113" s="57"/>
      <c r="C113" s="31" t="s">
        <v>1</v>
      </c>
      <c r="D113" s="27"/>
      <c r="E113" s="226" t="s">
        <v>610</v>
      </c>
      <c r="F113" s="23"/>
      <c r="G113" s="27" t="s">
        <v>611</v>
      </c>
      <c r="H113" s="27"/>
      <c r="I113" s="226" t="s">
        <v>38</v>
      </c>
      <c r="J113" s="27"/>
      <c r="K113" s="27" t="s">
        <v>62</v>
      </c>
      <c r="L113" s="27"/>
      <c r="M113" s="227" t="s">
        <v>63</v>
      </c>
      <c r="N113" s="37"/>
    </row>
    <row r="114" spans="2:15" s="29" customFormat="1" ht="18">
      <c r="B114" s="57"/>
      <c r="C114" s="31"/>
      <c r="D114" s="27"/>
      <c r="E114" s="226"/>
      <c r="F114" s="5"/>
      <c r="G114" s="27"/>
      <c r="H114" s="27"/>
      <c r="I114" s="226"/>
      <c r="J114" s="27"/>
      <c r="K114" s="27" t="str">
        <f>'HOW TO-&gt;'!$A$138</f>
        <v>PERMIT</v>
      </c>
      <c r="L114" s="27"/>
      <c r="M114" s="3051" t="str">
        <f>'HOW TO-&gt;'!$C$138</f>
        <v>SG094-SinPermit@msc.com</v>
      </c>
      <c r="N114" s="37"/>
      <c r="O114" s="42"/>
    </row>
    <row r="115" spans="2:15" s="29" customFormat="1" ht="18">
      <c r="B115" s="57"/>
      <c r="C115" s="34">
        <f>'HOW TO-&gt;'!$A$105</f>
        <v>0</v>
      </c>
      <c r="D115" s="34">
        <f>'HOW TO-&gt;'!$B$105</f>
        <v>0</v>
      </c>
      <c r="E115" s="24">
        <f>'HOW TO-&gt;'!$C$105</f>
        <v>0</v>
      </c>
      <c r="F115" s="5"/>
      <c r="G115" s="320" t="str">
        <f>'HOW TO-&gt;'!$A$124</f>
        <v>ROBERT CHIA</v>
      </c>
      <c r="H115" s="320" t="str">
        <f>'HOW TO-&gt;'!$B$124</f>
        <v>6011 0564</v>
      </c>
      <c r="I115" s="4" t="str">
        <f>'HOW TO-&gt;'!$C$124</f>
        <v>robert.chia@msc.com</v>
      </c>
      <c r="J115" s="5"/>
      <c r="K115" s="320" t="str">
        <f>'HOW TO-&gt;'!$A$139</f>
        <v>RAYNAR ANG</v>
      </c>
      <c r="L115" s="320" t="str">
        <f>'HOW TO-&gt;'!$B$139</f>
        <v>6011 2358</v>
      </c>
      <c r="M115" s="4" t="str">
        <f>'HOW TO-&gt;'!$C$139</f>
        <v>raynar.ang@msc.com</v>
      </c>
      <c r="N115" s="37"/>
      <c r="O115" s="42"/>
    </row>
    <row r="116" spans="2:15" s="29" customFormat="1" ht="15">
      <c r="B116" s="57"/>
      <c r="C116" s="34" t="str">
        <f>'HOW TO-&gt;'!$A$106</f>
        <v>NATALIE LEW</v>
      </c>
      <c r="D116" s="34" t="str">
        <f>'HOW TO-&gt;'!$B$106</f>
        <v>6011 2399</v>
      </c>
      <c r="E116" s="24" t="str">
        <f>'HOW TO-&gt;'!$C$106</f>
        <v>natalie.lew@msc.com</v>
      </c>
      <c r="F116" s="5"/>
      <c r="G116" s="320" t="str">
        <f>'HOW TO-&gt;'!$A$125</f>
        <v>S. Y. LIEW</v>
      </c>
      <c r="H116" s="320" t="str">
        <f>'HOW TO-&gt;'!$B$125</f>
        <v>6011 2348</v>
      </c>
      <c r="I116" s="4" t="str">
        <f>'HOW TO-&gt;'!$C$125</f>
        <v>seoyi.liew@msc.com</v>
      </c>
      <c r="J116" s="5"/>
      <c r="K116" s="320" t="str">
        <f>'HOW TO-&gt;'!$A$140</f>
        <v>KAI SIANG</v>
      </c>
      <c r="L116" s="320" t="str">
        <f>'HOW TO-&gt;'!$B$140</f>
        <v>6011 2356</v>
      </c>
      <c r="M116" s="4" t="str">
        <f>'HOW TO-&gt;'!$C$140</f>
        <v>kaisiang.lim@msc.com</v>
      </c>
      <c r="N116" s="37"/>
    </row>
    <row r="117" spans="2:15" s="29" customFormat="1" ht="15">
      <c r="B117" s="57"/>
      <c r="C117" s="34" t="str">
        <f>'HOW TO-&gt;'!$A$107</f>
        <v>PHOEBE HUANG</v>
      </c>
      <c r="D117" s="34" t="str">
        <f>'HOW TO-&gt;'!$B$107</f>
        <v>6011 0562</v>
      </c>
      <c r="E117" s="24" t="str">
        <f>'HOW TO-&gt;'!$C$107</f>
        <v>phoebe.huang@msc.com</v>
      </c>
      <c r="F117" s="5"/>
      <c r="G117" s="320" t="str">
        <f>'HOW TO-&gt;'!$A$126</f>
        <v>SHARON KOH</v>
      </c>
      <c r="H117" s="320" t="str">
        <f>'HOW TO-&gt;'!$B$126</f>
        <v>6011 2349</v>
      </c>
      <c r="I117" s="4" t="str">
        <f>'HOW TO-&gt;'!$C$126</f>
        <v>sharon.koh@msc.com</v>
      </c>
      <c r="J117" s="5"/>
      <c r="K117" s="320" t="str">
        <f>'HOW TO-&gt;'!$A$141</f>
        <v>DEWI</v>
      </c>
      <c r="L117" s="320" t="str">
        <f>'HOW TO-&gt;'!$B$141</f>
        <v>6011 2354</v>
      </c>
      <c r="M117" s="4" t="str">
        <f>'HOW TO-&gt;'!$C$141</f>
        <v>dewi.ratnah@msc.com</v>
      </c>
      <c r="N117" s="37"/>
    </row>
    <row r="118" spans="2:15" s="29" customFormat="1" ht="14.25">
      <c r="B118" s="57"/>
      <c r="C118" s="34" t="str">
        <f>'HOW TO-&gt;'!$A$108</f>
        <v>SHERWIN LIM</v>
      </c>
      <c r="D118" s="34" t="str">
        <f>'HOW TO-&gt;'!$B$108</f>
        <v>6011 2395</v>
      </c>
      <c r="E118" s="24" t="str">
        <f>'HOW TO-&gt;'!$C$108</f>
        <v>sherwin.lim@msc.com</v>
      </c>
      <c r="F118" s="5"/>
      <c r="G118" s="320" t="str">
        <f>'HOW TO-&gt;'!$A$127</f>
        <v>ANGELIA LAU</v>
      </c>
      <c r="H118" s="320" t="str">
        <f>'HOW TO-&gt;'!$B$127</f>
        <v>6011 2346</v>
      </c>
      <c r="I118" s="4" t="str">
        <f>'HOW TO-&gt;'!$C$127</f>
        <v>angelia.lau@msc.com</v>
      </c>
      <c r="J118" s="5"/>
      <c r="K118" s="320" t="str">
        <f>'HOW TO-&gt;'!$A$142</f>
        <v>YU TING</v>
      </c>
      <c r="L118" s="320" t="str">
        <f>'HOW TO-&gt;'!$B$142</f>
        <v>6011 2359</v>
      </c>
      <c r="M118" s="4" t="str">
        <f>'HOW TO-&gt;'!$C$142</f>
        <v>yuting.luo@msc.com</v>
      </c>
    </row>
    <row r="119" spans="2:15" s="29" customFormat="1" ht="14.25">
      <c r="B119" s="57"/>
      <c r="C119" s="34" t="str">
        <f>'HOW TO-&gt;'!$A$109</f>
        <v>CHOK KAR HEE</v>
      </c>
      <c r="D119" s="34" t="str">
        <f>'HOW TO-&gt;'!$B$109</f>
        <v>6011 2397</v>
      </c>
      <c r="E119" s="24" t="str">
        <f>'HOW TO-&gt;'!$C$109</f>
        <v>karhee.chok@msc.com</v>
      </c>
      <c r="F119" s="5"/>
      <c r="G119" s="320" t="str">
        <f>'HOW TO-&gt;'!$A$128</f>
        <v>NOOR AFNINDAH</v>
      </c>
      <c r="H119" s="320" t="str">
        <f>'HOW TO-&gt;'!$B$128</f>
        <v>6011 2347</v>
      </c>
      <c r="I119" s="4" t="str">
        <f>'HOW TO-&gt;'!$C$128</f>
        <v>noor.afnindah@msc.com</v>
      </c>
      <c r="J119" s="5"/>
      <c r="K119" s="320" t="str">
        <f>'HOW TO-&gt;'!$A$143</f>
        <v>SHAN SHAN</v>
      </c>
      <c r="L119" s="320" t="str">
        <f>'HOW TO-&gt;'!$B$143</f>
        <v>6011 2353</v>
      </c>
      <c r="M119" s="4" t="str">
        <f>'HOW TO-&gt;'!$C$143</f>
        <v>shanshan.chin@msc.com</v>
      </c>
    </row>
    <row r="120" spans="2:15" s="29" customFormat="1" ht="14.25">
      <c r="B120" s="57"/>
      <c r="C120" s="34" t="str">
        <f>'HOW TO-&gt;'!$A$110</f>
        <v>LEWIS SOH</v>
      </c>
      <c r="D120" s="34" t="str">
        <f>'HOW TO-&gt;'!$B$110</f>
        <v>6011 7905</v>
      </c>
      <c r="E120" s="24" t="str">
        <f>'HOW TO-&gt;'!$C$110</f>
        <v>lewis.soh@msc.com</v>
      </c>
      <c r="F120" s="5"/>
      <c r="G120" s="320" t="str">
        <f>'HOW TO-&gt;'!$A$129</f>
        <v>NG CHING WEI</v>
      </c>
      <c r="H120" s="320" t="str">
        <f>'HOW TO-&gt;'!$B$129</f>
        <v>6011 2404</v>
      </c>
      <c r="I120" s="4" t="str">
        <f>'HOW TO-&gt;'!$C$129</f>
        <v>chingwei.ng@msc.com</v>
      </c>
      <c r="J120" s="5"/>
      <c r="K120" s="320" t="str">
        <f>'HOW TO-&gt;'!$A$144</f>
        <v>EUNICE</v>
      </c>
      <c r="L120" s="320" t="str">
        <f>'HOW TO-&gt;'!$B$144</f>
        <v>6011 2355</v>
      </c>
      <c r="M120" s="4" t="str">
        <f>'HOW TO-&gt;'!$C$144</f>
        <v>eunice.chan@msc.com</v>
      </c>
    </row>
    <row r="121" spans="2:15" s="29" customFormat="1" ht="15.75">
      <c r="B121" s="57"/>
      <c r="C121" s="4464" t="s">
        <v>3227</v>
      </c>
      <c r="D121" s="34" t="str">
        <f>'HOW TO-&gt;'!$B$111</f>
        <v>6011 0561</v>
      </c>
      <c r="E121" s="24" t="str">
        <f>'HOW TO-&gt;'!$C$111</f>
        <v>melvin.tan@msc.com</v>
      </c>
      <c r="F121" s="5"/>
      <c r="G121" s="320" t="str">
        <f>'HOW TO-&gt;'!$A$130</f>
        <v>ZOEY ONG</v>
      </c>
      <c r="H121" s="320">
        <f>'HOW TO-&gt;'!$B$130</f>
        <v>0</v>
      </c>
      <c r="I121" s="4" t="str">
        <f>'HOW TO-&gt;'!$C$130</f>
        <v>zoey.ong@msc.com</v>
      </c>
      <c r="J121" s="5"/>
      <c r="K121" s="320" t="str">
        <f>'HOW TO-&gt;'!$A$145</f>
        <v>HAZEL</v>
      </c>
      <c r="L121" s="320" t="str">
        <f>'HOW TO-&gt;'!$B$145</f>
        <v>6011 2435</v>
      </c>
      <c r="M121" s="4" t="str">
        <f>'HOW TO-&gt;'!$C$145</f>
        <v>hazel.toh@msc.com</v>
      </c>
    </row>
    <row r="122" spans="2:15" s="29" customFormat="1" ht="14.25">
      <c r="B122" s="57"/>
      <c r="C122" s="34" t="str">
        <f>'HOW TO-&gt;'!$A$112</f>
        <v>SUE ANN SOON</v>
      </c>
      <c r="D122" s="34" t="str">
        <f>'HOW TO-&gt;'!$B$112</f>
        <v>6011 2327</v>
      </c>
      <c r="E122" s="24" t="str">
        <f>'HOW TO-&gt;'!$C$112</f>
        <v>sueann.soon@msc.com</v>
      </c>
      <c r="F122" s="5"/>
      <c r="G122" s="320" t="str">
        <f>'HOW TO-&gt;'!$A$131</f>
        <v>.</v>
      </c>
      <c r="H122" s="320" t="str">
        <f>'HOW TO-&gt;'!$B$131</f>
        <v>.</v>
      </c>
      <c r="I122" s="4" t="str">
        <f>'HOW TO-&gt;'!$C$131</f>
        <v>.</v>
      </c>
      <c r="J122" s="5"/>
      <c r="K122" s="320">
        <f>'HOW TO-&gt;'!$A$146</f>
        <v>0</v>
      </c>
      <c r="L122" s="320">
        <f>'HOW TO-&gt;'!$B$146</f>
        <v>0</v>
      </c>
      <c r="M122" s="4">
        <f>'HOW TO-&gt;'!$C$146</f>
        <v>0</v>
      </c>
    </row>
    <row r="123" spans="2:15">
      <c r="C123" s="34" t="str">
        <f>'HOW TO-&gt;'!$A$113</f>
        <v>LAWRENCE ANG (CROSS-TRADE)</v>
      </c>
      <c r="D123" s="34" t="str">
        <f>'HOW TO-&gt;'!$B$113</f>
        <v>6011 2400</v>
      </c>
      <c r="E123" s="24" t="str">
        <f>'HOW TO-&gt;'!$C$113</f>
        <v>lawrence.ang@msc.com</v>
      </c>
      <c r="G123" s="320">
        <f>'HOW TO-&gt;'!$A$132</f>
        <v>0</v>
      </c>
      <c r="H123" s="320">
        <f>'HOW TO-&gt;'!$B$132</f>
        <v>0</v>
      </c>
      <c r="I123" s="4">
        <f>'HOW TO-&gt;'!$C$132</f>
        <v>0</v>
      </c>
      <c r="J123" s="5"/>
      <c r="K123" s="320">
        <f>'HOW TO-&gt;'!$A$147</f>
        <v>0</v>
      </c>
      <c r="L123" s="320">
        <f>'HOW TO-&gt;'!$B$147</f>
        <v>0</v>
      </c>
      <c r="M123" s="4">
        <f>'HOW TO-&gt;'!$C$147</f>
        <v>0</v>
      </c>
    </row>
    <row r="124" spans="2:15">
      <c r="C124" s="34" t="str">
        <f>'HOW TO-&gt;'!$A$114</f>
        <v>DARIUS ONG</v>
      </c>
      <c r="D124" s="34" t="str">
        <f>'HOW TO-&gt;'!$B$114</f>
        <v>6011 2396</v>
      </c>
      <c r="E124" s="24" t="str">
        <f>'HOW TO-&gt;'!$C$114</f>
        <v>darius.ong@msc.com</v>
      </c>
      <c r="H124" s="11"/>
      <c r="I124" s="227"/>
      <c r="K124" s="320">
        <f>'HOW TO-&gt;'!$A$148</f>
        <v>0</v>
      </c>
      <c r="L124" s="320">
        <f>'HOW TO-&gt;'!$B$148</f>
        <v>0</v>
      </c>
      <c r="M124" s="4">
        <f>'HOW TO-&gt;'!$C$148</f>
        <v>0</v>
      </c>
    </row>
    <row r="125" spans="2:15">
      <c r="C125" s="34" t="str">
        <f>'HOW TO-&gt;'!$A$115</f>
        <v>YURIKO KHOO</v>
      </c>
      <c r="D125" s="34" t="str">
        <f>'HOW TO-&gt;'!$B$115</f>
        <v>6011 2402</v>
      </c>
      <c r="E125" s="24" t="str">
        <f>'HOW TO-&gt;'!$C$115</f>
        <v>yuriko.k@msc.com</v>
      </c>
      <c r="H125" s="11"/>
      <c r="I125" s="11"/>
      <c r="J125" s="227"/>
      <c r="K125" s="320"/>
      <c r="L125" s="320"/>
      <c r="M125" s="4"/>
    </row>
    <row r="126" spans="2:15">
      <c r="C126" s="34" t="str">
        <f>'HOW TO-&gt;'!$A$116</f>
        <v>VICKY ZHU</v>
      </c>
      <c r="D126" s="34" t="str">
        <f>'HOW TO-&gt;'!$B$116</f>
        <v>6011 7900</v>
      </c>
      <c r="E126" s="24" t="str">
        <f>'HOW TO-&gt;'!$C$116</f>
        <v>vicky.zhu@msc.com</v>
      </c>
    </row>
    <row r="128" spans="2:15">
      <c r="C128" s="34" t="str">
        <f>'HOW TO-&gt;'!$A$119</f>
        <v xml:space="preserve">MAIN LINE  </v>
      </c>
      <c r="D128" s="34" t="str">
        <f>'HOW TO-&gt;'!$B$119</f>
        <v>6011 2424</v>
      </c>
      <c r="E128" s="24">
        <f>'HOW TO-&gt;'!$C$119</f>
        <v>0</v>
      </c>
    </row>
    <row r="129" spans="3:5">
      <c r="C129" s="34">
        <f>'HOW TO-&gt;'!$A$120</f>
        <v>0</v>
      </c>
      <c r="D129" s="34">
        <f>'HOW TO-&gt;'!$B$120</f>
        <v>0</v>
      </c>
      <c r="E129" s="24">
        <f>'HOW TO-&gt;'!$C$120</f>
        <v>0</v>
      </c>
    </row>
  </sheetData>
  <mergeCells count="9">
    <mergeCell ref="E4:F4"/>
    <mergeCell ref="C110:G110"/>
    <mergeCell ref="C57:D57"/>
    <mergeCell ref="J92:K92"/>
    <mergeCell ref="J93:K93"/>
    <mergeCell ref="J91:K91"/>
    <mergeCell ref="J96:K96"/>
    <mergeCell ref="C102:D102"/>
    <mergeCell ref="J98:K98"/>
  </mergeCells>
  <phoneticPr fontId="29" type="noConversion"/>
  <hyperlinks>
    <hyperlink ref="I113" display="custsvc@msca.com.sg" xr:uid="{DB7AE75D-AD5B-49DB-80FD-3998905201B1}"/>
    <hyperlink ref="M113" display="sinexp@msca.com.sg" xr:uid="{4A83FA46-B426-4B68-871F-AC92B5F3A3E9}"/>
    <hyperlink ref="E112" r:id="rId1" xr:uid="{E0F1ED05-9671-4EB4-A3EB-5D7205A32056}"/>
    <hyperlink ref="E113"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3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76" t="s">
        <v>93</v>
      </c>
    </row>
    <row r="3" spans="1:10" s="37" customFormat="1" ht="20.25" customHeight="1">
      <c r="A3" s="537"/>
    </row>
    <row r="4" spans="1:10" customFormat="1">
      <c r="A4" s="537"/>
      <c r="B4" s="9"/>
      <c r="C4" s="9"/>
      <c r="D4" s="9" t="s">
        <v>3228</v>
      </c>
      <c r="E4" s="9"/>
      <c r="F4" s="9"/>
      <c r="G4" s="9"/>
    </row>
    <row r="5" spans="1:10">
      <c r="B5" s="82"/>
      <c r="C5" s="82"/>
      <c r="D5" s="82"/>
      <c r="E5" s="82"/>
      <c r="F5" s="82"/>
      <c r="G5" s="560"/>
    </row>
    <row r="6" spans="1:10" s="70" customFormat="1" ht="33.75" hidden="1">
      <c r="A6" s="538"/>
      <c r="B6" s="210"/>
      <c r="C6" s="211"/>
      <c r="D6" s="204" t="s">
        <v>96</v>
      </c>
      <c r="E6" s="204" t="s">
        <v>97</v>
      </c>
      <c r="F6" s="166" t="s">
        <v>3229</v>
      </c>
      <c r="G6" s="561" t="s">
        <v>3230</v>
      </c>
      <c r="H6" s="209" t="s">
        <v>3231</v>
      </c>
      <c r="I6" s="207" t="s">
        <v>3232</v>
      </c>
      <c r="J6" s="80"/>
    </row>
    <row r="7" spans="1:10" s="70" customFormat="1" ht="12" hidden="1" thickBot="1">
      <c r="A7" s="538"/>
      <c r="B7" s="212"/>
      <c r="C7" s="213" t="s">
        <v>3233</v>
      </c>
      <c r="D7" s="205"/>
      <c r="E7" s="205" t="s">
        <v>3234</v>
      </c>
      <c r="F7" s="167"/>
      <c r="G7" s="562"/>
      <c r="H7" s="208" t="s">
        <v>3235</v>
      </c>
      <c r="I7" s="208" t="s">
        <v>3090</v>
      </c>
      <c r="J7" s="80"/>
    </row>
    <row r="8" spans="1:10" s="70" customFormat="1" ht="12" hidden="1" thickTop="1">
      <c r="A8" s="538"/>
      <c r="B8" s="99" t="s">
        <v>3236</v>
      </c>
      <c r="C8" s="100" t="s">
        <v>3237</v>
      </c>
      <c r="D8" s="234">
        <v>43306</v>
      </c>
      <c r="E8" s="101">
        <v>43308</v>
      </c>
      <c r="F8" s="249" t="s">
        <v>2525</v>
      </c>
      <c r="G8" s="563"/>
      <c r="H8" s="234" t="e">
        <f>#REF!+27</f>
        <v>#REF!</v>
      </c>
      <c r="I8" s="102" t="e">
        <f>#REF!+31</f>
        <v>#REF!</v>
      </c>
      <c r="J8" s="80" t="e">
        <f>IF(#REF!&gt;E8,".","XX")</f>
        <v>#REF!</v>
      </c>
    </row>
    <row r="9" spans="1:10" s="70" customFormat="1" ht="12" hidden="1" thickBot="1">
      <c r="A9" s="538"/>
      <c r="B9" s="103"/>
      <c r="C9" s="228"/>
      <c r="D9" s="228"/>
      <c r="E9" s="104"/>
      <c r="F9" s="105"/>
      <c r="G9" s="564"/>
      <c r="H9" s="228"/>
      <c r="I9" s="73"/>
      <c r="J9" s="80" t="e">
        <f>IF(#REF!&gt;E9,".","XX")</f>
        <v>#REF!</v>
      </c>
    </row>
    <row r="10" spans="1:10" s="70" customFormat="1" ht="12" hidden="1" thickTop="1">
      <c r="A10" s="538"/>
      <c r="B10" s="280"/>
      <c r="C10" s="348"/>
      <c r="D10" s="238"/>
      <c r="E10" s="348"/>
      <c r="F10" s="280"/>
      <c r="G10" s="565"/>
      <c r="H10" s="238"/>
      <c r="I10" s="349"/>
      <c r="J10" s="80"/>
    </row>
    <row r="11" spans="1:10" s="70" customFormat="1" ht="12" hidden="1" thickBot="1">
      <c r="A11" s="538"/>
      <c r="B11" s="280"/>
      <c r="C11" s="348"/>
      <c r="D11" s="313"/>
      <c r="E11" s="313"/>
      <c r="F11" s="350"/>
      <c r="G11" s="566"/>
      <c r="H11" s="123"/>
      <c r="I11" s="123"/>
      <c r="J11" s="80"/>
    </row>
    <row r="12" spans="1:10" s="70" customFormat="1" ht="36" hidden="1" customHeight="1" thickTop="1" thickBot="1">
      <c r="A12" s="538"/>
      <c r="B12" s="66"/>
      <c r="C12" s="154"/>
      <c r="D12" s="67" t="s">
        <v>3238</v>
      </c>
      <c r="E12" s="209" t="s">
        <v>3239</v>
      </c>
      <c r="F12" s="207" t="s">
        <v>3240</v>
      </c>
      <c r="G12" s="567"/>
      <c r="H12" s="373"/>
      <c r="I12" s="123"/>
      <c r="J12" s="80"/>
    </row>
    <row r="13" spans="1:10" s="70" customFormat="1" ht="12" hidden="1" customHeight="1" thickTop="1" thickBot="1">
      <c r="A13" s="538"/>
      <c r="B13" s="71"/>
      <c r="C13" s="214" t="s">
        <v>3241</v>
      </c>
      <c r="D13" s="72" t="s">
        <v>3242</v>
      </c>
      <c r="E13" s="208" t="s">
        <v>3243</v>
      </c>
      <c r="F13" s="208" t="s">
        <v>3244</v>
      </c>
      <c r="G13" s="566"/>
      <c r="H13" s="123"/>
      <c r="I13" s="123"/>
      <c r="J13" s="80"/>
    </row>
    <row r="14" spans="1:10" s="70" customFormat="1" ht="15" hidden="1" customHeight="1" thickTop="1">
      <c r="A14" s="538"/>
      <c r="B14" s="374" t="s">
        <v>3245</v>
      </c>
      <c r="C14" s="375" t="s">
        <v>3246</v>
      </c>
      <c r="D14" s="381">
        <v>43415</v>
      </c>
      <c r="E14" s="376"/>
      <c r="F14" s="381"/>
      <c r="G14" s="566"/>
      <c r="H14" s="123"/>
      <c r="I14" s="123"/>
      <c r="J14" s="80"/>
    </row>
    <row r="15" spans="1:10" s="70" customFormat="1" ht="15" hidden="1" customHeight="1">
      <c r="A15" s="538"/>
      <c r="B15" s="393"/>
      <c r="C15" s="438" t="s">
        <v>3247</v>
      </c>
      <c r="D15" s="433" t="s">
        <v>3246</v>
      </c>
      <c r="E15" s="376">
        <v>43441</v>
      </c>
      <c r="F15" s="381">
        <v>43447</v>
      </c>
      <c r="G15" s="566"/>
      <c r="H15" s="123"/>
      <c r="I15" s="123"/>
      <c r="J15" s="80"/>
    </row>
    <row r="16" spans="1:10" s="70" customFormat="1" ht="15" hidden="1" customHeight="1">
      <c r="A16" s="538"/>
      <c r="B16" s="456" t="s">
        <v>404</v>
      </c>
      <c r="C16" s="394" t="s">
        <v>3248</v>
      </c>
      <c r="D16" s="388">
        <v>43506</v>
      </c>
      <c r="E16" s="455">
        <f t="shared" ref="E16" si="0">D16+26</f>
        <v>43532</v>
      </c>
      <c r="F16" s="388">
        <f t="shared" ref="F16" si="1">D16+32</f>
        <v>43538</v>
      </c>
      <c r="G16" s="566"/>
      <c r="H16" s="123"/>
      <c r="I16" s="123"/>
      <c r="J16" s="80"/>
    </row>
    <row r="17" spans="1:8" s="70" customFormat="1" ht="15" hidden="1" customHeight="1">
      <c r="A17" s="538"/>
      <c r="B17" s="281" t="s">
        <v>2139</v>
      </c>
      <c r="C17" s="394" t="s">
        <v>3249</v>
      </c>
      <c r="D17" s="237">
        <v>43632</v>
      </c>
      <c r="E17" s="467" t="s">
        <v>3250</v>
      </c>
      <c r="F17" s="237"/>
      <c r="G17" s="566"/>
      <c r="H17" s="123"/>
    </row>
    <row r="18" spans="1:8" s="70" customFormat="1" ht="15" hidden="1" customHeight="1">
      <c r="A18" s="538" t="s">
        <v>3251</v>
      </c>
      <c r="B18" s="458"/>
      <c r="C18" s="466" t="s">
        <v>3252</v>
      </c>
      <c r="D18" s="468" t="s">
        <v>3250</v>
      </c>
      <c r="E18" s="376">
        <v>43659</v>
      </c>
      <c r="F18" s="381">
        <v>43665</v>
      </c>
      <c r="G18" s="566"/>
      <c r="H18" s="123"/>
    </row>
    <row r="19" spans="1:8" s="70" customFormat="1" ht="14.25" hidden="1" customHeight="1">
      <c r="A19" s="529"/>
      <c r="B19" s="484" t="s">
        <v>147</v>
      </c>
      <c r="C19" s="485" t="s">
        <v>3253</v>
      </c>
      <c r="D19" s="503">
        <v>43779</v>
      </c>
      <c r="E19" s="500" t="s">
        <v>3254</v>
      </c>
      <c r="F19" s="483"/>
      <c r="G19" s="566"/>
      <c r="H19" s="123"/>
    </row>
    <row r="20" spans="1:8" s="70" customFormat="1" ht="14.25" hidden="1" customHeight="1">
      <c r="A20" s="529"/>
      <c r="B20" s="499"/>
      <c r="C20" s="502" t="s">
        <v>3255</v>
      </c>
      <c r="D20" s="496" t="s">
        <v>3256</v>
      </c>
      <c r="E20" s="497">
        <v>43805</v>
      </c>
      <c r="F20" s="498">
        <v>43811</v>
      </c>
      <c r="G20" s="566"/>
      <c r="H20" s="123"/>
    </row>
    <row r="21" spans="1:8" s="70" customFormat="1" ht="14.25" hidden="1" customHeight="1">
      <c r="A21" s="529"/>
      <c r="B21" s="484" t="s">
        <v>3257</v>
      </c>
      <c r="C21" s="485" t="s">
        <v>3258</v>
      </c>
      <c r="D21" s="503">
        <v>43793</v>
      </c>
      <c r="E21" s="500" t="s">
        <v>3259</v>
      </c>
      <c r="F21" s="483"/>
      <c r="G21" s="566"/>
      <c r="H21" s="123"/>
    </row>
    <row r="22" spans="1:8" s="70" customFormat="1" ht="14.25" hidden="1" customHeight="1">
      <c r="A22" s="529"/>
      <c r="B22" s="499"/>
      <c r="C22" s="502" t="s">
        <v>3260</v>
      </c>
      <c r="D22" s="496" t="s">
        <v>3261</v>
      </c>
      <c r="E22" s="497">
        <v>43819</v>
      </c>
      <c r="F22" s="498">
        <v>43825</v>
      </c>
      <c r="G22" s="566"/>
      <c r="H22" s="123"/>
    </row>
    <row r="23" spans="1:8" s="70" customFormat="1" ht="14.25" hidden="1" customHeight="1">
      <c r="A23" s="529"/>
      <c r="B23" s="494" t="s">
        <v>115</v>
      </c>
      <c r="C23" s="495" t="s">
        <v>3262</v>
      </c>
      <c r="D23" s="469">
        <v>43814</v>
      </c>
      <c r="E23" s="500" t="s">
        <v>3263</v>
      </c>
      <c r="F23" s="483"/>
      <c r="G23" s="566"/>
      <c r="H23" s="123"/>
    </row>
    <row r="24" spans="1:8" s="70" customFormat="1" ht="14.25" hidden="1" customHeight="1">
      <c r="A24" s="529"/>
      <c r="B24" s="499"/>
      <c r="C24" s="502" t="s">
        <v>3264</v>
      </c>
      <c r="D24" s="496" t="s">
        <v>3265</v>
      </c>
      <c r="E24" s="497">
        <v>43840</v>
      </c>
      <c r="F24" s="498">
        <v>43846</v>
      </c>
      <c r="G24" s="566"/>
      <c r="H24" s="123"/>
    </row>
    <row r="25" spans="1:8" s="70" customFormat="1" ht="14.25" hidden="1" customHeight="1" thickBot="1">
      <c r="A25" s="529"/>
      <c r="B25" s="530" t="s">
        <v>3266</v>
      </c>
      <c r="C25" s="531" t="s">
        <v>3267</v>
      </c>
      <c r="D25" s="532">
        <v>43849</v>
      </c>
      <c r="E25" s="554">
        <v>43875</v>
      </c>
      <c r="F25" s="554">
        <v>43881</v>
      </c>
      <c r="G25" s="566"/>
      <c r="H25" s="123"/>
    </row>
    <row r="26" spans="1:8" s="70" customFormat="1" ht="14.25" hidden="1" customHeight="1">
      <c r="A26" s="529" t="s">
        <v>147</v>
      </c>
      <c r="B26" s="555" t="s">
        <v>2942</v>
      </c>
      <c r="C26" s="556" t="s">
        <v>3268</v>
      </c>
      <c r="D26" s="557">
        <v>43850</v>
      </c>
      <c r="E26" s="542" t="s">
        <v>3269</v>
      </c>
      <c r="F26" s="543"/>
      <c r="G26" s="566"/>
      <c r="H26" s="123">
        <f>D26+25</f>
        <v>43875</v>
      </c>
    </row>
    <row r="27" spans="1:8" s="70" customFormat="1" ht="14.25" hidden="1" customHeight="1" thickBot="1">
      <c r="A27" s="529"/>
      <c r="B27" s="544"/>
      <c r="C27" s="545" t="s">
        <v>3270</v>
      </c>
      <c r="D27" s="546" t="s">
        <v>3271</v>
      </c>
      <c r="E27" s="558">
        <v>43883</v>
      </c>
      <c r="F27" s="559">
        <v>43889</v>
      </c>
      <c r="G27" s="566"/>
      <c r="H27" s="123"/>
    </row>
    <row r="28" spans="1:8" s="70" customFormat="1" ht="14.25" hidden="1" customHeight="1" thickBot="1">
      <c r="A28" s="529" t="s">
        <v>2659</v>
      </c>
      <c r="B28" s="550" t="s">
        <v>404</v>
      </c>
      <c r="C28" s="540" t="s">
        <v>3272</v>
      </c>
      <c r="D28" s="551">
        <v>43863</v>
      </c>
      <c r="E28" s="552">
        <v>43889</v>
      </c>
      <c r="F28" s="553">
        <v>43895</v>
      </c>
      <c r="G28" s="566"/>
      <c r="H28" s="123"/>
    </row>
    <row r="29" spans="1:8" s="70" customFormat="1" ht="14.25" hidden="1" customHeight="1">
      <c r="A29" s="529"/>
      <c r="B29" s="539" t="s">
        <v>3111</v>
      </c>
      <c r="C29" s="540" t="s">
        <v>3273</v>
      </c>
      <c r="D29" s="541">
        <v>43870</v>
      </c>
      <c r="E29" s="542" t="s">
        <v>3274</v>
      </c>
      <c r="F29" s="542" t="s">
        <v>3275</v>
      </c>
      <c r="G29" s="566"/>
      <c r="H29" s="123"/>
    </row>
    <row r="30" spans="1:8" s="70" customFormat="1" ht="14.25" hidden="1" customHeight="1">
      <c r="A30" s="529"/>
      <c r="B30" s="582"/>
      <c r="C30" s="583" t="s">
        <v>3276</v>
      </c>
      <c r="D30" s="584" t="s">
        <v>3277</v>
      </c>
      <c r="E30" s="585" t="s">
        <v>3278</v>
      </c>
      <c r="F30" s="571"/>
      <c r="G30" s="570"/>
      <c r="H30" s="123"/>
    </row>
    <row r="31" spans="1:8" s="70" customFormat="1" ht="14.25" hidden="1" customHeight="1" thickBot="1">
      <c r="A31" s="529"/>
      <c r="B31" s="578" t="s">
        <v>2659</v>
      </c>
      <c r="C31" s="545"/>
      <c r="D31" s="579" t="s">
        <v>3279</v>
      </c>
      <c r="E31" s="572" t="s">
        <v>3280</v>
      </c>
      <c r="F31" s="548">
        <v>43909</v>
      </c>
      <c r="G31" s="570"/>
      <c r="H31" s="123"/>
    </row>
    <row r="32" spans="1:8" s="70" customFormat="1" ht="14.25" hidden="1" customHeight="1" thickTop="1">
      <c r="A32" s="529" t="s">
        <v>3281</v>
      </c>
      <c r="B32" s="470" t="s">
        <v>2907</v>
      </c>
      <c r="C32" s="395" t="s">
        <v>3282</v>
      </c>
      <c r="D32" s="395">
        <v>43877</v>
      </c>
      <c r="E32" s="542" t="s">
        <v>3283</v>
      </c>
      <c r="F32" s="543"/>
      <c r="G32" s="570"/>
      <c r="H32" s="123"/>
    </row>
    <row r="33" spans="1:9" s="70" customFormat="1" ht="14.25" hidden="1" customHeight="1" thickBot="1">
      <c r="A33" s="529"/>
      <c r="B33" s="544"/>
      <c r="C33" s="606" t="s">
        <v>3279</v>
      </c>
      <c r="D33" s="607" t="s">
        <v>3284</v>
      </c>
      <c r="E33" s="608">
        <v>43903</v>
      </c>
      <c r="F33" s="609">
        <v>43909</v>
      </c>
      <c r="G33" s="566"/>
      <c r="H33" s="123"/>
      <c r="I33" s="123"/>
    </row>
    <row r="34" spans="1:9" s="70" customFormat="1" ht="14.25" hidden="1" customHeight="1" thickBot="1">
      <c r="A34" s="529" t="s">
        <v>3285</v>
      </c>
      <c r="B34" s="586" t="s">
        <v>3285</v>
      </c>
      <c r="C34" s="610" t="s">
        <v>3286</v>
      </c>
      <c r="D34" s="392">
        <v>43891</v>
      </c>
      <c r="E34" s="611" t="s">
        <v>3287</v>
      </c>
      <c r="F34" s="612">
        <v>43892</v>
      </c>
      <c r="G34" s="566"/>
      <c r="H34" s="123"/>
      <c r="I34" s="123"/>
    </row>
    <row r="35" spans="1:9" s="70" customFormat="1" ht="14.25" hidden="1" customHeight="1" thickBot="1">
      <c r="A35" s="529"/>
      <c r="B35" s="544"/>
      <c r="C35" s="577" t="s">
        <v>3288</v>
      </c>
      <c r="D35" s="549" t="s">
        <v>3287</v>
      </c>
      <c r="E35" s="573">
        <v>43917</v>
      </c>
      <c r="F35" s="574">
        <v>43892</v>
      </c>
      <c r="G35" s="566"/>
      <c r="H35" s="123"/>
      <c r="I35" s="123"/>
    </row>
    <row r="36" spans="1:9" s="70" customFormat="1" ht="14.25" hidden="1" customHeight="1" thickBot="1">
      <c r="A36" s="529"/>
      <c r="B36" s="613" t="s">
        <v>3289</v>
      </c>
      <c r="C36" s="614" t="s">
        <v>3290</v>
      </c>
      <c r="D36" s="615">
        <v>43898</v>
      </c>
      <c r="E36" s="575" t="s">
        <v>3291</v>
      </c>
      <c r="F36" s="616">
        <v>43930</v>
      </c>
      <c r="G36" s="566"/>
      <c r="H36" s="123"/>
      <c r="I36" s="123"/>
    </row>
    <row r="37" spans="1:9" s="70" customFormat="1" ht="14.25" hidden="1" customHeight="1" thickBot="1">
      <c r="A37" s="529"/>
      <c r="B37" s="578"/>
      <c r="C37" s="545" t="s">
        <v>3292</v>
      </c>
      <c r="D37" s="549" t="s">
        <v>3293</v>
      </c>
      <c r="E37" s="547">
        <v>43924</v>
      </c>
      <c r="F37" s="548">
        <v>43930</v>
      </c>
      <c r="G37" s="566"/>
      <c r="H37" s="123"/>
      <c r="I37" s="123"/>
    </row>
    <row r="38" spans="1:9" s="70" customFormat="1" ht="14.25" hidden="1" customHeight="1" thickBot="1">
      <c r="A38" s="529" t="s">
        <v>3294</v>
      </c>
      <c r="B38" s="617" t="s">
        <v>3295</v>
      </c>
      <c r="C38" s="618" t="s">
        <v>3296</v>
      </c>
      <c r="D38" s="619">
        <v>43910</v>
      </c>
      <c r="E38" s="620" t="s">
        <v>3297</v>
      </c>
      <c r="F38" s="353">
        <v>43937</v>
      </c>
      <c r="G38" s="566"/>
      <c r="H38" s="123"/>
      <c r="I38" s="123"/>
    </row>
    <row r="39" spans="1:9" s="70" customFormat="1" ht="14.25" hidden="1" customHeight="1">
      <c r="A39" s="529"/>
      <c r="B39" s="621" t="s">
        <v>2169</v>
      </c>
      <c r="C39" s="622" t="s">
        <v>3298</v>
      </c>
      <c r="D39" s="623">
        <v>43905</v>
      </c>
      <c r="E39" s="597" t="s">
        <v>3299</v>
      </c>
      <c r="F39" s="624"/>
      <c r="G39" s="566"/>
      <c r="H39" s="123"/>
      <c r="I39" s="123"/>
    </row>
    <row r="40" spans="1:9" s="70" customFormat="1" ht="14.25" hidden="1" customHeight="1" thickBot="1">
      <c r="A40" s="529"/>
      <c r="B40" s="544"/>
      <c r="C40" s="545" t="s">
        <v>3300</v>
      </c>
      <c r="D40" s="549" t="s">
        <v>3301</v>
      </c>
      <c r="E40" s="547">
        <v>43931</v>
      </c>
      <c r="F40" s="548">
        <v>43937</v>
      </c>
      <c r="G40" s="566"/>
      <c r="H40" s="123"/>
      <c r="I40" s="123"/>
    </row>
    <row r="41" spans="1:9" s="70" customFormat="1" ht="14.25" hidden="1" customHeight="1">
      <c r="A41" s="529"/>
      <c r="B41" s="484" t="s">
        <v>3302</v>
      </c>
      <c r="C41" s="485" t="s">
        <v>3303</v>
      </c>
      <c r="D41" s="486">
        <v>43912</v>
      </c>
      <c r="E41" s="501">
        <f t="shared" ref="E41" si="2">D41+26</f>
        <v>43938</v>
      </c>
      <c r="F41" s="486">
        <f t="shared" ref="F41" si="3">D41+32</f>
        <v>43944</v>
      </c>
      <c r="G41" s="566"/>
      <c r="H41" s="123"/>
      <c r="I41" s="123"/>
    </row>
    <row r="42" spans="1:9" s="70" customFormat="1" ht="14.25" hidden="1" customHeight="1">
      <c r="A42" s="529"/>
      <c r="B42" s="628"/>
      <c r="C42" s="629"/>
      <c r="D42" s="628"/>
      <c r="E42" s="628"/>
      <c r="F42" s="628"/>
      <c r="G42" s="630"/>
      <c r="H42" s="123"/>
      <c r="I42" s="123"/>
    </row>
    <row r="43" spans="1:9" s="70" customFormat="1" ht="14.25" hidden="1" customHeight="1" thickBot="1">
      <c r="A43" s="529"/>
      <c r="B43" s="631"/>
      <c r="C43" s="632"/>
      <c r="D43" s="631"/>
      <c r="E43" s="631"/>
      <c r="F43" s="631"/>
      <c r="G43" s="633"/>
      <c r="H43" s="123"/>
      <c r="I43" s="123"/>
    </row>
    <row r="44" spans="1:9" s="70" customFormat="1" ht="28.5" hidden="1" customHeight="1" thickTop="1" thickBot="1">
      <c r="A44" s="529"/>
      <c r="B44" s="66"/>
      <c r="C44" s="591"/>
      <c r="D44" s="592" t="s">
        <v>3238</v>
      </c>
      <c r="E44" s="387" t="s">
        <v>3239</v>
      </c>
      <c r="F44" s="292" t="s">
        <v>3240</v>
      </c>
      <c r="G44" s="566"/>
      <c r="H44" s="123"/>
      <c r="I44" s="123"/>
    </row>
    <row r="45" spans="1:9" s="70" customFormat="1" ht="14.25" hidden="1" customHeight="1" thickTop="1" thickBot="1">
      <c r="A45" s="529"/>
      <c r="B45" s="928" t="s">
        <v>3304</v>
      </c>
      <c r="C45" s="593" t="s">
        <v>3241</v>
      </c>
      <c r="D45" s="594" t="s">
        <v>3242</v>
      </c>
      <c r="E45" s="297" t="s">
        <v>3305</v>
      </c>
      <c r="F45" s="297" t="s">
        <v>3306</v>
      </c>
      <c r="G45" s="727"/>
      <c r="H45" s="123"/>
      <c r="I45" s="123"/>
    </row>
    <row r="46" spans="1:9" s="70" customFormat="1" ht="14.25" hidden="1" customHeight="1" thickTop="1" thickBot="1">
      <c r="A46" s="529" t="s">
        <v>3307</v>
      </c>
      <c r="B46" s="456" t="s">
        <v>404</v>
      </c>
      <c r="C46" s="495" t="s">
        <v>3308</v>
      </c>
      <c r="D46" s="528">
        <v>43931</v>
      </c>
      <c r="E46" s="388">
        <v>43968</v>
      </c>
      <c r="F46" s="388">
        <v>43974</v>
      </c>
      <c r="G46" s="727">
        <v>43926</v>
      </c>
      <c r="H46" s="123"/>
      <c r="I46" s="123"/>
    </row>
    <row r="47" spans="1:9" s="70" customFormat="1" ht="14.25" hidden="1" customHeight="1">
      <c r="A47" s="529" t="s">
        <v>3309</v>
      </c>
      <c r="B47" s="636" t="s">
        <v>1797</v>
      </c>
      <c r="C47" s="640" t="s">
        <v>3310</v>
      </c>
      <c r="D47" s="638">
        <v>43942</v>
      </c>
      <c r="E47" s="639" t="s">
        <v>3311</v>
      </c>
      <c r="F47" s="637"/>
      <c r="G47" s="727">
        <v>43940</v>
      </c>
      <c r="H47" s="123"/>
      <c r="I47" s="123"/>
    </row>
    <row r="48" spans="1:9" s="70" customFormat="1" ht="14.25" hidden="1" customHeight="1" thickBot="1">
      <c r="A48" s="529"/>
      <c r="B48" s="644"/>
      <c r="C48" s="645" t="s">
        <v>3312</v>
      </c>
      <c r="D48" s="646" t="s">
        <v>3313</v>
      </c>
      <c r="E48" s="647">
        <v>43968</v>
      </c>
      <c r="F48" s="648">
        <v>43974</v>
      </c>
      <c r="G48" s="727"/>
      <c r="H48" s="123"/>
      <c r="I48" s="123"/>
    </row>
    <row r="49" spans="1:9" s="70" customFormat="1" ht="14.25" hidden="1" customHeight="1">
      <c r="A49" s="529"/>
      <c r="B49" s="710" t="s">
        <v>3314</v>
      </c>
      <c r="C49" s="711" t="s">
        <v>126</v>
      </c>
      <c r="D49" s="712">
        <v>43944</v>
      </c>
      <c r="E49" s="713" t="s">
        <v>3315</v>
      </c>
      <c r="F49" s="637"/>
      <c r="G49" s="727">
        <v>43947</v>
      </c>
      <c r="H49" s="123"/>
      <c r="I49" s="123"/>
    </row>
    <row r="50" spans="1:9" s="70" customFormat="1" ht="14.25" hidden="1" customHeight="1">
      <c r="A50" s="529"/>
      <c r="B50" s="651" t="s">
        <v>1846</v>
      </c>
      <c r="C50" s="652" t="s">
        <v>3316</v>
      </c>
      <c r="D50" s="653">
        <v>43951</v>
      </c>
      <c r="E50" s="654" t="s">
        <v>3317</v>
      </c>
      <c r="F50" s="655"/>
      <c r="G50" s="727"/>
      <c r="H50" s="123"/>
      <c r="I50" s="123"/>
    </row>
    <row r="51" spans="1:9" s="70" customFormat="1" ht="23.25" hidden="1" thickBot="1">
      <c r="A51" s="643" t="s">
        <v>3318</v>
      </c>
      <c r="B51" s="649"/>
      <c r="C51" s="719" t="s">
        <v>3319</v>
      </c>
      <c r="D51" s="721" t="s">
        <v>3320</v>
      </c>
      <c r="E51" s="722">
        <v>43975</v>
      </c>
      <c r="F51" s="650">
        <v>43982</v>
      </c>
      <c r="G51" s="727"/>
      <c r="H51" s="123"/>
      <c r="I51" s="123"/>
    </row>
    <row r="52" spans="1:9" s="70" customFormat="1" ht="14.25" hidden="1" customHeight="1" thickBot="1">
      <c r="A52" s="529"/>
      <c r="B52" s="714" t="s">
        <v>3321</v>
      </c>
      <c r="C52" s="718" t="s">
        <v>3322</v>
      </c>
      <c r="D52" s="720">
        <v>43954</v>
      </c>
      <c r="E52" s="660" t="s">
        <v>3323</v>
      </c>
      <c r="F52" s="543"/>
      <c r="G52" s="727"/>
      <c r="H52" s="123"/>
      <c r="I52" s="123"/>
    </row>
    <row r="53" spans="1:9" s="70" customFormat="1" ht="14.25" hidden="1" customHeight="1" thickBot="1">
      <c r="A53" s="529"/>
      <c r="B53" s="657"/>
      <c r="C53" s="715" t="s">
        <v>3324</v>
      </c>
      <c r="D53" s="716" t="s">
        <v>3323</v>
      </c>
      <c r="E53" s="717">
        <v>43983</v>
      </c>
      <c r="F53" s="673"/>
      <c r="G53" s="727"/>
      <c r="H53" s="123"/>
      <c r="I53" s="123"/>
    </row>
    <row r="54" spans="1:9" s="70" customFormat="1" ht="14.25" hidden="1" customHeight="1">
      <c r="A54" s="529" t="s">
        <v>3325</v>
      </c>
      <c r="B54" s="674" t="s">
        <v>3326</v>
      </c>
      <c r="C54" s="675" t="s">
        <v>3327</v>
      </c>
      <c r="D54" s="676">
        <v>43960</v>
      </c>
      <c r="E54" s="575" t="s">
        <v>3328</v>
      </c>
      <c r="F54" s="543"/>
      <c r="G54" s="727"/>
      <c r="H54" s="123"/>
      <c r="I54" s="123"/>
    </row>
    <row r="55" spans="1:9" s="70" customFormat="1" ht="14.25" hidden="1" customHeight="1" thickBot="1">
      <c r="A55" s="529"/>
      <c r="B55" s="657"/>
      <c r="C55" s="661" t="s">
        <v>3329</v>
      </c>
      <c r="D55" s="660" t="s">
        <v>3330</v>
      </c>
      <c r="E55" s="658">
        <v>43990</v>
      </c>
      <c r="F55" s="659">
        <v>43996</v>
      </c>
      <c r="G55" s="727"/>
      <c r="H55" s="123"/>
      <c r="I55" s="123"/>
    </row>
    <row r="56" spans="1:9" s="70" customFormat="1" ht="14.25" hidden="1" customHeight="1">
      <c r="A56" s="529" t="s">
        <v>3331</v>
      </c>
      <c r="B56" s="494" t="s">
        <v>311</v>
      </c>
      <c r="C56" s="495" t="s">
        <v>3332</v>
      </c>
      <c r="D56" s="395">
        <v>43988</v>
      </c>
      <c r="E56" s="626">
        <f t="shared" ref="E56" si="4">D56+29</f>
        <v>44017</v>
      </c>
      <c r="F56" s="395">
        <f t="shared" ref="F56" si="5">D56+35</f>
        <v>44023</v>
      </c>
      <c r="G56" s="727"/>
      <c r="H56" s="123"/>
      <c r="I56" s="123"/>
    </row>
    <row r="57" spans="1:9" s="70" customFormat="1" ht="14.25" hidden="1" customHeight="1" thickBot="1">
      <c r="A57" s="529" t="s">
        <v>438</v>
      </c>
      <c r="B57" s="494" t="s">
        <v>3331</v>
      </c>
      <c r="C57" s="495" t="s">
        <v>3333</v>
      </c>
      <c r="D57" s="395">
        <v>43996</v>
      </c>
      <c r="E57" s="626">
        <f t="shared" ref="E57" si="6">D57+29</f>
        <v>44025</v>
      </c>
      <c r="F57" s="395">
        <f t="shared" ref="F57" si="7">D57+35</f>
        <v>44031</v>
      </c>
      <c r="G57" s="727"/>
      <c r="H57" s="123"/>
      <c r="I57" s="123"/>
    </row>
    <row r="58" spans="1:9" s="70" customFormat="1" ht="14.25" hidden="1" customHeight="1">
      <c r="A58" s="529" t="s">
        <v>525</v>
      </c>
      <c r="B58" s="694" t="s">
        <v>438</v>
      </c>
      <c r="C58" s="695" t="s">
        <v>3334</v>
      </c>
      <c r="D58" s="696">
        <v>44003</v>
      </c>
      <c r="E58" s="697" t="s">
        <v>3335</v>
      </c>
      <c r="F58" s="543"/>
      <c r="G58" s="727"/>
      <c r="H58" s="123"/>
      <c r="I58" s="123"/>
    </row>
    <row r="59" spans="1:9" s="70" customFormat="1" ht="14.25" hidden="1" customHeight="1" thickBot="1">
      <c r="A59" s="529"/>
      <c r="B59" s="698"/>
      <c r="C59" s="699" t="s">
        <v>3336</v>
      </c>
      <c r="D59" s="700" t="s">
        <v>3335</v>
      </c>
      <c r="E59" s="701">
        <v>44032</v>
      </c>
      <c r="F59" s="677">
        <v>44038</v>
      </c>
      <c r="G59" s="727"/>
      <c r="H59" s="123"/>
      <c r="I59" s="123"/>
    </row>
    <row r="60" spans="1:9" s="70" customFormat="1" ht="14.25" hidden="1" customHeight="1">
      <c r="A60" s="529"/>
      <c r="B60" s="702" t="s">
        <v>525</v>
      </c>
      <c r="C60" s="540" t="s">
        <v>3337</v>
      </c>
      <c r="D60" s="703">
        <v>44008</v>
      </c>
      <c r="E60" s="469">
        <v>44038</v>
      </c>
      <c r="F60" s="469">
        <v>44044</v>
      </c>
      <c r="G60" s="728">
        <v>44010</v>
      </c>
      <c r="H60" s="123"/>
      <c r="I60" s="123"/>
    </row>
    <row r="61" spans="1:9" s="70" customFormat="1" ht="14.25" hidden="1" customHeight="1">
      <c r="A61" s="529"/>
      <c r="B61" s="706" t="s">
        <v>284</v>
      </c>
      <c r="C61" s="707" t="s">
        <v>3338</v>
      </c>
      <c r="D61" s="708">
        <v>44017</v>
      </c>
      <c r="E61" s="709">
        <f>D61+29</f>
        <v>44046</v>
      </c>
      <c r="F61" s="709">
        <f t="shared" ref="F61" si="8">D61+35</f>
        <v>44052</v>
      </c>
      <c r="G61" s="727"/>
      <c r="H61" s="123"/>
      <c r="I61" s="123"/>
    </row>
    <row r="62" spans="1:9" s="70" customFormat="1" ht="14.25" hidden="1" customHeight="1" thickBot="1">
      <c r="A62" s="529"/>
      <c r="B62" s="804" t="s">
        <v>3339</v>
      </c>
      <c r="C62" s="805" t="s">
        <v>3340</v>
      </c>
      <c r="D62" s="806">
        <v>44153</v>
      </c>
      <c r="E62" s="807" t="s">
        <v>3341</v>
      </c>
      <c r="F62" s="808"/>
      <c r="G62" s="566"/>
      <c r="H62" s="123"/>
      <c r="I62" s="123"/>
    </row>
    <row r="63" spans="1:9" s="70" customFormat="1" ht="14.25" hidden="1" customHeight="1" thickBot="1">
      <c r="A63" s="529"/>
      <c r="B63" s="809"/>
      <c r="C63" s="810" t="s">
        <v>3342</v>
      </c>
      <c r="D63" s="807" t="s">
        <v>3343</v>
      </c>
      <c r="E63" s="806">
        <v>44177</v>
      </c>
      <c r="F63" s="806">
        <v>44183</v>
      </c>
      <c r="G63" s="566"/>
      <c r="H63" s="123"/>
      <c r="I63" s="123"/>
    </row>
    <row r="64" spans="1:9" s="70" customFormat="1" ht="14.25" hidden="1" customHeight="1" thickBot="1">
      <c r="A64" s="880" t="s">
        <v>311</v>
      </c>
      <c r="B64" s="887" t="s">
        <v>2721</v>
      </c>
      <c r="C64" s="888" t="s">
        <v>3344</v>
      </c>
      <c r="D64" s="910">
        <v>44243</v>
      </c>
      <c r="E64" s="910">
        <v>44276</v>
      </c>
      <c r="F64" s="910">
        <v>44282</v>
      </c>
      <c r="G64" s="884">
        <v>44241</v>
      </c>
      <c r="H64" s="891">
        <f t="shared" ref="H64:H65" si="9">D64-G64</f>
        <v>2</v>
      </c>
      <c r="I64" s="884">
        <v>44227</v>
      </c>
    </row>
    <row r="65" spans="1:11" s="70" customFormat="1" ht="14.25" hidden="1" customHeight="1" thickTop="1">
      <c r="A65" s="880" t="s">
        <v>2721</v>
      </c>
      <c r="B65" s="881" t="s">
        <v>311</v>
      </c>
      <c r="C65" s="889" t="s">
        <v>3345</v>
      </c>
      <c r="D65" s="882">
        <v>44249</v>
      </c>
      <c r="E65" s="883">
        <f>D65+28</f>
        <v>44277</v>
      </c>
      <c r="F65" s="882">
        <f>D65+34</f>
        <v>44283</v>
      </c>
      <c r="G65" s="884">
        <f t="shared" ref="G65" si="10">G64+7</f>
        <v>44248</v>
      </c>
      <c r="H65" s="891">
        <f t="shared" si="9"/>
        <v>1</v>
      </c>
      <c r="I65" s="884">
        <v>44234</v>
      </c>
      <c r="J65" s="80"/>
      <c r="K65" s="77"/>
    </row>
    <row r="66" spans="1:11" s="70" customFormat="1" ht="14.25" hidden="1" customHeight="1">
      <c r="A66" s="880"/>
      <c r="B66" s="885" t="s">
        <v>3346</v>
      </c>
      <c r="C66" s="890" t="s">
        <v>3347</v>
      </c>
      <c r="D66" s="882">
        <v>44255</v>
      </c>
      <c r="E66" s="886">
        <v>44292</v>
      </c>
      <c r="F66" s="882">
        <v>44239</v>
      </c>
      <c r="G66" s="884">
        <f t="shared" ref="G66:G67" si="11">G65+7</f>
        <v>44255</v>
      </c>
      <c r="H66" s="891">
        <f t="shared" ref="H66:H70" si="12">D66-G66</f>
        <v>0</v>
      </c>
      <c r="I66" s="884">
        <v>44241</v>
      </c>
      <c r="J66" s="80"/>
      <c r="K66" s="77"/>
    </row>
    <row r="67" spans="1:11" s="70" customFormat="1" ht="14.25" hidden="1" customHeight="1" thickBot="1">
      <c r="A67" s="880"/>
      <c r="B67" s="914" t="s">
        <v>2526</v>
      </c>
      <c r="C67" s="915" t="s">
        <v>3348</v>
      </c>
      <c r="D67" s="916">
        <v>44265</v>
      </c>
      <c r="E67" s="917">
        <v>44296</v>
      </c>
      <c r="F67" s="918">
        <v>44302</v>
      </c>
      <c r="G67" s="884">
        <f t="shared" si="11"/>
        <v>44262</v>
      </c>
      <c r="H67" s="891">
        <f t="shared" si="12"/>
        <v>3</v>
      </c>
      <c r="I67" s="884">
        <v>44248</v>
      </c>
      <c r="J67" s="80"/>
      <c r="K67" s="77"/>
    </row>
    <row r="68" spans="1:11" s="70" customFormat="1" ht="14.25" hidden="1" customHeight="1">
      <c r="A68" s="880"/>
      <c r="B68" s="920" t="s">
        <v>3349</v>
      </c>
      <c r="C68" s="927" t="s">
        <v>3350</v>
      </c>
      <c r="D68" s="921">
        <v>44268</v>
      </c>
      <c r="E68" s="921" t="s">
        <v>3351</v>
      </c>
      <c r="F68" s="922"/>
      <c r="G68" s="884"/>
      <c r="H68" s="891"/>
      <c r="I68" s="884"/>
      <c r="J68" s="80"/>
      <c r="K68" s="77"/>
    </row>
    <row r="69" spans="1:11" s="70" customFormat="1" ht="14.25" hidden="1" customHeight="1" thickBot="1">
      <c r="A69" s="880" t="s">
        <v>3352</v>
      </c>
      <c r="B69" s="923"/>
      <c r="C69" s="926" t="s">
        <v>3353</v>
      </c>
      <c r="D69" s="924" t="s">
        <v>3354</v>
      </c>
      <c r="E69" s="924">
        <v>44296</v>
      </c>
      <c r="F69" s="925">
        <v>44302</v>
      </c>
      <c r="G69" s="884">
        <v>44269</v>
      </c>
      <c r="H69" s="891">
        <f>D68-G69</f>
        <v>-1</v>
      </c>
      <c r="I69" s="884">
        <v>44255</v>
      </c>
      <c r="J69" s="80"/>
      <c r="K69" s="77"/>
    </row>
    <row r="70" spans="1:11" s="70" customFormat="1" ht="14.25" hidden="1" customHeight="1" thickBot="1">
      <c r="A70" s="911" t="s">
        <v>3355</v>
      </c>
      <c r="B70" s="919" t="s">
        <v>2592</v>
      </c>
      <c r="C70" s="889" t="s">
        <v>3356</v>
      </c>
      <c r="D70" s="929">
        <v>44276</v>
      </c>
      <c r="E70" s="883">
        <f>D70+30</f>
        <v>44306</v>
      </c>
      <c r="F70" s="882">
        <f>D70+36</f>
        <v>44312</v>
      </c>
      <c r="G70" s="884">
        <v>44276</v>
      </c>
      <c r="H70" s="891">
        <f t="shared" si="12"/>
        <v>0</v>
      </c>
      <c r="I70" s="884">
        <f>G70-7</f>
        <v>44269</v>
      </c>
      <c r="J70" s="80"/>
      <c r="K70" s="77"/>
    </row>
    <row r="71" spans="1:11" s="70" customFormat="1" ht="15.75" customHeight="1" thickBot="1">
      <c r="A71" s="911"/>
      <c r="B71" s="82"/>
      <c r="C71" s="82"/>
      <c r="D71" s="82"/>
      <c r="E71" s="82"/>
      <c r="F71" s="82"/>
      <c r="G71" s="884"/>
      <c r="H71" s="891"/>
      <c r="I71" s="884"/>
      <c r="J71" s="80"/>
      <c r="K71" s="77"/>
    </row>
    <row r="72" spans="1:11" s="70" customFormat="1" ht="28.5" hidden="1" customHeight="1">
      <c r="A72" s="911"/>
      <c r="B72" s="288"/>
      <c r="C72" s="289"/>
      <c r="D72" s="290" t="s">
        <v>96</v>
      </c>
      <c r="E72" s="991" t="s">
        <v>3357</v>
      </c>
      <c r="F72" s="933" t="s">
        <v>3358</v>
      </c>
      <c r="G72" s="934" t="s">
        <v>99</v>
      </c>
      <c r="H72" s="934" t="s">
        <v>831</v>
      </c>
      <c r="I72" s="946" t="s">
        <v>3359</v>
      </c>
      <c r="J72" s="80"/>
      <c r="K72" s="77"/>
    </row>
    <row r="73" spans="1:11" s="70" customFormat="1" ht="14.25" hidden="1" customHeight="1" thickBot="1">
      <c r="A73" s="911"/>
      <c r="B73" s="293"/>
      <c r="C73" s="987" t="s">
        <v>3360</v>
      </c>
      <c r="D73" s="295" t="s">
        <v>2599</v>
      </c>
      <c r="E73" s="935"/>
      <c r="F73" s="936"/>
      <c r="G73" s="937"/>
      <c r="H73" s="297" t="s">
        <v>3361</v>
      </c>
      <c r="I73" s="297" t="s">
        <v>3244</v>
      </c>
      <c r="J73" s="80"/>
      <c r="K73" s="77"/>
    </row>
    <row r="74" spans="1:11" s="70" customFormat="1" ht="14.25" hidden="1" customHeight="1" thickTop="1">
      <c r="A74" s="880"/>
      <c r="B74" s="976" t="s">
        <v>3362</v>
      </c>
      <c r="C74" s="977" t="s">
        <v>3363</v>
      </c>
      <c r="D74" s="977">
        <v>44296</v>
      </c>
      <c r="E74" s="938">
        <f>D74+5</f>
        <v>44301</v>
      </c>
      <c r="F74" s="941" t="s">
        <v>248</v>
      </c>
      <c r="G74" s="945" t="s">
        <v>3364</v>
      </c>
      <c r="H74" s="977">
        <v>44307</v>
      </c>
      <c r="I74" s="977">
        <f>D74+28</f>
        <v>44324</v>
      </c>
      <c r="J74" s="80"/>
      <c r="K74" s="80" t="str">
        <f>IF(H74&gt;E74,".","XX")</f>
        <v>.</v>
      </c>
    </row>
    <row r="75" spans="1:11" s="70" customFormat="1" ht="14.25" hidden="1" customHeight="1" thickBot="1">
      <c r="A75" s="880"/>
      <c r="B75" s="909"/>
      <c r="C75" s="910"/>
      <c r="D75" s="910"/>
      <c r="E75" s="940"/>
      <c r="F75" s="942"/>
      <c r="G75" s="887"/>
      <c r="H75" s="943"/>
      <c r="I75" s="944"/>
      <c r="J75" s="80"/>
      <c r="K75" s="80" t="str">
        <f>IF(H75&gt;E74,".","XX")</f>
        <v>XX</v>
      </c>
    </row>
    <row r="76" spans="1:11" s="70" customFormat="1" ht="14.25" hidden="1" customHeight="1" thickTop="1">
      <c r="A76" s="880"/>
      <c r="B76" s="949" t="s">
        <v>129</v>
      </c>
      <c r="C76" s="977" t="s">
        <v>3365</v>
      </c>
      <c r="D76" s="977">
        <v>44303</v>
      </c>
      <c r="E76" s="938">
        <f>D76+5</f>
        <v>44308</v>
      </c>
      <c r="F76" s="955" t="s">
        <v>3366</v>
      </c>
      <c r="G76" s="956" t="s">
        <v>3367</v>
      </c>
      <c r="H76" s="950">
        <v>44314</v>
      </c>
      <c r="I76" s="950">
        <f>D76+28</f>
        <v>44331</v>
      </c>
      <c r="J76" s="80"/>
      <c r="K76" s="80" t="str">
        <f>IF(H76&gt;E76,".","XX")</f>
        <v>.</v>
      </c>
    </row>
    <row r="77" spans="1:11" s="70" customFormat="1" ht="14.25" hidden="1" customHeight="1" thickBot="1">
      <c r="A77" s="880"/>
      <c r="B77" s="952"/>
      <c r="C77" s="910"/>
      <c r="D77" s="910"/>
      <c r="E77" s="940"/>
      <c r="F77" s="957"/>
      <c r="G77" s="960"/>
      <c r="H77" s="959"/>
      <c r="I77" s="959"/>
      <c r="J77" s="80"/>
      <c r="K77" s="80" t="str">
        <f>IF(H77&gt;E76,".","XX")</f>
        <v>XX</v>
      </c>
    </row>
    <row r="78" spans="1:11" s="70" customFormat="1" ht="14.25" hidden="1" customHeight="1" thickTop="1">
      <c r="A78" s="880"/>
      <c r="B78" s="949" t="s">
        <v>2659</v>
      </c>
      <c r="C78" s="950" t="s">
        <v>3368</v>
      </c>
      <c r="D78" s="950">
        <f>D74+7</f>
        <v>44303</v>
      </c>
      <c r="E78" s="951" t="s">
        <v>3369</v>
      </c>
      <c r="F78" s="955" t="s">
        <v>3366</v>
      </c>
      <c r="G78" s="956" t="s">
        <v>3367</v>
      </c>
      <c r="H78" s="950">
        <v>44314</v>
      </c>
      <c r="I78" s="950">
        <f>D78+28</f>
        <v>44331</v>
      </c>
      <c r="J78" s="80"/>
      <c r="K78" s="80" t="str">
        <f>IF(H78&gt;E78,".","XX")</f>
        <v>XX</v>
      </c>
    </row>
    <row r="79" spans="1:11" s="70" customFormat="1" ht="14.25" hidden="1" customHeight="1" thickBot="1">
      <c r="A79" s="880"/>
      <c r="B79" s="952"/>
      <c r="C79" s="953"/>
      <c r="D79" s="953"/>
      <c r="E79" s="954">
        <v>44312</v>
      </c>
      <c r="F79" s="957" t="s">
        <v>3370</v>
      </c>
      <c r="G79" s="958">
        <v>44313</v>
      </c>
      <c r="H79" s="959"/>
      <c r="I79" s="959"/>
      <c r="J79" s="80"/>
      <c r="K79" s="80" t="str">
        <f>IF(H79&gt;E78,".","XX")</f>
        <v>XX</v>
      </c>
    </row>
    <row r="80" spans="1:11" s="70" customFormat="1" ht="14.25" hidden="1" customHeight="1" thickTop="1">
      <c r="A80" s="880"/>
      <c r="B80" s="976" t="s">
        <v>133</v>
      </c>
      <c r="C80" s="977" t="s">
        <v>3371</v>
      </c>
      <c r="D80" s="977">
        <v>44312</v>
      </c>
      <c r="E80" s="938">
        <f>D80+7</f>
        <v>44319</v>
      </c>
      <c r="F80" s="941" t="s">
        <v>3372</v>
      </c>
      <c r="G80" s="945" t="s">
        <v>3373</v>
      </c>
      <c r="H80" s="977">
        <v>44328</v>
      </c>
      <c r="I80" s="977">
        <f>D80+28</f>
        <v>44340</v>
      </c>
      <c r="J80" s="80"/>
      <c r="K80" s="80" t="str">
        <f>IF(H80&gt;E80,".","XX")</f>
        <v>.</v>
      </c>
    </row>
    <row r="81" spans="2:11" s="70" customFormat="1" ht="14.25" hidden="1" customHeight="1" thickBot="1">
      <c r="B81" s="909"/>
      <c r="C81" s="910"/>
      <c r="D81" s="910"/>
      <c r="E81" s="940"/>
      <c r="F81" s="942"/>
      <c r="G81" s="887"/>
      <c r="H81" s="943"/>
      <c r="I81" s="944"/>
      <c r="J81" s="80"/>
      <c r="K81" s="80" t="str">
        <f>IF(H81&gt;E80,".","XX")</f>
        <v>XX</v>
      </c>
    </row>
    <row r="82" spans="2:11" s="70" customFormat="1" ht="14.25" hidden="1" customHeight="1" thickTop="1">
      <c r="B82" s="968" t="s">
        <v>2268</v>
      </c>
      <c r="C82" s="969" t="s">
        <v>3374</v>
      </c>
      <c r="D82" s="969">
        <f>D80+7</f>
        <v>44319</v>
      </c>
      <c r="E82" s="938">
        <f>D82+5</f>
        <v>44324</v>
      </c>
      <c r="F82" s="941" t="s">
        <v>2526</v>
      </c>
      <c r="G82" s="945" t="s">
        <v>3375</v>
      </c>
      <c r="H82" s="977">
        <v>44342</v>
      </c>
      <c r="I82" s="977">
        <f>D82+28</f>
        <v>44347</v>
      </c>
      <c r="J82" s="80"/>
      <c r="K82" s="80" t="str">
        <f>IF(H82&gt;E82,".","XX")</f>
        <v>.</v>
      </c>
    </row>
    <row r="83" spans="2:11" s="70" customFormat="1" ht="14.25" hidden="1" customHeight="1" thickBot="1">
      <c r="B83" s="971"/>
      <c r="C83" s="939"/>
      <c r="D83" s="972"/>
      <c r="E83" s="940"/>
      <c r="F83" s="942"/>
      <c r="G83" s="887"/>
      <c r="H83" s="943"/>
      <c r="I83" s="944"/>
      <c r="J83" s="80"/>
      <c r="K83" s="80" t="str">
        <f>IF(H83&gt;E82,".","XX")</f>
        <v>XX</v>
      </c>
    </row>
    <row r="84" spans="2:11" s="70" customFormat="1" ht="14.25" hidden="1" customHeight="1" thickTop="1">
      <c r="B84" s="968" t="s">
        <v>2365</v>
      </c>
      <c r="C84" s="969" t="s">
        <v>3376</v>
      </c>
      <c r="D84" s="969">
        <f>D82+7</f>
        <v>44326</v>
      </c>
      <c r="E84" s="938">
        <f>D84+5</f>
        <v>44331</v>
      </c>
      <c r="F84" s="941" t="s">
        <v>173</v>
      </c>
      <c r="G84" s="945" t="s">
        <v>3377</v>
      </c>
      <c r="H84" s="977">
        <v>44335</v>
      </c>
      <c r="I84" s="977">
        <f>D84+28</f>
        <v>44354</v>
      </c>
      <c r="J84" s="80"/>
      <c r="K84" s="80" t="str">
        <f>IF(H84&gt;E84,".","XX")</f>
        <v>.</v>
      </c>
    </row>
    <row r="85" spans="2:11" s="70" customFormat="1" ht="14.25" hidden="1" customHeight="1" thickBot="1">
      <c r="B85" s="971"/>
      <c r="C85" s="939"/>
      <c r="D85" s="972"/>
      <c r="E85" s="940"/>
      <c r="F85" s="942"/>
      <c r="G85" s="887"/>
      <c r="H85" s="943"/>
      <c r="I85" s="944"/>
      <c r="J85" s="80"/>
      <c r="K85" s="80" t="str">
        <f>IF(H85&gt;E84,".","XX")</f>
        <v>XX</v>
      </c>
    </row>
    <row r="86" spans="2:11" s="70" customFormat="1" ht="29.25" hidden="1" customHeight="1" thickTop="1">
      <c r="B86" s="288"/>
      <c r="C86" s="289"/>
      <c r="D86" s="290" t="s">
        <v>96</v>
      </c>
      <c r="E86" s="932" t="s">
        <v>3357</v>
      </c>
      <c r="F86" s="933" t="s">
        <v>3358</v>
      </c>
      <c r="G86" s="934" t="s">
        <v>99</v>
      </c>
      <c r="H86" s="934" t="s">
        <v>831</v>
      </c>
      <c r="I86" s="946" t="s">
        <v>3359</v>
      </c>
      <c r="J86" s="80"/>
      <c r="K86" s="77"/>
    </row>
    <row r="87" spans="2:11" s="70" customFormat="1" ht="14.25" hidden="1" customHeight="1" thickBot="1">
      <c r="B87" s="293"/>
      <c r="C87" s="987" t="s">
        <v>3360</v>
      </c>
      <c r="D87" s="295" t="s">
        <v>3378</v>
      </c>
      <c r="E87" s="935"/>
      <c r="F87" s="936"/>
      <c r="G87" s="937"/>
      <c r="H87" s="297" t="s">
        <v>3361</v>
      </c>
      <c r="I87" s="297" t="s">
        <v>3244</v>
      </c>
      <c r="J87" s="80"/>
      <c r="K87" s="77"/>
    </row>
    <row r="88" spans="2:11" s="70" customFormat="1" ht="14.25" hidden="1" customHeight="1" thickTop="1">
      <c r="B88" s="976" t="s">
        <v>2355</v>
      </c>
      <c r="C88" s="977" t="s">
        <v>3379</v>
      </c>
      <c r="D88" s="977" t="e">
        <f>#REF!+7</f>
        <v>#REF!</v>
      </c>
      <c r="E88" s="938" t="e">
        <f>D88+7</f>
        <v>#REF!</v>
      </c>
      <c r="F88" s="941" t="s">
        <v>2526</v>
      </c>
      <c r="G88" s="945" t="s">
        <v>3380</v>
      </c>
      <c r="H88" s="977" t="e">
        <f>#REF!+7</f>
        <v>#REF!</v>
      </c>
      <c r="I88" s="882" t="e">
        <f>D88+29</f>
        <v>#REF!</v>
      </c>
      <c r="J88" s="80"/>
      <c r="K88" s="80" t="e">
        <f>IF(H88&gt;E88,".","XX")</f>
        <v>#REF!</v>
      </c>
    </row>
    <row r="89" spans="2:11" s="70" customFormat="1" ht="14.25" hidden="1" customHeight="1" thickBot="1">
      <c r="B89" s="909"/>
      <c r="C89" s="910"/>
      <c r="D89" s="910"/>
      <c r="E89" s="940"/>
      <c r="F89" s="942"/>
      <c r="G89" s="887"/>
      <c r="H89" s="943"/>
      <c r="I89" s="944"/>
      <c r="J89" s="80"/>
      <c r="K89" s="80" t="e">
        <f>IF(H89&gt;E88,".","XX")</f>
        <v>#REF!</v>
      </c>
    </row>
    <row r="90" spans="2:11" s="70" customFormat="1" ht="23.25" customHeight="1">
      <c r="B90" s="1488"/>
      <c r="C90" s="1489"/>
      <c r="D90" s="1490" t="s">
        <v>96</v>
      </c>
      <c r="E90" s="1491" t="s">
        <v>3381</v>
      </c>
      <c r="F90" s="1492" t="s">
        <v>3358</v>
      </c>
      <c r="G90" s="1493" t="s">
        <v>99</v>
      </c>
      <c r="H90" s="1555" t="s">
        <v>3382</v>
      </c>
      <c r="I90" s="1494" t="s">
        <v>1260</v>
      </c>
      <c r="J90" s="80"/>
      <c r="K90" s="77"/>
    </row>
    <row r="91" spans="2:11" s="70" customFormat="1" ht="23.25" customHeight="1" thickBot="1">
      <c r="B91" s="1495"/>
      <c r="C91" s="1496" t="s">
        <v>3383</v>
      </c>
      <c r="D91" s="1497" t="s">
        <v>2862</v>
      </c>
      <c r="E91" s="1530"/>
      <c r="F91" s="1499"/>
      <c r="G91" s="1500"/>
      <c r="H91" s="1481"/>
      <c r="I91" s="1481" t="s">
        <v>3384</v>
      </c>
      <c r="J91" s="80"/>
      <c r="K91" s="77"/>
    </row>
    <row r="92" spans="2:11" s="70" customFormat="1" ht="14.25" customHeight="1" thickTop="1">
      <c r="B92" s="881" t="s">
        <v>2472</v>
      </c>
      <c r="C92" s="882" t="s">
        <v>3385</v>
      </c>
      <c r="D92" s="882">
        <v>45094</v>
      </c>
      <c r="E92" s="1475">
        <v>45107</v>
      </c>
      <c r="F92" s="978" t="s">
        <v>206</v>
      </c>
      <c r="G92" s="979" t="s">
        <v>3386</v>
      </c>
      <c r="H92" s="1472">
        <v>45107</v>
      </c>
      <c r="I92" s="1166">
        <f>H92+10+5</f>
        <v>45122</v>
      </c>
      <c r="J92" s="80"/>
      <c r="K92" s="80"/>
    </row>
    <row r="93" spans="2:11" s="70" customFormat="1" ht="14.25" customHeight="1" thickBot="1">
      <c r="B93" s="887"/>
      <c r="C93" s="910"/>
      <c r="D93" s="910"/>
      <c r="E93" s="1477"/>
      <c r="F93" s="895"/>
      <c r="G93" s="894"/>
      <c r="H93" s="879"/>
      <c r="I93" s="982"/>
      <c r="J93" s="80"/>
      <c r="K93" s="80"/>
    </row>
    <row r="94" spans="2:11" s="70" customFormat="1" ht="14.25" customHeight="1" thickTop="1">
      <c r="B94" s="1473" t="s">
        <v>3387</v>
      </c>
      <c r="C94" s="1474" t="s">
        <v>3388</v>
      </c>
      <c r="D94" s="1476">
        <v>45101</v>
      </c>
      <c r="E94" s="1475">
        <v>45114</v>
      </c>
      <c r="F94" s="978" t="s">
        <v>3389</v>
      </c>
      <c r="G94" s="979" t="s">
        <v>3390</v>
      </c>
      <c r="H94" s="1472">
        <v>45114</v>
      </c>
      <c r="I94" s="1166">
        <f>H94+10+5</f>
        <v>45129</v>
      </c>
      <c r="J94" s="80"/>
      <c r="K94" s="80"/>
    </row>
    <row r="95" spans="2:11" s="70" customFormat="1" ht="14.25" customHeight="1" thickBot="1">
      <c r="B95" s="887"/>
      <c r="C95" s="910"/>
      <c r="D95" s="910"/>
      <c r="E95" s="1482"/>
      <c r="F95" s="895"/>
      <c r="G95" s="894"/>
      <c r="H95" s="879"/>
      <c r="I95" s="982"/>
      <c r="J95" s="80"/>
      <c r="K95" s="80"/>
    </row>
    <row r="96" spans="2:11" s="70" customFormat="1" ht="14.25" customHeight="1" thickTop="1">
      <c r="B96" s="1473" t="s">
        <v>3387</v>
      </c>
      <c r="C96" s="1474" t="s">
        <v>3388</v>
      </c>
      <c r="D96" s="1476">
        <v>45101</v>
      </c>
      <c r="E96" s="1563">
        <v>45114</v>
      </c>
      <c r="F96" s="978" t="s">
        <v>525</v>
      </c>
      <c r="G96" s="979" t="s">
        <v>3391</v>
      </c>
      <c r="H96" s="1472">
        <v>45121</v>
      </c>
      <c r="I96" s="1166">
        <f>H96+10+5</f>
        <v>45136</v>
      </c>
      <c r="J96" s="80"/>
      <c r="K96" s="80"/>
    </row>
    <row r="98" spans="1:9" s="70" customFormat="1" ht="14.25" customHeight="1" thickTop="1">
      <c r="A98" s="880"/>
      <c r="B98" s="1473" t="s">
        <v>3392</v>
      </c>
      <c r="C98" s="1474" t="s">
        <v>3393</v>
      </c>
      <c r="D98" s="1476">
        <v>45107</v>
      </c>
      <c r="E98" s="1475">
        <v>45118</v>
      </c>
      <c r="F98" s="1175" t="s">
        <v>2099</v>
      </c>
      <c r="G98" s="979" t="s">
        <v>3394</v>
      </c>
      <c r="H98" s="1472">
        <v>45128</v>
      </c>
      <c r="I98" s="1166">
        <f>H98+10+5</f>
        <v>45143</v>
      </c>
    </row>
    <row r="99" spans="1:9" s="70" customFormat="1" ht="14.25" customHeight="1" thickBot="1">
      <c r="A99" s="880"/>
      <c r="B99" s="1107"/>
      <c r="C99" s="1108"/>
      <c r="D99" s="1108"/>
      <c r="E99" s="1477"/>
      <c r="F99" s="893"/>
      <c r="G99" s="894"/>
      <c r="H99" s="879"/>
      <c r="I99" s="982"/>
    </row>
    <row r="100" spans="1:9" s="70" customFormat="1" ht="14.25" customHeight="1" thickTop="1">
      <c r="A100" s="911" t="s">
        <v>3395</v>
      </c>
      <c r="B100" s="1473" t="s">
        <v>3326</v>
      </c>
      <c r="C100" s="1474" t="s">
        <v>3396</v>
      </c>
      <c r="D100" s="1476">
        <v>45115</v>
      </c>
      <c r="E100" s="1475">
        <v>45128</v>
      </c>
      <c r="F100" s="1175" t="s">
        <v>2889</v>
      </c>
      <c r="G100" s="979" t="s">
        <v>3397</v>
      </c>
      <c r="H100" s="1472">
        <v>45135</v>
      </c>
      <c r="I100" s="1166">
        <f>H100+10+5</f>
        <v>45150</v>
      </c>
    </row>
    <row r="101" spans="1:9" s="70" customFormat="1" ht="14.25" customHeight="1" thickBot="1">
      <c r="A101" s="880"/>
      <c r="B101" s="1107"/>
      <c r="C101" s="1108"/>
      <c r="D101" s="1108"/>
      <c r="E101" s="1477"/>
      <c r="F101" s="895"/>
      <c r="G101" s="894"/>
      <c r="H101" s="879"/>
      <c r="I101" s="982"/>
    </row>
    <row r="102" spans="1:9" s="70" customFormat="1" ht="14.25" customHeight="1" thickTop="1">
      <c r="A102" s="880"/>
      <c r="B102" s="1473" t="s">
        <v>3398</v>
      </c>
      <c r="C102" s="1474" t="s">
        <v>3399</v>
      </c>
      <c r="D102" s="1474">
        <v>45122</v>
      </c>
      <c r="E102" s="1475">
        <v>45135</v>
      </c>
      <c r="F102" s="978" t="s">
        <v>2685</v>
      </c>
      <c r="G102" s="979" t="s">
        <v>3400</v>
      </c>
      <c r="H102" s="1472">
        <v>45142</v>
      </c>
      <c r="I102" s="1166">
        <f>H102+10+5</f>
        <v>45157</v>
      </c>
    </row>
    <row r="103" spans="1:9" s="70" customFormat="1" ht="14.25" customHeight="1" thickBot="1">
      <c r="A103" s="880"/>
      <c r="B103" s="1107"/>
      <c r="C103" s="1108"/>
      <c r="D103" s="1108"/>
      <c r="E103" s="1477"/>
      <c r="F103" s="895"/>
      <c r="G103" s="894"/>
      <c r="H103" s="879"/>
      <c r="I103" s="982"/>
    </row>
    <row r="104" spans="1:9" s="70" customFormat="1" ht="14.25" customHeight="1" thickTop="1">
      <c r="A104" s="880"/>
      <c r="B104" s="1473" t="s">
        <v>3401</v>
      </c>
      <c r="C104" s="1474" t="s">
        <v>3402</v>
      </c>
      <c r="D104" s="1476">
        <v>45128</v>
      </c>
      <c r="E104" s="1475">
        <v>45142</v>
      </c>
      <c r="F104" s="978" t="s">
        <v>438</v>
      </c>
      <c r="G104" s="979" t="s">
        <v>3403</v>
      </c>
      <c r="H104" s="1472">
        <f>H102+7</f>
        <v>45149</v>
      </c>
      <c r="I104" s="1166">
        <f>H104+10+5</f>
        <v>45164</v>
      </c>
    </row>
    <row r="105" spans="1:9" s="70" customFormat="1" ht="14.25" customHeight="1" thickBot="1">
      <c r="A105" s="880"/>
      <c r="B105" s="1107"/>
      <c r="C105" s="1108"/>
      <c r="D105" s="1108"/>
      <c r="E105" s="1477"/>
      <c r="F105" s="895"/>
      <c r="G105" s="894"/>
      <c r="H105" s="879"/>
      <c r="I105" s="982"/>
    </row>
    <row r="106" spans="1:9" s="70" customFormat="1" ht="14.25" customHeight="1" thickTop="1">
      <c r="A106" s="880"/>
      <c r="B106" s="1473" t="s">
        <v>2089</v>
      </c>
      <c r="C106" s="1474" t="s">
        <v>3404</v>
      </c>
      <c r="D106" s="1474">
        <v>45136</v>
      </c>
      <c r="E106" s="1056" t="s">
        <v>391</v>
      </c>
      <c r="F106" s="978" t="s">
        <v>2944</v>
      </c>
      <c r="G106" s="979" t="s">
        <v>3405</v>
      </c>
      <c r="H106" s="1472">
        <f>H104+7</f>
        <v>45156</v>
      </c>
      <c r="I106" s="1166">
        <f>H106+10+5</f>
        <v>45171</v>
      </c>
    </row>
    <row r="107" spans="1:9" s="70" customFormat="1" ht="14.25" customHeight="1" thickBot="1">
      <c r="A107" s="880"/>
      <c r="B107" s="1107"/>
      <c r="C107" s="1108"/>
      <c r="D107" s="1108"/>
      <c r="E107" s="1477"/>
      <c r="F107" s="895"/>
      <c r="G107" s="894"/>
      <c r="H107" s="879"/>
      <c r="I107" s="982"/>
    </row>
    <row r="108" spans="1:9" s="70" customFormat="1" ht="14.25" customHeight="1" thickTop="1">
      <c r="A108" s="880"/>
      <c r="B108" s="1473" t="s">
        <v>3346</v>
      </c>
      <c r="C108" s="1474" t="s">
        <v>3406</v>
      </c>
      <c r="D108" s="1474">
        <v>45139</v>
      </c>
      <c r="E108" s="1475">
        <f>D108+11+2</f>
        <v>45152</v>
      </c>
      <c r="F108" s="978" t="s">
        <v>2659</v>
      </c>
      <c r="G108" s="979" t="s">
        <v>3407</v>
      </c>
      <c r="H108" s="1472">
        <f>H106+7</f>
        <v>45163</v>
      </c>
      <c r="I108" s="1166">
        <f>H108+10+5</f>
        <v>45178</v>
      </c>
    </row>
    <row r="109" spans="1:9" s="70" customFormat="1" ht="14.25" customHeight="1" thickBot="1">
      <c r="A109" s="880"/>
      <c r="B109" s="1107"/>
      <c r="C109" s="1108"/>
      <c r="D109" s="1108"/>
      <c r="E109" s="1477"/>
      <c r="F109" s="895"/>
      <c r="G109" s="894"/>
      <c r="H109" s="879"/>
      <c r="I109" s="982"/>
    </row>
    <row r="110" spans="1:9" s="70" customFormat="1" ht="14.25" hidden="1" customHeight="1" thickTop="1">
      <c r="A110" s="880"/>
      <c r="B110" s="1473" t="s">
        <v>3408</v>
      </c>
      <c r="C110" s="1474" t="s">
        <v>3409</v>
      </c>
      <c r="D110" s="1474">
        <v>45141</v>
      </c>
      <c r="E110" s="1475">
        <f>D110+11+2</f>
        <v>45154</v>
      </c>
      <c r="F110" s="978" t="s">
        <v>206</v>
      </c>
      <c r="G110" s="979" t="s">
        <v>3410</v>
      </c>
      <c r="H110" s="1472">
        <f>H108+7</f>
        <v>45170</v>
      </c>
      <c r="I110" s="1166">
        <f>H110+10+5</f>
        <v>45185</v>
      </c>
    </row>
    <row r="111" spans="1:9" s="70" customFormat="1" ht="14.25" hidden="1" customHeight="1" thickBot="1">
      <c r="A111" s="880"/>
      <c r="B111" s="1107"/>
      <c r="C111" s="1108"/>
      <c r="D111" s="1108"/>
      <c r="E111" s="1477"/>
      <c r="F111" s="895"/>
      <c r="G111" s="894"/>
      <c r="H111" s="879"/>
      <c r="I111" s="982"/>
    </row>
    <row r="112" spans="1:9" s="70" customFormat="1" ht="14.25" hidden="1" customHeight="1" thickTop="1">
      <c r="A112" s="880"/>
      <c r="B112" s="1473" t="s">
        <v>2907</v>
      </c>
      <c r="C112" s="1474" t="s">
        <v>3411</v>
      </c>
      <c r="D112" s="1474">
        <f>D108+14</f>
        <v>45153</v>
      </c>
      <c r="E112" s="1475">
        <v>45170</v>
      </c>
      <c r="F112" s="978" t="s">
        <v>3389</v>
      </c>
      <c r="G112" s="979" t="s">
        <v>3412</v>
      </c>
      <c r="H112" s="1472">
        <f>H110+7</f>
        <v>45177</v>
      </c>
      <c r="I112" s="1166">
        <f>H112+10+5</f>
        <v>45192</v>
      </c>
    </row>
    <row r="113" spans="2:12" ht="13.5" thickTop="1"/>
    <row r="114" spans="2:12" s="70" customFormat="1" ht="14.25" hidden="1" customHeight="1" thickTop="1">
      <c r="B114" s="1473" t="s">
        <v>3413</v>
      </c>
      <c r="C114" s="1474" t="s">
        <v>3414</v>
      </c>
      <c r="D114" s="1474">
        <f>D112+7</f>
        <v>45160</v>
      </c>
      <c r="E114" s="1475">
        <f>E112+7</f>
        <v>45177</v>
      </c>
      <c r="F114" s="978" t="s">
        <v>525</v>
      </c>
      <c r="G114" s="979" t="s">
        <v>3415</v>
      </c>
      <c r="H114" s="1472">
        <f>H112+7</f>
        <v>45184</v>
      </c>
      <c r="I114" s="1166">
        <f>H114+10+5</f>
        <v>45199</v>
      </c>
      <c r="J114" s="80"/>
      <c r="K114" s="80"/>
    </row>
    <row r="115" spans="2:12" s="70" customFormat="1" ht="14.25" hidden="1" customHeight="1" thickBot="1">
      <c r="B115" s="1107"/>
      <c r="C115" s="1108"/>
      <c r="D115" s="1108"/>
      <c r="E115" s="1477"/>
      <c r="F115" s="895"/>
      <c r="G115" s="894"/>
      <c r="H115" s="879"/>
      <c r="I115" s="982"/>
      <c r="J115" s="80"/>
      <c r="K115" s="80"/>
    </row>
    <row r="116" spans="2:12" s="70" customFormat="1" ht="14.25" hidden="1" customHeight="1" thickTop="1">
      <c r="B116" s="1473" t="s">
        <v>3416</v>
      </c>
      <c r="C116" s="1474" t="s">
        <v>3417</v>
      </c>
      <c r="D116" s="1474">
        <f>D114+7</f>
        <v>45167</v>
      </c>
      <c r="E116" s="1475">
        <f>E114+7</f>
        <v>45184</v>
      </c>
      <c r="F116" s="978" t="s">
        <v>2630</v>
      </c>
      <c r="G116" s="979" t="s">
        <v>3418</v>
      </c>
      <c r="H116" s="1472">
        <f>H114+7</f>
        <v>45191</v>
      </c>
      <c r="I116" s="1166">
        <f>H116+10+5</f>
        <v>45206</v>
      </c>
      <c r="J116" s="80"/>
      <c r="K116" s="80"/>
    </row>
    <row r="117" spans="2:12" s="70" customFormat="1" ht="14.25" hidden="1" customHeight="1" thickBot="1">
      <c r="B117" s="1107"/>
      <c r="C117" s="1108"/>
      <c r="D117" s="1108"/>
      <c r="E117" s="1477"/>
      <c r="F117" s="895"/>
      <c r="G117" s="894"/>
      <c r="H117" s="879"/>
      <c r="I117" s="982"/>
      <c r="J117" s="80"/>
      <c r="K117" s="80"/>
    </row>
    <row r="118" spans="2:12" s="70" customFormat="1" ht="14.25" hidden="1" customHeight="1" thickTop="1">
      <c r="B118" s="1473" t="s">
        <v>2472</v>
      </c>
      <c r="C118" s="1474" t="s">
        <v>3419</v>
      </c>
      <c r="D118" s="1474">
        <f>D116+7</f>
        <v>45174</v>
      </c>
      <c r="E118" s="1475">
        <f>E116+7</f>
        <v>45191</v>
      </c>
      <c r="F118" s="978" t="s">
        <v>2290</v>
      </c>
      <c r="G118" s="979" t="s">
        <v>3420</v>
      </c>
      <c r="H118" s="1472">
        <f>H116+7</f>
        <v>45198</v>
      </c>
      <c r="I118" s="1166">
        <f>H118+10+5</f>
        <v>45213</v>
      </c>
      <c r="J118" s="80"/>
      <c r="K118" s="80"/>
    </row>
    <row r="119" spans="2:12" s="70" customFormat="1" ht="14.25" hidden="1" customHeight="1" thickBot="1">
      <c r="B119" s="1107"/>
      <c r="C119" s="1108"/>
      <c r="D119" s="1108"/>
      <c r="E119" s="1477"/>
      <c r="F119" s="895"/>
      <c r="G119" s="894"/>
      <c r="H119" s="879"/>
      <c r="I119" s="982"/>
      <c r="J119" s="80"/>
      <c r="K119" s="80"/>
    </row>
    <row r="120" spans="2:12" s="70" customFormat="1" ht="14.25" hidden="1" customHeight="1" thickTop="1">
      <c r="B120" s="1473" t="s">
        <v>3387</v>
      </c>
      <c r="C120" s="1474" t="s">
        <v>3421</v>
      </c>
      <c r="D120" s="1474">
        <f>D118+7</f>
        <v>45181</v>
      </c>
      <c r="E120" s="1475">
        <f>E118+7</f>
        <v>45198</v>
      </c>
      <c r="F120" s="978" t="s">
        <v>2685</v>
      </c>
      <c r="G120" s="979" t="s">
        <v>3422</v>
      </c>
      <c r="H120" s="1472">
        <f>H118+7</f>
        <v>45205</v>
      </c>
      <c r="I120" s="1166">
        <f>H120+10+5</f>
        <v>45220</v>
      </c>
      <c r="J120" s="80"/>
      <c r="K120" s="80"/>
    </row>
    <row r="121" spans="2:12" s="70" customFormat="1" ht="14.25" hidden="1" customHeight="1" thickBot="1">
      <c r="B121" s="1107"/>
      <c r="C121" s="1108"/>
      <c r="D121" s="1108"/>
      <c r="E121" s="1477"/>
      <c r="F121" s="895"/>
      <c r="G121" s="894"/>
      <c r="H121" s="879"/>
      <c r="I121" s="982"/>
      <c r="J121" s="80"/>
      <c r="K121" s="80"/>
    </row>
    <row r="122" spans="2:12" s="70" customFormat="1" ht="18.75">
      <c r="B122" s="4758" t="s">
        <v>609</v>
      </c>
      <c r="C122" s="4758"/>
      <c r="D122" s="4758"/>
      <c r="E122" s="4758"/>
      <c r="F122" s="4758"/>
      <c r="G122" s="4758"/>
      <c r="H122" s="4758"/>
      <c r="I122" s="4758"/>
      <c r="J122" s="80"/>
      <c r="K122" s="80"/>
      <c r="L122" s="60"/>
    </row>
    <row r="123" spans="2:12" s="70" customFormat="1" ht="11.25">
      <c r="B123" s="76"/>
      <c r="C123" s="60"/>
      <c r="D123" s="60"/>
      <c r="E123" s="60"/>
      <c r="F123" s="60"/>
      <c r="G123" s="60"/>
      <c r="H123" s="77"/>
      <c r="I123" s="60"/>
      <c r="J123" s="80"/>
      <c r="K123" s="80"/>
      <c r="L123" s="60"/>
    </row>
    <row r="124" spans="2:12" s="70" customFormat="1" ht="17.25" customHeight="1">
      <c r="B124" s="230" t="s">
        <v>0</v>
      </c>
      <c r="C124" s="69"/>
      <c r="D124" s="69"/>
      <c r="E124" s="231"/>
      <c r="F124" s="70" t="s">
        <v>35</v>
      </c>
      <c r="H124" s="69"/>
      <c r="I124" s="69"/>
      <c r="J124" s="70" t="s">
        <v>60</v>
      </c>
    </row>
    <row r="125" spans="2:12" s="69" customFormat="1" ht="11.25">
      <c r="B125" s="80" t="s">
        <v>1</v>
      </c>
      <c r="D125" s="81" t="s">
        <v>610</v>
      </c>
      <c r="E125" s="70"/>
      <c r="F125" s="69" t="s">
        <v>611</v>
      </c>
      <c r="H125" s="81" t="s">
        <v>38</v>
      </c>
      <c r="J125" s="69" t="s">
        <v>62</v>
      </c>
      <c r="L125" s="79" t="s">
        <v>63</v>
      </c>
    </row>
    <row r="126" spans="2:12" s="69" customFormat="1" ht="11.25">
      <c r="B126" s="80"/>
      <c r="D126" s="81"/>
      <c r="E126" s="70"/>
      <c r="H126" s="1528"/>
      <c r="L126" s="79"/>
    </row>
    <row r="127" spans="2:12" s="69" customFormat="1" ht="11.25">
      <c r="B127" s="78" t="str">
        <f>HOME!A$561</f>
        <v>PANTHER</v>
      </c>
      <c r="C127" s="78" t="str">
        <f>HOME!B$561</f>
        <v>YARIMCA</v>
      </c>
      <c r="D127" s="64" t="str">
        <f>HOME!C$561</f>
        <v>TRYAR</v>
      </c>
      <c r="E127" s="60"/>
      <c r="F127" s="78" t="e">
        <f>HOME!#REF!</f>
        <v>#REF!</v>
      </c>
      <c r="G127" s="78" t="e">
        <f>HOME!#REF!</f>
        <v>#REF!</v>
      </c>
      <c r="H127" s="64" t="e">
        <f>HOME!#REF!</f>
        <v>#REF!</v>
      </c>
      <c r="I127" s="60"/>
      <c r="J127" s="78">
        <f>HOME!A$594</f>
        <v>0</v>
      </c>
      <c r="K127" s="78">
        <f>HOME!B$594</f>
        <v>0</v>
      </c>
      <c r="L127" s="64">
        <f>HOME!C$594</f>
        <v>0</v>
      </c>
    </row>
    <row r="128" spans="2:12" s="60" customFormat="1" ht="11.25">
      <c r="B128" s="78" t="str">
        <f>HOME!A$562</f>
        <v>TIGER SERVICE</v>
      </c>
      <c r="C128" s="78" t="str">
        <f>HOME!B$562</f>
        <v>YARIMCA</v>
      </c>
      <c r="D128" s="64" t="str">
        <f>HOME!C$562</f>
        <v>TRYAR</v>
      </c>
      <c r="F128" s="78" t="e">
        <f>HOME!#REF!</f>
        <v>#REF!</v>
      </c>
      <c r="G128" s="78" t="e">
        <f>HOME!#REF!</f>
        <v>#REF!</v>
      </c>
      <c r="H128" s="64" t="e">
        <f>HOME!#REF!</f>
        <v>#REF!</v>
      </c>
      <c r="J128" s="78">
        <f>HOME!A$596</f>
        <v>0</v>
      </c>
      <c r="K128" s="78">
        <f>HOME!B$596</f>
        <v>0</v>
      </c>
      <c r="L128" s="64">
        <f>HOME!C$596</f>
        <v>0</v>
      </c>
    </row>
    <row r="129" spans="2:12" s="60" customFormat="1" ht="11.25">
      <c r="B129" s="78" t="str">
        <f>HOME!A$564</f>
        <v>BRITANNIA</v>
      </c>
      <c r="C129" s="78" t="str">
        <f>HOME!B$564</f>
        <v>ZANZIBAR</v>
      </c>
      <c r="D129" s="64" t="str">
        <f>HOME!C$564</f>
        <v>TZZNZ</v>
      </c>
      <c r="F129" s="78" t="str">
        <f>HOME!A573</f>
        <v>SAMBAR / ALPACA</v>
      </c>
      <c r="G129" s="78" t="str">
        <f>HOME!B573</f>
        <v>CALLAO</v>
      </c>
      <c r="H129" s="64" t="str">
        <f>HOME!C573</f>
        <v>PECLL</v>
      </c>
      <c r="J129" s="78">
        <f>HOME!A$599</f>
        <v>0</v>
      </c>
      <c r="K129" s="78">
        <f>HOME!B$599</f>
        <v>0</v>
      </c>
      <c r="L129" s="64">
        <f>HOME!C$599</f>
        <v>0</v>
      </c>
    </row>
    <row r="130" spans="2:12" s="60" customFormat="1" ht="11.25">
      <c r="B130" s="78" t="str">
        <f>HOME!A$569</f>
        <v>IPANEMA</v>
      </c>
      <c r="C130" s="78" t="str">
        <f>HOME!B$569</f>
        <v>ZARATE</v>
      </c>
      <c r="D130" s="64" t="str">
        <f>HOME!C$569</f>
        <v>ARZAE</v>
      </c>
      <c r="F130" s="78">
        <f>HOME!A582</f>
        <v>0</v>
      </c>
      <c r="G130" s="78">
        <f>HOME!B582</f>
        <v>0</v>
      </c>
      <c r="H130" s="64">
        <f>HOME!C582</f>
        <v>0</v>
      </c>
      <c r="J130" s="78">
        <f>HOME!A$600</f>
        <v>0</v>
      </c>
      <c r="K130" s="78">
        <f>HOME!B$600</f>
        <v>0</v>
      </c>
      <c r="L130" s="64">
        <f>HOME!C$600</f>
        <v>0</v>
      </c>
    </row>
    <row r="131" spans="2:12" s="60" customFormat="1" ht="11.25">
      <c r="B131" s="78" t="str">
        <f>HOME!A$571</f>
        <v>BRITANNIA</v>
      </c>
      <c r="C131" s="78" t="str">
        <f>HOME!B$571</f>
        <v>ZEEBRUGGE</v>
      </c>
      <c r="D131" s="64" t="str">
        <f>HOME!C$571</f>
        <v>BEZEE</v>
      </c>
      <c r="F131" s="78" t="e">
        <f>HOME!#REF!</f>
        <v>#REF!</v>
      </c>
      <c r="G131" s="78">
        <f>HOME!B583</f>
        <v>0</v>
      </c>
      <c r="H131" s="64">
        <f>HOME!C583</f>
        <v>0</v>
      </c>
      <c r="J131" s="78">
        <f>HOME!A$595</f>
        <v>0</v>
      </c>
      <c r="K131" s="78">
        <f>HOME!B$595</f>
        <v>0</v>
      </c>
      <c r="L131" s="64">
        <f>HOME!C$595</f>
        <v>0</v>
      </c>
    </row>
    <row r="132" spans="2:12" s="60" customFormat="1" ht="11.25">
      <c r="B132" s="78" t="str">
        <f>HOME!A$572</f>
        <v>SWAN SERVICE</v>
      </c>
      <c r="C132" s="78" t="str">
        <f>HOME!B$572</f>
        <v>HAMBURG</v>
      </c>
      <c r="D132" s="64" t="str">
        <f>HOME!C$572</f>
        <v>DEHAM</v>
      </c>
      <c r="F132" s="78">
        <f>HOME!A584</f>
        <v>0</v>
      </c>
      <c r="G132" s="78">
        <f>HOME!B584</f>
        <v>0</v>
      </c>
      <c r="H132" s="64">
        <f>HOME!C584</f>
        <v>0</v>
      </c>
      <c r="J132" s="78">
        <f>HOME!A$597</f>
        <v>0</v>
      </c>
      <c r="K132" s="78">
        <f>HOME!B$597</f>
        <v>0</v>
      </c>
      <c r="L132" s="64">
        <f>HOME!C$597</f>
        <v>0</v>
      </c>
    </row>
    <row r="133" spans="2:12" s="60" customFormat="1" ht="11.25">
      <c r="B133" s="78" t="e">
        <f>HOME!#REF!</f>
        <v>#REF!</v>
      </c>
      <c r="C133" s="78" t="e">
        <f>HOME!#REF!</f>
        <v>#REF!</v>
      </c>
      <c r="D133" s="64" t="e">
        <f>HOME!#REF!</f>
        <v>#REF!</v>
      </c>
      <c r="F133" s="78">
        <f>HOME!A585</f>
        <v>0</v>
      </c>
      <c r="G133" s="78">
        <f>HOME!B585</f>
        <v>0</v>
      </c>
      <c r="H133" s="64">
        <f>HOME!C585</f>
        <v>0</v>
      </c>
      <c r="J133" s="78">
        <f>HOME!A$601</f>
        <v>0</v>
      </c>
      <c r="K133" s="78">
        <f>HOME!B$601</f>
        <v>0</v>
      </c>
      <c r="L133" s="64">
        <f>HOME!C$601</f>
        <v>0</v>
      </c>
    </row>
    <row r="134" spans="2:12" s="60" customFormat="1" ht="11.25">
      <c r="B134" s="78" t="str">
        <f>HOME!A583</f>
        <v>ENDD</v>
      </c>
      <c r="C134" s="78" t="e">
        <f>HOME!#REF!</f>
        <v>#REF!</v>
      </c>
      <c r="D134" s="64" t="e">
        <f>HOME!#REF!</f>
        <v>#REF!</v>
      </c>
      <c r="F134" s="78">
        <f>HOME!A586</f>
        <v>0</v>
      </c>
      <c r="G134" s="78">
        <f>HOME!B586</f>
        <v>0</v>
      </c>
      <c r="H134" s="64">
        <f>HOME!C586</f>
        <v>0</v>
      </c>
      <c r="J134" s="78">
        <f>HOME!A$598</f>
        <v>0</v>
      </c>
      <c r="K134" s="78">
        <f>HOME!B$598</f>
        <v>0</v>
      </c>
      <c r="L134" s="64">
        <f>HOME!C$598</f>
        <v>0</v>
      </c>
    </row>
    <row r="135" spans="2:12" s="60" customFormat="1" ht="11.25">
      <c r="B135" s="78" t="e">
        <f>HOME!#REF!</f>
        <v>#REF!</v>
      </c>
      <c r="C135" s="78" t="e">
        <f>HOME!#REF!</f>
        <v>#REF!</v>
      </c>
      <c r="D135" s="64" t="e">
        <f>HOME!#REF!</f>
        <v>#REF!</v>
      </c>
      <c r="G135" s="82"/>
      <c r="H135" s="1529"/>
      <c r="J135" s="78"/>
    </row>
    <row r="136" spans="2:12" s="60" customFormat="1" ht="11.25">
      <c r="B136" s="78" t="e">
        <f>HOME!#REF!</f>
        <v>#REF!</v>
      </c>
      <c r="C136" s="78" t="e">
        <f>HOME!#REF!</f>
        <v>#REF!</v>
      </c>
      <c r="D136" s="64" t="e">
        <f>HOME!#REF!</f>
        <v>#REF!</v>
      </c>
      <c r="G136" s="82"/>
      <c r="H136" s="1529"/>
    </row>
    <row r="137" spans="2:12" s="60" customFormat="1" ht="11.25">
      <c r="B137" s="78" t="e">
        <f>HOME!#REF!</f>
        <v>#REF!</v>
      </c>
      <c r="C137" s="78" t="e">
        <f>HOME!#REF!</f>
        <v>#REF!</v>
      </c>
      <c r="D137" s="64" t="e">
        <f>HOME!#REF!</f>
        <v>#REF!</v>
      </c>
      <c r="G137" s="82"/>
      <c r="H137" s="64"/>
      <c r="I137" s="79"/>
    </row>
    <row r="138" spans="2:12" s="60" customFormat="1" ht="11.25">
      <c r="B138" s="78" t="e">
        <f>HOME!#REF!</f>
        <v>#REF!</v>
      </c>
      <c r="C138" s="78" t="e">
        <f>HOME!#REF!</f>
        <v>#REF!</v>
      </c>
      <c r="D138" s="64" t="e">
        <f>HOME!#REF!</f>
        <v>#REF!</v>
      </c>
      <c r="G138" s="82"/>
      <c r="H138" s="82"/>
      <c r="I138" s="79"/>
    </row>
    <row r="139" spans="2:12">
      <c r="B139" s="78" t="e">
        <f>HOME!#REF!</f>
        <v>#REF!</v>
      </c>
      <c r="C139" s="78" t="e">
        <f>HOME!#REF!</f>
        <v>#REF!</v>
      </c>
      <c r="D139" s="64" t="e">
        <f>HOME!#REF!</f>
        <v>#REF!</v>
      </c>
      <c r="K139" s="60"/>
    </row>
    <row r="140" spans="2:12">
      <c r="B140" s="78" t="e">
        <f>HOME!#REF!</f>
        <v>#REF!</v>
      </c>
      <c r="C140" s="78" t="e">
        <f>HOME!#REF!</f>
        <v>#REF!</v>
      </c>
      <c r="D140" s="64" t="e">
        <f>HOME!#REF!</f>
        <v>#REF!</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8B0DD1A7-D5DE-4EEF-840D-960EB56EE32F}"/>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87"/>
  <sheetViews>
    <sheetView showGridLines="0" zoomScale="80" zoomScaleNormal="80" workbookViewId="0"/>
  </sheetViews>
  <sheetFormatPr defaultColWidth="9.42578125" defaultRowHeight="20.100000000000001" customHeight="1"/>
  <cols>
    <col min="1" max="1" width="26" style="516" customWidth="1"/>
    <col min="2" max="2" width="10.7109375" style="516" customWidth="1"/>
    <col min="3" max="3" width="31.7109375" style="60" customWidth="1"/>
    <col min="4" max="4" width="24.85546875" style="60" customWidth="1"/>
    <col min="5" max="5" width="19.42578125" style="60" customWidth="1"/>
    <col min="6" max="6" width="17" style="60" customWidth="1"/>
    <col min="7" max="7" width="24.7109375" style="60" customWidth="1"/>
    <col min="8" max="8" width="18.7109375" style="60" customWidth="1"/>
    <col min="9" max="9" width="26.140625" style="60" customWidth="1"/>
    <col min="10" max="10" width="15.85546875" style="60" customWidth="1"/>
    <col min="11" max="11" width="17.57031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2722" customFormat="1" ht="20.100000000000001" customHeight="1">
      <c r="A2" s="1535"/>
      <c r="B2" s="1535"/>
      <c r="C2" s="4761" t="s">
        <v>1779</v>
      </c>
      <c r="D2" s="4761"/>
      <c r="E2" s="4761"/>
      <c r="F2" s="4761"/>
      <c r="G2" s="4761"/>
      <c r="H2" s="4761"/>
      <c r="I2" s="4761"/>
      <c r="J2" s="4761"/>
      <c r="L2" s="2723"/>
      <c r="N2" s="773"/>
    </row>
    <row r="3" spans="1:14" s="60" customFormat="1" ht="20.100000000000001" customHeight="1">
      <c r="A3" s="516"/>
      <c r="B3" s="516"/>
      <c r="C3" s="62"/>
      <c r="J3" s="161"/>
      <c r="N3" s="63"/>
    </row>
    <row r="4" spans="1:14" s="60" customFormat="1" ht="20.100000000000001" customHeight="1">
      <c r="A4" s="517" t="s">
        <v>3423</v>
      </c>
      <c r="B4" s="517"/>
      <c r="C4" s="4762" t="s">
        <v>3424</v>
      </c>
      <c r="D4" s="4762"/>
      <c r="E4" s="4762"/>
      <c r="F4" s="4762"/>
      <c r="G4" s="4762"/>
      <c r="H4" s="4762"/>
      <c r="I4" s="4762"/>
      <c r="J4" s="4762"/>
    </row>
    <row r="5" spans="1:14" s="70" customFormat="1" ht="20.100000000000001" hidden="1" customHeight="1">
      <c r="A5" s="454"/>
      <c r="B5" s="454"/>
      <c r="C5" s="751" t="s">
        <v>3425</v>
      </c>
      <c r="D5" s="154"/>
      <c r="E5" s="1257" t="s">
        <v>3238</v>
      </c>
      <c r="F5" s="68" t="s">
        <v>101</v>
      </c>
      <c r="G5" s="68" t="s">
        <v>708</v>
      </c>
      <c r="H5" s="68" t="s">
        <v>654</v>
      </c>
      <c r="I5" s="68" t="s">
        <v>1061</v>
      </c>
      <c r="J5" s="68" t="s">
        <v>1214</v>
      </c>
      <c r="K5" s="1506" t="s">
        <v>3426</v>
      </c>
      <c r="L5" s="3413"/>
      <c r="M5" s="1451" t="s">
        <v>1792</v>
      </c>
      <c r="N5" s="1060" t="s">
        <v>1793</v>
      </c>
    </row>
    <row r="6" spans="1:14" s="70" customFormat="1" ht="20.100000000000001" hidden="1" customHeight="1" thickBot="1">
      <c r="A6" s="2174" t="s">
        <v>1784</v>
      </c>
      <c r="B6" s="2174"/>
      <c r="C6" s="71"/>
      <c r="D6" s="214" t="s">
        <v>3427</v>
      </c>
      <c r="E6" s="1504" t="s">
        <v>3242</v>
      </c>
      <c r="F6" s="1505" t="s">
        <v>3428</v>
      </c>
      <c r="G6" s="1505" t="s">
        <v>3306</v>
      </c>
      <c r="H6" s="1505" t="s">
        <v>2080</v>
      </c>
      <c r="I6" s="1505" t="s">
        <v>3091</v>
      </c>
      <c r="J6" s="1505" t="s">
        <v>3429</v>
      </c>
      <c r="K6" s="1505" t="s">
        <v>3430</v>
      </c>
      <c r="L6" s="3414"/>
      <c r="M6" s="1061"/>
      <c r="N6" s="1062"/>
    </row>
    <row r="7" spans="1:14" s="70" customFormat="1" ht="20.100000000000001" hidden="1" customHeight="1" thickTop="1">
      <c r="A7" s="454" t="s">
        <v>3431</v>
      </c>
      <c r="B7" s="454"/>
      <c r="C7" s="1468" t="s">
        <v>2685</v>
      </c>
      <c r="D7" s="378" t="s">
        <v>3432</v>
      </c>
      <c r="E7" s="237">
        <v>45070</v>
      </c>
      <c r="F7" s="237">
        <f>$E7+22</f>
        <v>45092</v>
      </c>
      <c r="G7" s="237">
        <f>$E7+22</f>
        <v>45092</v>
      </c>
      <c r="H7" s="237">
        <f>$E7+22</f>
        <v>45092</v>
      </c>
      <c r="I7" s="159">
        <f t="shared" ref="I7:I14" si="0">E7+23</f>
        <v>45093</v>
      </c>
      <c r="J7" s="159">
        <f t="shared" ref="J7:J14" si="1">E7+25</f>
        <v>45095</v>
      </c>
      <c r="K7" s="159">
        <f t="shared" ref="K7:K14" si="2">E7+27</f>
        <v>45097</v>
      </c>
      <c r="L7" s="1381"/>
      <c r="M7" s="1061">
        <v>45066</v>
      </c>
      <c r="N7" s="1062">
        <v>45067</v>
      </c>
    </row>
    <row r="8" spans="1:14" s="70" customFormat="1" ht="20.100000000000001" hidden="1" customHeight="1">
      <c r="A8" s="454"/>
      <c r="B8" s="454"/>
      <c r="C8" s="1468" t="s">
        <v>3433</v>
      </c>
      <c r="D8" s="1446" t="s">
        <v>3434</v>
      </c>
      <c r="E8" s="237">
        <v>45074</v>
      </c>
      <c r="F8" s="237">
        <f t="shared" ref="F8:H17" si="3">$E8+22</f>
        <v>45096</v>
      </c>
      <c r="G8" s="237">
        <f t="shared" si="3"/>
        <v>45096</v>
      </c>
      <c r="H8" s="237">
        <f t="shared" si="3"/>
        <v>45096</v>
      </c>
      <c r="I8" s="159">
        <f t="shared" si="0"/>
        <v>45097</v>
      </c>
      <c r="J8" s="159">
        <f t="shared" si="1"/>
        <v>45099</v>
      </c>
      <c r="K8" s="159">
        <f t="shared" si="2"/>
        <v>45101</v>
      </c>
      <c r="L8" s="1381"/>
      <c r="M8" s="1061">
        <v>45073</v>
      </c>
      <c r="N8" s="1062">
        <v>45074</v>
      </c>
    </row>
    <row r="9" spans="1:14" s="70" customFormat="1" ht="20.100000000000001" hidden="1" customHeight="1">
      <c r="A9" s="454" t="s">
        <v>2139</v>
      </c>
      <c r="B9" s="454"/>
      <c r="C9" s="1468" t="s">
        <v>3435</v>
      </c>
      <c r="D9" s="1446" t="s">
        <v>3436</v>
      </c>
      <c r="E9" s="237">
        <v>45083</v>
      </c>
      <c r="F9" s="237">
        <f t="shared" si="3"/>
        <v>45105</v>
      </c>
      <c r="G9" s="237">
        <f t="shared" si="3"/>
        <v>45105</v>
      </c>
      <c r="H9" s="237">
        <f t="shared" si="3"/>
        <v>45105</v>
      </c>
      <c r="I9" s="159">
        <f t="shared" si="0"/>
        <v>45106</v>
      </c>
      <c r="J9" s="159">
        <f t="shared" si="1"/>
        <v>45108</v>
      </c>
      <c r="K9" s="159">
        <f t="shared" si="2"/>
        <v>45110</v>
      </c>
      <c r="L9" s="1381"/>
      <c r="M9" s="1061">
        <v>45080</v>
      </c>
      <c r="N9" s="1062">
        <v>45081</v>
      </c>
    </row>
    <row r="10" spans="1:14" s="70" customFormat="1" ht="20.100000000000001" hidden="1" customHeight="1">
      <c r="A10" s="454"/>
      <c r="B10" s="454"/>
      <c r="C10" s="1468" t="s">
        <v>2203</v>
      </c>
      <c r="D10" s="378" t="s">
        <v>3437</v>
      </c>
      <c r="E10" s="237">
        <v>45090</v>
      </c>
      <c r="F10" s="237">
        <f t="shared" si="3"/>
        <v>45112</v>
      </c>
      <c r="G10" s="237">
        <f t="shared" si="3"/>
        <v>45112</v>
      </c>
      <c r="H10" s="237">
        <f t="shared" si="3"/>
        <v>45112</v>
      </c>
      <c r="I10" s="159">
        <f t="shared" si="0"/>
        <v>45113</v>
      </c>
      <c r="J10" s="159">
        <f t="shared" si="1"/>
        <v>45115</v>
      </c>
      <c r="K10" s="159">
        <f t="shared" si="2"/>
        <v>45117</v>
      </c>
      <c r="L10" s="1381"/>
      <c r="M10" s="1061">
        <v>45087</v>
      </c>
      <c r="N10" s="1062">
        <v>45088</v>
      </c>
    </row>
    <row r="11" spans="1:14" s="70" customFormat="1" ht="20.100000000000001" hidden="1" customHeight="1">
      <c r="A11" s="454"/>
      <c r="B11" s="454"/>
      <c r="C11" s="1468" t="s">
        <v>3438</v>
      </c>
      <c r="D11" s="1446" t="s">
        <v>3439</v>
      </c>
      <c r="E11" s="237">
        <v>45097</v>
      </c>
      <c r="F11" s="237">
        <f t="shared" si="3"/>
        <v>45119</v>
      </c>
      <c r="G11" s="237">
        <f t="shared" si="3"/>
        <v>45119</v>
      </c>
      <c r="H11" s="237">
        <f t="shared" si="3"/>
        <v>45119</v>
      </c>
      <c r="I11" s="159">
        <f t="shared" si="0"/>
        <v>45120</v>
      </c>
      <c r="J11" s="159">
        <f t="shared" si="1"/>
        <v>45122</v>
      </c>
      <c r="K11" s="159">
        <f t="shared" si="2"/>
        <v>45124</v>
      </c>
      <c r="L11" s="1381"/>
      <c r="M11" s="1061">
        <v>45094</v>
      </c>
      <c r="N11" s="1062">
        <v>45095</v>
      </c>
    </row>
    <row r="12" spans="1:14" s="70" customFormat="1" ht="20.100000000000001" hidden="1" customHeight="1">
      <c r="A12" s="454" t="s">
        <v>3440</v>
      </c>
      <c r="B12" s="454"/>
      <c r="C12" s="1468" t="s">
        <v>602</v>
      </c>
      <c r="D12" s="378" t="s">
        <v>3441</v>
      </c>
      <c r="E12" s="237">
        <v>45105</v>
      </c>
      <c r="F12" s="237">
        <f t="shared" si="3"/>
        <v>45127</v>
      </c>
      <c r="G12" s="237">
        <f t="shared" si="3"/>
        <v>45127</v>
      </c>
      <c r="H12" s="237">
        <f t="shared" si="3"/>
        <v>45127</v>
      </c>
      <c r="I12" s="159">
        <f t="shared" si="0"/>
        <v>45128</v>
      </c>
      <c r="J12" s="159">
        <f t="shared" si="1"/>
        <v>45130</v>
      </c>
      <c r="K12" s="159">
        <f t="shared" si="2"/>
        <v>45132</v>
      </c>
      <c r="L12" s="1381"/>
      <c r="M12" s="1061">
        <v>45101</v>
      </c>
      <c r="N12" s="1062">
        <v>45102</v>
      </c>
    </row>
    <row r="13" spans="1:14" s="70" customFormat="1" ht="20.100000000000001" hidden="1" customHeight="1">
      <c r="A13" s="454"/>
      <c r="B13" s="454"/>
      <c r="C13" s="1468" t="s">
        <v>191</v>
      </c>
      <c r="D13" s="1446" t="s">
        <v>3442</v>
      </c>
      <c r="E13" s="237">
        <v>45111</v>
      </c>
      <c r="F13" s="237">
        <f t="shared" si="3"/>
        <v>45133</v>
      </c>
      <c r="G13" s="237">
        <f t="shared" si="3"/>
        <v>45133</v>
      </c>
      <c r="H13" s="237">
        <f t="shared" si="3"/>
        <v>45133</v>
      </c>
      <c r="I13" s="159">
        <f t="shared" si="0"/>
        <v>45134</v>
      </c>
      <c r="J13" s="159">
        <f t="shared" si="1"/>
        <v>45136</v>
      </c>
      <c r="K13" s="159">
        <f t="shared" si="2"/>
        <v>45138</v>
      </c>
      <c r="L13" s="1381"/>
      <c r="M13" s="1061">
        <v>45108</v>
      </c>
      <c r="N13" s="1062">
        <v>45109</v>
      </c>
    </row>
    <row r="14" spans="1:14" s="70" customFormat="1" ht="20.100000000000001" hidden="1" customHeight="1">
      <c r="A14" s="454"/>
      <c r="B14" s="454"/>
      <c r="C14" s="1468" t="s">
        <v>2390</v>
      </c>
      <c r="D14" s="1446" t="s">
        <v>3443</v>
      </c>
      <c r="E14" s="237">
        <v>45124</v>
      </c>
      <c r="F14" s="237">
        <f t="shared" si="3"/>
        <v>45146</v>
      </c>
      <c r="G14" s="237">
        <f t="shared" si="3"/>
        <v>45146</v>
      </c>
      <c r="H14" s="237">
        <f t="shared" si="3"/>
        <v>45146</v>
      </c>
      <c r="I14" s="159">
        <f t="shared" si="0"/>
        <v>45147</v>
      </c>
      <c r="J14" s="159">
        <f t="shared" si="1"/>
        <v>45149</v>
      </c>
      <c r="K14" s="159">
        <f t="shared" si="2"/>
        <v>45151</v>
      </c>
      <c r="L14" s="1381"/>
      <c r="M14" s="1061">
        <v>45115</v>
      </c>
      <c r="N14" s="1062">
        <v>45116</v>
      </c>
    </row>
    <row r="15" spans="1:14" s="70" customFormat="1" ht="20.100000000000001" hidden="1" customHeight="1">
      <c r="A15" s="454" t="s">
        <v>2099</v>
      </c>
      <c r="B15" s="454"/>
      <c r="C15" s="1574" t="s">
        <v>404</v>
      </c>
      <c r="D15" s="1446" t="s">
        <v>3444</v>
      </c>
      <c r="E15" s="237">
        <v>45122</v>
      </c>
      <c r="F15" s="442"/>
      <c r="G15" s="442"/>
      <c r="H15" s="442"/>
      <c r="I15" s="442"/>
      <c r="J15" s="442"/>
      <c r="K15" s="442"/>
      <c r="L15" s="3415"/>
      <c r="M15" s="1061">
        <v>45122</v>
      </c>
      <c r="N15" s="1062">
        <v>45123</v>
      </c>
    </row>
    <row r="16" spans="1:14" s="70" customFormat="1" ht="20.100000000000001" hidden="1" customHeight="1">
      <c r="A16" s="454"/>
      <c r="B16" s="454"/>
      <c r="C16" s="1468" t="s">
        <v>2126</v>
      </c>
      <c r="D16" s="1446" t="s">
        <v>3445</v>
      </c>
      <c r="E16" s="237">
        <v>45132</v>
      </c>
      <c r="F16" s="237">
        <f t="shared" si="3"/>
        <v>45154</v>
      </c>
      <c r="G16" s="237">
        <f t="shared" si="3"/>
        <v>45154</v>
      </c>
      <c r="H16" s="237">
        <f t="shared" si="3"/>
        <v>45154</v>
      </c>
      <c r="I16" s="159">
        <f t="shared" ref="I16:I20" si="4">E16+23</f>
        <v>45155</v>
      </c>
      <c r="J16" s="159">
        <f t="shared" ref="J16:J20" si="5">E16+25</f>
        <v>45157</v>
      </c>
      <c r="K16" s="159">
        <f t="shared" ref="K16:K20" si="6">E16+27</f>
        <v>45159</v>
      </c>
      <c r="L16" s="1381"/>
      <c r="M16" s="1061">
        <v>45129</v>
      </c>
      <c r="N16" s="1062">
        <v>45130</v>
      </c>
    </row>
    <row r="17" spans="1:14" s="70" customFormat="1" ht="20.100000000000001" hidden="1" customHeight="1">
      <c r="A17" s="454" t="s">
        <v>2613</v>
      </c>
      <c r="B17" s="454"/>
      <c r="C17" s="1468" t="s">
        <v>3446</v>
      </c>
      <c r="D17" s="1446" t="s">
        <v>3447</v>
      </c>
      <c r="E17" s="237">
        <v>45140</v>
      </c>
      <c r="F17" s="237">
        <f t="shared" si="3"/>
        <v>45162</v>
      </c>
      <c r="G17" s="237">
        <f t="shared" si="3"/>
        <v>45162</v>
      </c>
      <c r="H17" s="237">
        <f t="shared" si="3"/>
        <v>45162</v>
      </c>
      <c r="I17" s="159">
        <f t="shared" si="4"/>
        <v>45163</v>
      </c>
      <c r="J17" s="159">
        <f t="shared" si="5"/>
        <v>45165</v>
      </c>
      <c r="K17" s="159">
        <f t="shared" si="6"/>
        <v>45167</v>
      </c>
      <c r="L17" s="1381"/>
      <c r="M17" s="1061">
        <v>45136</v>
      </c>
      <c r="N17" s="1062">
        <v>45137</v>
      </c>
    </row>
    <row r="18" spans="1:14" s="70" customFormat="1" ht="20.100000000000001" hidden="1" customHeight="1">
      <c r="A18" s="454" t="s">
        <v>2685</v>
      </c>
      <c r="B18" s="454"/>
      <c r="C18" s="1468" t="s">
        <v>3448</v>
      </c>
      <c r="D18" s="1446" t="s">
        <v>3449</v>
      </c>
      <c r="E18" s="237">
        <v>45144</v>
      </c>
      <c r="F18" s="237">
        <f t="shared" ref="F18:H26" si="7">$E18+22</f>
        <v>45166</v>
      </c>
      <c r="G18" s="237">
        <f t="shared" si="7"/>
        <v>45166</v>
      </c>
      <c r="H18" s="237">
        <f t="shared" si="7"/>
        <v>45166</v>
      </c>
      <c r="I18" s="159">
        <f t="shared" si="4"/>
        <v>45167</v>
      </c>
      <c r="J18" s="159">
        <f t="shared" si="5"/>
        <v>45169</v>
      </c>
      <c r="K18" s="159">
        <f t="shared" si="6"/>
        <v>45171</v>
      </c>
      <c r="L18" s="1381"/>
      <c r="M18" s="1061">
        <v>45143</v>
      </c>
      <c r="N18" s="1062">
        <v>45144</v>
      </c>
    </row>
    <row r="19" spans="1:14" s="70" customFormat="1" ht="20.100000000000001" hidden="1" customHeight="1">
      <c r="A19" s="454" t="s">
        <v>3433</v>
      </c>
      <c r="B19" s="454"/>
      <c r="C19" s="1468" t="s">
        <v>3450</v>
      </c>
      <c r="D19" s="1446" t="s">
        <v>3451</v>
      </c>
      <c r="E19" s="237">
        <v>45155</v>
      </c>
      <c r="F19" s="237">
        <f t="shared" si="7"/>
        <v>45177</v>
      </c>
      <c r="G19" s="237">
        <f t="shared" si="7"/>
        <v>45177</v>
      </c>
      <c r="H19" s="237">
        <f t="shared" si="7"/>
        <v>45177</v>
      </c>
      <c r="I19" s="159">
        <f t="shared" si="4"/>
        <v>45178</v>
      </c>
      <c r="J19" s="159">
        <f t="shared" si="5"/>
        <v>45180</v>
      </c>
      <c r="K19" s="159">
        <f t="shared" si="6"/>
        <v>45182</v>
      </c>
      <c r="L19" s="1381"/>
      <c r="M19" s="1061">
        <v>45150</v>
      </c>
      <c r="N19" s="1062">
        <v>45151</v>
      </c>
    </row>
    <row r="20" spans="1:14" s="70" customFormat="1" ht="20.100000000000001" hidden="1" customHeight="1">
      <c r="A20" s="454" t="s">
        <v>3435</v>
      </c>
      <c r="B20" s="454"/>
      <c r="C20" s="1468" t="s">
        <v>2403</v>
      </c>
      <c r="D20" s="1446" t="s">
        <v>3452</v>
      </c>
      <c r="E20" s="237">
        <v>45167</v>
      </c>
      <c r="F20" s="237">
        <f t="shared" si="7"/>
        <v>45189</v>
      </c>
      <c r="G20" s="237">
        <f t="shared" si="7"/>
        <v>45189</v>
      </c>
      <c r="H20" s="237">
        <f t="shared" si="7"/>
        <v>45189</v>
      </c>
      <c r="I20" s="159">
        <f t="shared" si="4"/>
        <v>45190</v>
      </c>
      <c r="J20" s="159">
        <f t="shared" si="5"/>
        <v>45192</v>
      </c>
      <c r="K20" s="159">
        <f t="shared" si="6"/>
        <v>45194</v>
      </c>
      <c r="L20" s="1381"/>
      <c r="M20" s="1061">
        <v>45157</v>
      </c>
      <c r="N20" s="1062">
        <v>45158</v>
      </c>
    </row>
    <row r="21" spans="1:14" s="70" customFormat="1" ht="20.100000000000001" hidden="1" customHeight="1">
      <c r="A21" s="454" t="s">
        <v>2203</v>
      </c>
      <c r="B21" s="454"/>
      <c r="C21" s="1586" t="s">
        <v>404</v>
      </c>
      <c r="D21" s="1587" t="s">
        <v>3453</v>
      </c>
      <c r="E21" s="442">
        <v>45164</v>
      </c>
      <c r="F21" s="442"/>
      <c r="G21" s="442"/>
      <c r="H21" s="442"/>
      <c r="I21" s="442"/>
      <c r="J21" s="442"/>
      <c r="K21" s="442"/>
      <c r="L21" s="3415"/>
      <c r="M21" s="1061">
        <v>45164</v>
      </c>
      <c r="N21" s="1062">
        <v>45165</v>
      </c>
    </row>
    <row r="22" spans="1:14" s="70" customFormat="1" ht="20.100000000000001" hidden="1" customHeight="1">
      <c r="A22" s="454"/>
      <c r="B22" s="454"/>
      <c r="C22" s="1468" t="s">
        <v>2639</v>
      </c>
      <c r="D22" s="1446" t="s">
        <v>3454</v>
      </c>
      <c r="E22" s="237">
        <v>45176</v>
      </c>
      <c r="F22" s="237">
        <f t="shared" si="7"/>
        <v>45198</v>
      </c>
      <c r="G22" s="237">
        <f t="shared" si="7"/>
        <v>45198</v>
      </c>
      <c r="H22" s="237">
        <f t="shared" si="7"/>
        <v>45198</v>
      </c>
      <c r="I22" s="159">
        <f t="shared" ref="I22:I26" si="8">E22+23</f>
        <v>45199</v>
      </c>
      <c r="J22" s="159">
        <f t="shared" ref="J22:J26" si="9">E22+25</f>
        <v>45201</v>
      </c>
      <c r="K22" s="159">
        <f t="shared" ref="K22:K26" si="10">E22+27</f>
        <v>45203</v>
      </c>
      <c r="L22" s="1381"/>
      <c r="M22" s="1061">
        <v>45171</v>
      </c>
      <c r="N22" s="1062">
        <v>45172</v>
      </c>
    </row>
    <row r="23" spans="1:14" s="70" customFormat="1" ht="20.100000000000001" hidden="1" customHeight="1">
      <c r="A23" s="454" t="s">
        <v>3455</v>
      </c>
      <c r="B23" s="454"/>
      <c r="C23" s="1443" t="s">
        <v>602</v>
      </c>
      <c r="D23" s="1446" t="s">
        <v>3456</v>
      </c>
      <c r="E23" s="237">
        <v>45179</v>
      </c>
      <c r="F23" s="237">
        <f t="shared" si="7"/>
        <v>45201</v>
      </c>
      <c r="G23" s="237">
        <f t="shared" si="7"/>
        <v>45201</v>
      </c>
      <c r="H23" s="237">
        <f t="shared" si="7"/>
        <v>45201</v>
      </c>
      <c r="I23" s="159">
        <f t="shared" si="8"/>
        <v>45202</v>
      </c>
      <c r="J23" s="159">
        <f t="shared" si="9"/>
        <v>45204</v>
      </c>
      <c r="K23" s="159">
        <f t="shared" si="10"/>
        <v>45206</v>
      </c>
      <c r="L23" s="1381"/>
      <c r="M23" s="1061">
        <v>45178</v>
      </c>
      <c r="N23" s="1062">
        <v>45179</v>
      </c>
    </row>
    <row r="24" spans="1:14" s="70" customFormat="1" ht="20.100000000000001" hidden="1" customHeight="1">
      <c r="A24" s="454" t="s">
        <v>191</v>
      </c>
      <c r="B24" s="454"/>
      <c r="C24" s="1443" t="s">
        <v>2207</v>
      </c>
      <c r="D24" s="1446" t="s">
        <v>3457</v>
      </c>
      <c r="E24" s="237">
        <v>45188</v>
      </c>
      <c r="F24" s="237">
        <f t="shared" si="7"/>
        <v>45210</v>
      </c>
      <c r="G24" s="237">
        <f t="shared" si="7"/>
        <v>45210</v>
      </c>
      <c r="H24" s="237">
        <f t="shared" si="7"/>
        <v>45210</v>
      </c>
      <c r="I24" s="159">
        <f t="shared" si="8"/>
        <v>45211</v>
      </c>
      <c r="J24" s="159">
        <f t="shared" si="9"/>
        <v>45213</v>
      </c>
      <c r="K24" s="159">
        <f t="shared" si="10"/>
        <v>45215</v>
      </c>
      <c r="L24" s="1381"/>
      <c r="M24" s="1061">
        <v>45185</v>
      </c>
      <c r="N24" s="1062">
        <v>45186</v>
      </c>
    </row>
    <row r="25" spans="1:14" s="70" customFormat="1" ht="20.100000000000001" hidden="1" customHeight="1">
      <c r="A25" s="454" t="s">
        <v>3458</v>
      </c>
      <c r="B25" s="454"/>
      <c r="C25" s="1468" t="s">
        <v>3459</v>
      </c>
      <c r="D25" s="1446" t="s">
        <v>3460</v>
      </c>
      <c r="E25" s="237">
        <v>45196</v>
      </c>
      <c r="F25" s="237">
        <f t="shared" si="7"/>
        <v>45218</v>
      </c>
      <c r="G25" s="237">
        <f t="shared" si="7"/>
        <v>45218</v>
      </c>
      <c r="H25" s="237">
        <f t="shared" si="7"/>
        <v>45218</v>
      </c>
      <c r="I25" s="159">
        <f t="shared" si="8"/>
        <v>45219</v>
      </c>
      <c r="J25" s="159">
        <f t="shared" si="9"/>
        <v>45221</v>
      </c>
      <c r="K25" s="159">
        <f t="shared" si="10"/>
        <v>45223</v>
      </c>
      <c r="L25" s="1381"/>
      <c r="M25" s="1061">
        <v>45192</v>
      </c>
      <c r="N25" s="1062">
        <v>45193</v>
      </c>
    </row>
    <row r="26" spans="1:14" s="70" customFormat="1" ht="20.100000000000001" hidden="1" customHeight="1">
      <c r="A26" s="454" t="s">
        <v>2103</v>
      </c>
      <c r="B26" s="454"/>
      <c r="C26" s="1468" t="s">
        <v>2103</v>
      </c>
      <c r="D26" s="1446" t="s">
        <v>3461</v>
      </c>
      <c r="E26" s="237">
        <v>45202</v>
      </c>
      <c r="F26" s="237">
        <f t="shared" si="7"/>
        <v>45224</v>
      </c>
      <c r="G26" s="237">
        <f t="shared" si="7"/>
        <v>45224</v>
      </c>
      <c r="H26" s="237">
        <f t="shared" si="7"/>
        <v>45224</v>
      </c>
      <c r="I26" s="159">
        <f t="shared" si="8"/>
        <v>45225</v>
      </c>
      <c r="J26" s="159">
        <f t="shared" si="9"/>
        <v>45227</v>
      </c>
      <c r="K26" s="159">
        <f t="shared" si="10"/>
        <v>45229</v>
      </c>
      <c r="L26" s="1381"/>
      <c r="M26" s="1061">
        <v>45199</v>
      </c>
      <c r="N26" s="1062">
        <v>45200</v>
      </c>
    </row>
    <row r="27" spans="1:14" s="70" customFormat="1" ht="20.100000000000001" hidden="1" customHeight="1">
      <c r="A27" s="454"/>
      <c r="B27" s="454"/>
      <c r="C27" s="1586" t="s">
        <v>404</v>
      </c>
      <c r="D27" s="1446" t="s">
        <v>3462</v>
      </c>
      <c r="E27" s="237">
        <v>45206</v>
      </c>
      <c r="F27" s="442"/>
      <c r="G27" s="442"/>
      <c r="H27" s="442"/>
      <c r="I27" s="442"/>
      <c r="J27" s="442"/>
      <c r="K27" s="442"/>
      <c r="L27" s="3415"/>
      <c r="M27" s="1061">
        <v>45206</v>
      </c>
      <c r="N27" s="1062">
        <v>45207</v>
      </c>
    </row>
    <row r="28" spans="1:14" s="70" customFormat="1" ht="20.100000000000001" hidden="1" customHeight="1">
      <c r="A28" s="454"/>
      <c r="B28" s="454"/>
      <c r="C28" s="1586" t="s">
        <v>404</v>
      </c>
      <c r="D28" s="1446" t="s">
        <v>3463</v>
      </c>
      <c r="E28" s="237">
        <v>45213</v>
      </c>
      <c r="F28" s="442"/>
      <c r="G28" s="442"/>
      <c r="H28" s="442"/>
      <c r="I28" s="442"/>
      <c r="J28" s="442"/>
      <c r="K28" s="442"/>
      <c r="L28" s="3415"/>
      <c r="M28" s="1061">
        <v>45213</v>
      </c>
      <c r="N28" s="1062">
        <v>45214</v>
      </c>
    </row>
    <row r="29" spans="1:14" s="70" customFormat="1" ht="20.100000000000001" hidden="1" customHeight="1">
      <c r="A29" s="454"/>
      <c r="B29" s="454"/>
      <c r="C29" s="1586" t="s">
        <v>404</v>
      </c>
      <c r="D29" s="1446" t="s">
        <v>3464</v>
      </c>
      <c r="E29" s="237">
        <v>45220</v>
      </c>
      <c r="F29" s="442"/>
      <c r="G29" s="442"/>
      <c r="H29" s="442"/>
      <c r="I29" s="442"/>
      <c r="J29" s="442"/>
      <c r="K29" s="442"/>
      <c r="L29" s="3415"/>
      <c r="M29" s="1061">
        <v>45220</v>
      </c>
      <c r="N29" s="1062">
        <v>45221</v>
      </c>
    </row>
    <row r="30" spans="1:14" s="70" customFormat="1" ht="20.100000000000001" hidden="1" customHeight="1">
      <c r="A30" s="454"/>
      <c r="B30" s="454"/>
      <c r="C30" s="1586" t="s">
        <v>404</v>
      </c>
      <c r="D30" s="1446" t="s">
        <v>3465</v>
      </c>
      <c r="E30" s="237">
        <v>45227</v>
      </c>
      <c r="F30" s="442"/>
      <c r="G30" s="442"/>
      <c r="H30" s="442"/>
      <c r="I30" s="442"/>
      <c r="J30" s="442"/>
      <c r="K30" s="442"/>
      <c r="L30" s="3415"/>
      <c r="M30" s="1061">
        <v>45227</v>
      </c>
      <c r="N30" s="1062">
        <v>45228</v>
      </c>
    </row>
    <row r="31" spans="1:14" s="70" customFormat="1" ht="20.100000000000001" hidden="1" customHeight="1">
      <c r="A31" s="454"/>
      <c r="B31" s="454"/>
      <c r="C31" s="1464" t="s">
        <v>2875</v>
      </c>
      <c r="D31" s="1446" t="s">
        <v>3466</v>
      </c>
      <c r="E31" s="237">
        <v>45234</v>
      </c>
      <c r="F31" s="237">
        <f t="shared" ref="F31:H45" si="11">$E31+22</f>
        <v>45256</v>
      </c>
      <c r="G31" s="237">
        <f t="shared" si="11"/>
        <v>45256</v>
      </c>
      <c r="H31" s="237">
        <f t="shared" si="11"/>
        <v>45256</v>
      </c>
      <c r="I31" s="159">
        <f t="shared" ref="I31:I45" si="12">E31+23</f>
        <v>45257</v>
      </c>
      <c r="J31" s="159">
        <f t="shared" ref="J31:J45" si="13">E31+25</f>
        <v>45259</v>
      </c>
      <c r="K31" s="159">
        <f t="shared" ref="K31:K45" si="14">E31+27</f>
        <v>45261</v>
      </c>
      <c r="L31" s="1381"/>
      <c r="M31" s="1061">
        <v>45234</v>
      </c>
      <c r="N31" s="1062">
        <v>45235</v>
      </c>
    </row>
    <row r="32" spans="1:14" s="70" customFormat="1" ht="20.100000000000001" hidden="1" customHeight="1">
      <c r="A32" s="454"/>
      <c r="B32" s="454"/>
      <c r="C32" s="1464" t="s">
        <v>2700</v>
      </c>
      <c r="D32" s="1446" t="s">
        <v>3467</v>
      </c>
      <c r="E32" s="237">
        <v>45244</v>
      </c>
      <c r="F32" s="237">
        <f t="shared" si="11"/>
        <v>45266</v>
      </c>
      <c r="G32" s="237">
        <f t="shared" si="11"/>
        <v>45266</v>
      </c>
      <c r="H32" s="237">
        <f t="shared" si="11"/>
        <v>45266</v>
      </c>
      <c r="I32" s="159">
        <f t="shared" si="12"/>
        <v>45267</v>
      </c>
      <c r="J32" s="159">
        <f t="shared" si="13"/>
        <v>45269</v>
      </c>
      <c r="K32" s="159">
        <f t="shared" si="14"/>
        <v>45271</v>
      </c>
      <c r="L32" s="1381"/>
      <c r="M32" s="1061">
        <v>45241</v>
      </c>
      <c r="N32" s="1062">
        <v>45242</v>
      </c>
    </row>
    <row r="33" spans="1:14" s="70" customFormat="1" ht="20.100000000000001" hidden="1" customHeight="1">
      <c r="A33" s="454" t="s">
        <v>2947</v>
      </c>
      <c r="B33" s="454"/>
      <c r="C33" s="1635" t="s">
        <v>2705</v>
      </c>
      <c r="D33" s="1446" t="s">
        <v>3468</v>
      </c>
      <c r="E33" s="237">
        <v>45250</v>
      </c>
      <c r="F33" s="237">
        <f t="shared" si="11"/>
        <v>45272</v>
      </c>
      <c r="G33" s="237">
        <f t="shared" si="11"/>
        <v>45272</v>
      </c>
      <c r="H33" s="237">
        <f t="shared" si="11"/>
        <v>45272</v>
      </c>
      <c r="I33" s="159">
        <f t="shared" si="12"/>
        <v>45273</v>
      </c>
      <c r="J33" s="159">
        <f t="shared" si="13"/>
        <v>45275</v>
      </c>
      <c r="K33" s="159">
        <f t="shared" si="14"/>
        <v>45277</v>
      </c>
      <c r="L33" s="1381"/>
      <c r="M33" s="1061">
        <v>45248</v>
      </c>
      <c r="N33" s="1062">
        <v>45249</v>
      </c>
    </row>
    <row r="34" spans="1:14" s="70" customFormat="1" ht="20.100000000000001" hidden="1" customHeight="1">
      <c r="A34" s="454" t="s">
        <v>3450</v>
      </c>
      <c r="B34" s="454"/>
      <c r="C34" s="1636" t="s">
        <v>2947</v>
      </c>
      <c r="D34" s="1446" t="s">
        <v>3469</v>
      </c>
      <c r="E34" s="237">
        <v>45255</v>
      </c>
      <c r="F34" s="237">
        <f t="shared" si="11"/>
        <v>45277</v>
      </c>
      <c r="G34" s="237">
        <f t="shared" si="11"/>
        <v>45277</v>
      </c>
      <c r="H34" s="237">
        <f t="shared" si="11"/>
        <v>45277</v>
      </c>
      <c r="I34" s="159">
        <f t="shared" si="12"/>
        <v>45278</v>
      </c>
      <c r="J34" s="159">
        <f t="shared" si="13"/>
        <v>45280</v>
      </c>
      <c r="K34" s="159">
        <f t="shared" si="14"/>
        <v>45282</v>
      </c>
      <c r="L34" s="1381"/>
      <c r="M34" s="1061">
        <v>45255</v>
      </c>
      <c r="N34" s="1062">
        <v>45256</v>
      </c>
    </row>
    <row r="35" spans="1:14" s="70" customFormat="1" ht="20.100000000000001" hidden="1" customHeight="1">
      <c r="A35" s="454" t="s">
        <v>602</v>
      </c>
      <c r="B35" s="454"/>
      <c r="C35" s="1637" t="s">
        <v>3450</v>
      </c>
      <c r="D35" s="1446" t="s">
        <v>3470</v>
      </c>
      <c r="E35" s="237">
        <v>45264</v>
      </c>
      <c r="F35" s="237">
        <f t="shared" si="11"/>
        <v>45286</v>
      </c>
      <c r="G35" s="237">
        <f t="shared" si="11"/>
        <v>45286</v>
      </c>
      <c r="H35" s="237">
        <f t="shared" si="11"/>
        <v>45286</v>
      </c>
      <c r="I35" s="159">
        <f t="shared" si="12"/>
        <v>45287</v>
      </c>
      <c r="J35" s="159">
        <f t="shared" si="13"/>
        <v>45289</v>
      </c>
      <c r="K35" s="159">
        <f t="shared" si="14"/>
        <v>45291</v>
      </c>
      <c r="L35" s="1381"/>
      <c r="M35" s="1061">
        <v>45262</v>
      </c>
      <c r="N35" s="1062">
        <v>45263</v>
      </c>
    </row>
    <row r="36" spans="1:14" s="70" customFormat="1" ht="20.100000000000001" hidden="1" customHeight="1">
      <c r="A36" s="454" t="s">
        <v>3471</v>
      </c>
      <c r="B36" s="454"/>
      <c r="C36" s="1637" t="s">
        <v>2515</v>
      </c>
      <c r="D36" s="1446" t="s">
        <v>3472</v>
      </c>
      <c r="E36" s="237">
        <v>45272</v>
      </c>
      <c r="F36" s="237">
        <f t="shared" si="11"/>
        <v>45294</v>
      </c>
      <c r="G36" s="237">
        <f t="shared" si="11"/>
        <v>45294</v>
      </c>
      <c r="H36" s="237">
        <f t="shared" si="11"/>
        <v>45294</v>
      </c>
      <c r="I36" s="159">
        <f t="shared" si="12"/>
        <v>45295</v>
      </c>
      <c r="J36" s="159">
        <f t="shared" si="13"/>
        <v>45297</v>
      </c>
      <c r="K36" s="159">
        <f t="shared" si="14"/>
        <v>45299</v>
      </c>
      <c r="L36" s="1381"/>
      <c r="M36" s="1061">
        <v>45269</v>
      </c>
      <c r="N36" s="1062">
        <v>45270</v>
      </c>
    </row>
    <row r="37" spans="1:14" s="70" customFormat="1" ht="20.100000000000001" hidden="1" customHeight="1">
      <c r="A37" s="454" t="s">
        <v>3473</v>
      </c>
      <c r="B37" s="454"/>
      <c r="C37" s="1637" t="s">
        <v>502</v>
      </c>
      <c r="D37" s="1446" t="s">
        <v>3474</v>
      </c>
      <c r="E37" s="237">
        <v>45278</v>
      </c>
      <c r="F37" s="237">
        <f t="shared" si="11"/>
        <v>45300</v>
      </c>
      <c r="G37" s="237">
        <f t="shared" si="11"/>
        <v>45300</v>
      </c>
      <c r="H37" s="237">
        <f t="shared" si="11"/>
        <v>45300</v>
      </c>
      <c r="I37" s="159">
        <f t="shared" si="12"/>
        <v>45301</v>
      </c>
      <c r="J37" s="159">
        <f t="shared" si="13"/>
        <v>45303</v>
      </c>
      <c r="K37" s="159">
        <f t="shared" si="14"/>
        <v>45305</v>
      </c>
      <c r="L37" s="1381"/>
      <c r="M37" s="1061">
        <v>45276</v>
      </c>
      <c r="N37" s="1062">
        <v>45277</v>
      </c>
    </row>
    <row r="38" spans="1:14" s="70" customFormat="1" ht="20.100000000000001" hidden="1" customHeight="1">
      <c r="A38" s="454" t="s">
        <v>3475</v>
      </c>
      <c r="B38" s="454"/>
      <c r="C38" s="1687" t="s">
        <v>2535</v>
      </c>
      <c r="D38" s="1446" t="s">
        <v>3476</v>
      </c>
      <c r="E38" s="683">
        <v>45288</v>
      </c>
      <c r="F38" s="237">
        <f t="shared" si="11"/>
        <v>45310</v>
      </c>
      <c r="G38" s="237">
        <f t="shared" si="11"/>
        <v>45310</v>
      </c>
      <c r="H38" s="237">
        <f t="shared" si="11"/>
        <v>45310</v>
      </c>
      <c r="I38" s="159">
        <f t="shared" si="12"/>
        <v>45311</v>
      </c>
      <c r="J38" s="159">
        <f t="shared" si="13"/>
        <v>45313</v>
      </c>
      <c r="K38" s="159">
        <f t="shared" si="14"/>
        <v>45315</v>
      </c>
      <c r="L38" s="1381"/>
      <c r="M38" s="1061">
        <v>45283</v>
      </c>
      <c r="N38" s="1062">
        <v>45284</v>
      </c>
    </row>
    <row r="39" spans="1:14" s="70" customFormat="1" ht="20.100000000000001" hidden="1" customHeight="1">
      <c r="A39" s="454" t="s">
        <v>3477</v>
      </c>
      <c r="B39" s="454"/>
      <c r="C39" s="1464" t="s">
        <v>2513</v>
      </c>
      <c r="D39" s="1446" t="s">
        <v>3478</v>
      </c>
      <c r="E39" s="237">
        <v>45296</v>
      </c>
      <c r="F39" s="237">
        <f t="shared" si="11"/>
        <v>45318</v>
      </c>
      <c r="G39" s="237">
        <f t="shared" si="11"/>
        <v>45318</v>
      </c>
      <c r="H39" s="237">
        <f t="shared" si="11"/>
        <v>45318</v>
      </c>
      <c r="I39" s="159">
        <f t="shared" si="12"/>
        <v>45319</v>
      </c>
      <c r="J39" s="159">
        <f t="shared" si="13"/>
        <v>45321</v>
      </c>
      <c r="K39" s="159">
        <f t="shared" si="14"/>
        <v>45323</v>
      </c>
      <c r="L39" s="1381"/>
      <c r="M39" s="1061">
        <v>45290</v>
      </c>
      <c r="N39" s="1062">
        <v>45291</v>
      </c>
    </row>
    <row r="40" spans="1:14" s="70" customFormat="1" ht="20.100000000000001" hidden="1" customHeight="1">
      <c r="A40" s="454" t="s">
        <v>3479</v>
      </c>
      <c r="B40" s="454"/>
      <c r="C40" s="1468" t="s">
        <v>3480</v>
      </c>
      <c r="D40" s="1446" t="s">
        <v>3481</v>
      </c>
      <c r="E40" s="237">
        <v>45306</v>
      </c>
      <c r="F40" s="237">
        <f t="shared" si="11"/>
        <v>45328</v>
      </c>
      <c r="G40" s="237">
        <f t="shared" si="11"/>
        <v>45328</v>
      </c>
      <c r="H40" s="237">
        <f t="shared" si="11"/>
        <v>45328</v>
      </c>
      <c r="I40" s="159">
        <f t="shared" si="12"/>
        <v>45329</v>
      </c>
      <c r="J40" s="159">
        <f t="shared" si="13"/>
        <v>45331</v>
      </c>
      <c r="K40" s="159">
        <f t="shared" si="14"/>
        <v>45333</v>
      </c>
      <c r="L40" s="1381"/>
      <c r="M40" s="1061">
        <v>45297</v>
      </c>
      <c r="N40" s="1062">
        <v>45298</v>
      </c>
    </row>
    <row r="41" spans="1:14" s="70" customFormat="1" ht="20.100000000000001" hidden="1" customHeight="1">
      <c r="A41" s="454"/>
      <c r="B41" s="454"/>
      <c r="C41" s="1464" t="s">
        <v>2650</v>
      </c>
      <c r="D41" s="1446" t="s">
        <v>3482</v>
      </c>
      <c r="E41" s="237">
        <v>45306</v>
      </c>
      <c r="F41" s="237">
        <f t="shared" si="11"/>
        <v>45328</v>
      </c>
      <c r="G41" s="237">
        <f t="shared" si="11"/>
        <v>45328</v>
      </c>
      <c r="H41" s="237">
        <f t="shared" si="11"/>
        <v>45328</v>
      </c>
      <c r="I41" s="159">
        <f t="shared" si="12"/>
        <v>45329</v>
      </c>
      <c r="J41" s="159">
        <f t="shared" si="13"/>
        <v>45331</v>
      </c>
      <c r="K41" s="159">
        <f t="shared" si="14"/>
        <v>45333</v>
      </c>
      <c r="L41" s="1381"/>
      <c r="M41" s="1061">
        <v>45304</v>
      </c>
      <c r="N41" s="1062">
        <v>45305</v>
      </c>
    </row>
    <row r="42" spans="1:14" s="70" customFormat="1" ht="20.100000000000001" hidden="1" customHeight="1">
      <c r="A42" s="454"/>
      <c r="B42" s="454"/>
      <c r="C42" s="1615" t="s">
        <v>2685</v>
      </c>
      <c r="D42" s="1446" t="s">
        <v>3483</v>
      </c>
      <c r="E42" s="237">
        <v>45315</v>
      </c>
      <c r="F42" s="237">
        <f t="shared" si="11"/>
        <v>45337</v>
      </c>
      <c r="G42" s="237">
        <f t="shared" si="11"/>
        <v>45337</v>
      </c>
      <c r="H42" s="237">
        <f t="shared" si="11"/>
        <v>45337</v>
      </c>
      <c r="I42" s="159">
        <f t="shared" si="12"/>
        <v>45338</v>
      </c>
      <c r="J42" s="159">
        <f t="shared" si="13"/>
        <v>45340</v>
      </c>
      <c r="K42" s="159">
        <f t="shared" si="14"/>
        <v>45342</v>
      </c>
      <c r="L42" s="1381"/>
      <c r="M42" s="1061">
        <v>45311</v>
      </c>
      <c r="N42" s="1062">
        <v>45312</v>
      </c>
    </row>
    <row r="43" spans="1:14" s="70" customFormat="1" ht="20.100000000000001" hidden="1" customHeight="1">
      <c r="A43" s="454"/>
      <c r="B43" s="454"/>
      <c r="C43" s="1464" t="s">
        <v>2108</v>
      </c>
      <c r="D43" s="1446" t="s">
        <v>3484</v>
      </c>
      <c r="E43" s="237">
        <v>45319</v>
      </c>
      <c r="F43" s="237">
        <f t="shared" si="11"/>
        <v>45341</v>
      </c>
      <c r="G43" s="237">
        <f t="shared" si="11"/>
        <v>45341</v>
      </c>
      <c r="H43" s="237">
        <f t="shared" si="11"/>
        <v>45341</v>
      </c>
      <c r="I43" s="159">
        <f t="shared" si="12"/>
        <v>45342</v>
      </c>
      <c r="J43" s="159">
        <f t="shared" si="13"/>
        <v>45344</v>
      </c>
      <c r="K43" s="159">
        <f t="shared" si="14"/>
        <v>45346</v>
      </c>
      <c r="L43" s="1381"/>
      <c r="M43" s="1061">
        <v>45318</v>
      </c>
      <c r="N43" s="1062">
        <v>45319</v>
      </c>
    </row>
    <row r="44" spans="1:14" s="70" customFormat="1" ht="20.100000000000001" hidden="1" customHeight="1">
      <c r="A44" s="454"/>
      <c r="B44" s="454"/>
      <c r="C44" s="1615" t="s">
        <v>2532</v>
      </c>
      <c r="D44" s="1446" t="s">
        <v>3485</v>
      </c>
      <c r="E44" s="237">
        <v>45326</v>
      </c>
      <c r="F44" s="237">
        <f t="shared" si="11"/>
        <v>45348</v>
      </c>
      <c r="G44" s="237">
        <f t="shared" si="11"/>
        <v>45348</v>
      </c>
      <c r="H44" s="237">
        <f t="shared" si="11"/>
        <v>45348</v>
      </c>
      <c r="I44" s="159">
        <f t="shared" si="12"/>
        <v>45349</v>
      </c>
      <c r="J44" s="159">
        <f t="shared" si="13"/>
        <v>45351</v>
      </c>
      <c r="K44" s="159">
        <f t="shared" si="14"/>
        <v>45353</v>
      </c>
      <c r="L44" s="1381"/>
      <c r="M44" s="1061">
        <v>45325</v>
      </c>
      <c r="N44" s="1062">
        <v>45326</v>
      </c>
    </row>
    <row r="45" spans="1:14" s="70" customFormat="1" ht="20.100000000000001" hidden="1" customHeight="1">
      <c r="A45" s="454"/>
      <c r="B45" s="454"/>
      <c r="C45" s="1615" t="s">
        <v>2187</v>
      </c>
      <c r="D45" s="1446" t="s">
        <v>3486</v>
      </c>
      <c r="E45" s="237">
        <v>45337</v>
      </c>
      <c r="F45" s="237">
        <f t="shared" si="11"/>
        <v>45359</v>
      </c>
      <c r="G45" s="237">
        <f t="shared" si="11"/>
        <v>45359</v>
      </c>
      <c r="H45" s="237">
        <f t="shared" si="11"/>
        <v>45359</v>
      </c>
      <c r="I45" s="159">
        <f t="shared" si="12"/>
        <v>45360</v>
      </c>
      <c r="J45" s="159">
        <f t="shared" si="13"/>
        <v>45362</v>
      </c>
      <c r="K45" s="159">
        <f t="shared" si="14"/>
        <v>45364</v>
      </c>
      <c r="L45" s="1381"/>
      <c r="M45" s="1061">
        <v>45332</v>
      </c>
      <c r="N45" s="1062">
        <v>45333</v>
      </c>
    </row>
    <row r="46" spans="1:14" s="70" customFormat="1" ht="20.100000000000001" hidden="1" customHeight="1">
      <c r="A46" s="454"/>
      <c r="B46" s="454"/>
      <c r="C46" s="1615" t="s">
        <v>2169</v>
      </c>
      <c r="D46" s="1446" t="s">
        <v>3487</v>
      </c>
      <c r="E46" s="237">
        <v>45345</v>
      </c>
      <c r="F46" s="237">
        <f>$E46+37</f>
        <v>45382</v>
      </c>
      <c r="G46" s="237">
        <f>$E46+37</f>
        <v>45382</v>
      </c>
      <c r="H46" s="237">
        <f>$E46+37</f>
        <v>45382</v>
      </c>
      <c r="I46" s="159">
        <f>E46+41</f>
        <v>45386</v>
      </c>
      <c r="J46" s="159">
        <f>E46+43</f>
        <v>45388</v>
      </c>
      <c r="K46" s="159">
        <f>E46+46</f>
        <v>45391</v>
      </c>
      <c r="L46" s="1381"/>
      <c r="M46" s="1061">
        <v>45339</v>
      </c>
      <c r="N46" s="1062">
        <v>45340</v>
      </c>
    </row>
    <row r="47" spans="1:14" s="70" customFormat="1" ht="20.100000000000001" hidden="1" customHeight="1">
      <c r="A47" s="454"/>
      <c r="B47" s="454"/>
      <c r="C47" s="1615" t="s">
        <v>2674</v>
      </c>
      <c r="D47" s="1446" t="s">
        <v>3488</v>
      </c>
      <c r="E47" s="237">
        <v>45352</v>
      </c>
      <c r="F47" s="237">
        <v>45387</v>
      </c>
      <c r="G47" s="237">
        <v>45387</v>
      </c>
      <c r="H47" s="237">
        <v>45387</v>
      </c>
      <c r="I47" s="159">
        <v>45392</v>
      </c>
      <c r="J47" s="159">
        <v>45394</v>
      </c>
      <c r="K47" s="159">
        <v>45395</v>
      </c>
      <c r="L47" s="1381"/>
      <c r="M47" s="1061">
        <v>45346</v>
      </c>
      <c r="N47" s="1062">
        <v>45347</v>
      </c>
    </row>
    <row r="48" spans="1:14" s="70" customFormat="1" ht="20.100000000000001" hidden="1" customHeight="1">
      <c r="A48" s="454"/>
      <c r="B48" s="454"/>
      <c r="C48" s="1795" t="s">
        <v>248</v>
      </c>
      <c r="D48" s="1446" t="s">
        <v>3489</v>
      </c>
      <c r="E48" s="237">
        <v>45355</v>
      </c>
      <c r="F48" s="237">
        <f t="shared" ref="F48:H56" si="15">$E48+37</f>
        <v>45392</v>
      </c>
      <c r="G48" s="237">
        <f t="shared" si="15"/>
        <v>45392</v>
      </c>
      <c r="H48" s="237">
        <f t="shared" si="15"/>
        <v>45392</v>
      </c>
      <c r="I48" s="159">
        <f t="shared" ref="I48:I56" si="16">E48+41</f>
        <v>45396</v>
      </c>
      <c r="J48" s="159">
        <f t="shared" ref="J48:J56" si="17">E48+43</f>
        <v>45398</v>
      </c>
      <c r="K48" s="159">
        <f t="shared" ref="K48:K56" si="18">E48+46</f>
        <v>45401</v>
      </c>
      <c r="L48" s="1381"/>
      <c r="M48" s="1061">
        <v>45353</v>
      </c>
      <c r="N48" s="1062">
        <v>45354</v>
      </c>
    </row>
    <row r="49" spans="1:15" s="70" customFormat="1" ht="20.100000000000001" hidden="1" customHeight="1">
      <c r="A49" s="454"/>
      <c r="B49" s="454"/>
      <c r="C49" s="1615" t="s">
        <v>2528</v>
      </c>
      <c r="D49" s="1446" t="s">
        <v>3490</v>
      </c>
      <c r="E49" s="237">
        <v>45364</v>
      </c>
      <c r="F49" s="237">
        <f t="shared" si="15"/>
        <v>45401</v>
      </c>
      <c r="G49" s="237">
        <f t="shared" si="15"/>
        <v>45401</v>
      </c>
      <c r="H49" s="237">
        <f t="shared" si="15"/>
        <v>45401</v>
      </c>
      <c r="I49" s="159">
        <f t="shared" si="16"/>
        <v>45405</v>
      </c>
      <c r="J49" s="159">
        <f t="shared" si="17"/>
        <v>45407</v>
      </c>
      <c r="K49" s="159">
        <f t="shared" si="18"/>
        <v>45410</v>
      </c>
      <c r="L49" s="1381"/>
      <c r="M49" s="1061">
        <v>45360</v>
      </c>
      <c r="N49" s="1062">
        <v>45361</v>
      </c>
    </row>
    <row r="50" spans="1:15" s="70" customFormat="1" ht="20.100000000000001" hidden="1" customHeight="1">
      <c r="A50" s="454"/>
      <c r="B50" s="454"/>
      <c r="C50" s="1615" t="s">
        <v>2207</v>
      </c>
      <c r="D50" s="378" t="s">
        <v>3491</v>
      </c>
      <c r="E50" s="237">
        <v>45370</v>
      </c>
      <c r="F50" s="237">
        <f t="shared" si="15"/>
        <v>45407</v>
      </c>
      <c r="G50" s="237">
        <f t="shared" si="15"/>
        <v>45407</v>
      </c>
      <c r="H50" s="237">
        <f t="shared" si="15"/>
        <v>45407</v>
      </c>
      <c r="I50" s="159">
        <f t="shared" si="16"/>
        <v>45411</v>
      </c>
      <c r="J50" s="159">
        <f t="shared" si="17"/>
        <v>45413</v>
      </c>
      <c r="K50" s="159">
        <f t="shared" si="18"/>
        <v>45416</v>
      </c>
      <c r="L50" s="1381"/>
      <c r="M50" s="1061">
        <v>45367</v>
      </c>
      <c r="N50" s="1062">
        <v>45368</v>
      </c>
    </row>
    <row r="51" spans="1:15" s="70" customFormat="1" ht="20.100000000000001" hidden="1" customHeight="1">
      <c r="A51" s="454"/>
      <c r="B51" s="454"/>
      <c r="C51" s="1615" t="s">
        <v>3450</v>
      </c>
      <c r="D51" s="378" t="s">
        <v>3492</v>
      </c>
      <c r="E51" s="237">
        <v>45381</v>
      </c>
      <c r="F51" s="237">
        <f t="shared" si="15"/>
        <v>45418</v>
      </c>
      <c r="G51" s="237">
        <f t="shared" si="15"/>
        <v>45418</v>
      </c>
      <c r="H51" s="237">
        <f t="shared" si="15"/>
        <v>45418</v>
      </c>
      <c r="I51" s="159">
        <f t="shared" si="16"/>
        <v>45422</v>
      </c>
      <c r="J51" s="159">
        <f t="shared" si="17"/>
        <v>45424</v>
      </c>
      <c r="K51" s="159">
        <f t="shared" si="18"/>
        <v>45427</v>
      </c>
      <c r="L51" s="1381"/>
      <c r="M51" s="1061">
        <v>45374</v>
      </c>
      <c r="N51" s="1062">
        <v>45375</v>
      </c>
    </row>
    <row r="52" spans="1:15" s="70" customFormat="1" ht="20.100000000000001" hidden="1" customHeight="1">
      <c r="A52" s="454"/>
      <c r="B52" s="454"/>
      <c r="C52" s="1615" t="s">
        <v>2716</v>
      </c>
      <c r="D52" s="378" t="s">
        <v>3493</v>
      </c>
      <c r="E52" s="237">
        <v>45387</v>
      </c>
      <c r="F52" s="237">
        <f t="shared" si="15"/>
        <v>45424</v>
      </c>
      <c r="G52" s="237">
        <f t="shared" si="15"/>
        <v>45424</v>
      </c>
      <c r="H52" s="237">
        <f t="shared" si="15"/>
        <v>45424</v>
      </c>
      <c r="I52" s="159">
        <f t="shared" si="16"/>
        <v>45428</v>
      </c>
      <c r="J52" s="159">
        <f t="shared" si="17"/>
        <v>45430</v>
      </c>
      <c r="K52" s="159">
        <f t="shared" si="18"/>
        <v>45433</v>
      </c>
      <c r="L52" s="1381"/>
      <c r="M52" s="1061">
        <v>45381</v>
      </c>
      <c r="N52" s="1062">
        <v>45382</v>
      </c>
    </row>
    <row r="53" spans="1:15" s="70" customFormat="1" ht="20.100000000000001" hidden="1" customHeight="1">
      <c r="A53" s="454" t="s">
        <v>502</v>
      </c>
      <c r="B53" s="454"/>
      <c r="C53" s="1615" t="s">
        <v>3494</v>
      </c>
      <c r="D53" s="378" t="s">
        <v>3495</v>
      </c>
      <c r="E53" s="237">
        <v>45395</v>
      </c>
      <c r="F53" s="237">
        <f t="shared" si="15"/>
        <v>45432</v>
      </c>
      <c r="G53" s="237">
        <f t="shared" si="15"/>
        <v>45432</v>
      </c>
      <c r="H53" s="237">
        <f t="shared" si="15"/>
        <v>45432</v>
      </c>
      <c r="I53" s="159">
        <f t="shared" si="16"/>
        <v>45436</v>
      </c>
      <c r="J53" s="159">
        <f t="shared" si="17"/>
        <v>45438</v>
      </c>
      <c r="K53" s="159">
        <f t="shared" si="18"/>
        <v>45441</v>
      </c>
      <c r="L53" s="1381"/>
      <c r="M53" s="1061">
        <v>45388</v>
      </c>
      <c r="N53" s="1062">
        <v>45389</v>
      </c>
    </row>
    <row r="54" spans="1:15" s="70" customFormat="1" ht="20.100000000000001" hidden="1" customHeight="1">
      <c r="A54" s="454" t="s">
        <v>3496</v>
      </c>
      <c r="B54" s="454"/>
      <c r="C54" s="1615" t="s">
        <v>3433</v>
      </c>
      <c r="D54" s="378" t="s">
        <v>3497</v>
      </c>
      <c r="E54" s="237">
        <v>45406</v>
      </c>
      <c r="F54" s="237">
        <f t="shared" si="15"/>
        <v>45443</v>
      </c>
      <c r="G54" s="237">
        <f t="shared" si="15"/>
        <v>45443</v>
      </c>
      <c r="H54" s="237">
        <f t="shared" si="15"/>
        <v>45443</v>
      </c>
      <c r="I54" s="159">
        <f t="shared" si="16"/>
        <v>45447</v>
      </c>
      <c r="J54" s="159">
        <f t="shared" si="17"/>
        <v>45449</v>
      </c>
      <c r="K54" s="159">
        <f t="shared" si="18"/>
        <v>45452</v>
      </c>
      <c r="L54" s="1381"/>
      <c r="M54" s="1061">
        <v>45395</v>
      </c>
      <c r="N54" s="1062">
        <v>45396</v>
      </c>
    </row>
    <row r="55" spans="1:15" s="70" customFormat="1" ht="20.100000000000001" hidden="1" customHeight="1">
      <c r="A55" s="454"/>
      <c r="B55" s="454"/>
      <c r="C55" s="1615" t="s">
        <v>3120</v>
      </c>
      <c r="D55" s="378" t="s">
        <v>3498</v>
      </c>
      <c r="E55" s="683">
        <v>45407</v>
      </c>
      <c r="F55" s="442"/>
      <c r="G55" s="442"/>
      <c r="H55" s="237">
        <f t="shared" si="15"/>
        <v>45444</v>
      </c>
      <c r="I55" s="159">
        <f t="shared" si="16"/>
        <v>45448</v>
      </c>
      <c r="J55" s="159">
        <f t="shared" si="17"/>
        <v>45450</v>
      </c>
      <c r="K55" s="159">
        <f t="shared" si="18"/>
        <v>45453</v>
      </c>
      <c r="L55" s="1381"/>
      <c r="M55" s="1061">
        <v>45402</v>
      </c>
      <c r="N55" s="1062">
        <v>45403</v>
      </c>
    </row>
    <row r="56" spans="1:15" s="70" customFormat="1" ht="20.100000000000001" hidden="1" customHeight="1">
      <c r="A56" s="454"/>
      <c r="B56" s="454"/>
      <c r="C56" s="1615" t="s">
        <v>2513</v>
      </c>
      <c r="D56" s="378" t="s">
        <v>3499</v>
      </c>
      <c r="E56" s="237">
        <v>45419</v>
      </c>
      <c r="F56" s="442"/>
      <c r="G56" s="442"/>
      <c r="H56" s="237">
        <f t="shared" si="15"/>
        <v>45456</v>
      </c>
      <c r="I56" s="159">
        <f t="shared" si="16"/>
        <v>45460</v>
      </c>
      <c r="J56" s="159">
        <f t="shared" si="17"/>
        <v>45462</v>
      </c>
      <c r="K56" s="159">
        <f t="shared" si="18"/>
        <v>45465</v>
      </c>
      <c r="L56" s="1381"/>
      <c r="M56" s="1061">
        <v>45409</v>
      </c>
      <c r="N56" s="1062">
        <v>45410</v>
      </c>
    </row>
    <row r="57" spans="1:15" s="70" customFormat="1" ht="20.100000000000001" hidden="1" customHeight="1">
      <c r="A57" s="454" t="s">
        <v>3480</v>
      </c>
      <c r="B57" s="454"/>
      <c r="C57" s="1443" t="s">
        <v>596</v>
      </c>
      <c r="D57" s="378" t="s">
        <v>3500</v>
      </c>
      <c r="E57" s="237">
        <v>45430</v>
      </c>
      <c r="F57" s="442"/>
      <c r="G57" s="442"/>
      <c r="H57" s="237">
        <f>$E57+37</f>
        <v>45467</v>
      </c>
      <c r="I57" s="159">
        <f>E57+41</f>
        <v>45471</v>
      </c>
      <c r="J57" s="159">
        <f>E57+43</f>
        <v>45473</v>
      </c>
      <c r="K57" s="159">
        <f>E57+46</f>
        <v>45476</v>
      </c>
      <c r="L57" s="1381"/>
      <c r="M57" s="1061">
        <v>45416</v>
      </c>
      <c r="N57" s="1062">
        <v>45417</v>
      </c>
    </row>
    <row r="58" spans="1:15" s="70" customFormat="1" ht="20.100000000000001" hidden="1" customHeight="1">
      <c r="A58" s="454" t="s">
        <v>3501</v>
      </c>
      <c r="B58" s="454"/>
      <c r="C58" s="1443" t="s">
        <v>3480</v>
      </c>
      <c r="D58" s="378" t="s">
        <v>3502</v>
      </c>
      <c r="E58" s="237">
        <v>45440</v>
      </c>
      <c r="F58" s="442"/>
      <c r="G58" s="442"/>
      <c r="H58" s="237">
        <f t="shared" ref="H58:H63" si="19">F58+29</f>
        <v>29</v>
      </c>
      <c r="I58" s="159">
        <f t="shared" ref="I58:I63" si="20">F58+33</f>
        <v>33</v>
      </c>
      <c r="J58" s="159">
        <f t="shared" ref="J58:J63" si="21">F58+35</f>
        <v>35</v>
      </c>
      <c r="K58" s="159">
        <f t="shared" ref="K58:K63" si="22">F58+38</f>
        <v>38</v>
      </c>
      <c r="L58" s="1381"/>
      <c r="M58" s="1061">
        <v>45423</v>
      </c>
      <c r="N58" s="1062">
        <v>45424</v>
      </c>
    </row>
    <row r="59" spans="1:15" s="70" customFormat="1" ht="20.100000000000001" hidden="1" customHeight="1">
      <c r="A59" s="454" t="s">
        <v>3503</v>
      </c>
      <c r="B59" s="454"/>
      <c r="C59" s="1443" t="s">
        <v>400</v>
      </c>
      <c r="D59" s="378" t="s">
        <v>3504</v>
      </c>
      <c r="E59" s="237">
        <v>45444</v>
      </c>
      <c r="F59" s="442"/>
      <c r="G59" s="442"/>
      <c r="H59" s="237">
        <f t="shared" si="19"/>
        <v>29</v>
      </c>
      <c r="I59" s="159">
        <f t="shared" si="20"/>
        <v>33</v>
      </c>
      <c r="J59" s="159">
        <f t="shared" si="21"/>
        <v>35</v>
      </c>
      <c r="K59" s="159">
        <f t="shared" si="22"/>
        <v>38</v>
      </c>
      <c r="L59" s="1381"/>
      <c r="M59" s="1061">
        <v>45430</v>
      </c>
      <c r="N59" s="1062">
        <v>45431</v>
      </c>
    </row>
    <row r="60" spans="1:15" s="70" customFormat="1" ht="20.100000000000001" hidden="1" customHeight="1">
      <c r="A60" s="454" t="s">
        <v>2108</v>
      </c>
      <c r="B60" s="454"/>
      <c r="C60" s="1443" t="s">
        <v>3435</v>
      </c>
      <c r="D60" s="378" t="s">
        <v>3505</v>
      </c>
      <c r="E60" s="237">
        <v>45447</v>
      </c>
      <c r="F60" s="237">
        <v>45476</v>
      </c>
      <c r="G60" s="237">
        <v>45476</v>
      </c>
      <c r="H60" s="237">
        <f t="shared" si="19"/>
        <v>45505</v>
      </c>
      <c r="I60" s="159">
        <f t="shared" si="20"/>
        <v>45509</v>
      </c>
      <c r="J60" s="159">
        <f t="shared" si="21"/>
        <v>45511</v>
      </c>
      <c r="K60" s="159">
        <f t="shared" si="22"/>
        <v>45514</v>
      </c>
      <c r="L60" s="1381"/>
      <c r="M60" s="1061">
        <v>45437</v>
      </c>
      <c r="N60" s="1062">
        <v>45438</v>
      </c>
    </row>
    <row r="61" spans="1:15" s="70" customFormat="1" ht="20.100000000000001" hidden="1" customHeight="1">
      <c r="A61" s="454" t="s">
        <v>3506</v>
      </c>
      <c r="B61" s="454"/>
      <c r="C61" s="1443" t="s">
        <v>2097</v>
      </c>
      <c r="D61" s="378" t="s">
        <v>3507</v>
      </c>
      <c r="E61" s="237">
        <v>45454</v>
      </c>
      <c r="F61" s="237">
        <v>45473</v>
      </c>
      <c r="G61" s="237">
        <v>45473</v>
      </c>
      <c r="H61" s="237">
        <f t="shared" si="19"/>
        <v>45502</v>
      </c>
      <c r="I61" s="159">
        <f t="shared" si="20"/>
        <v>45506</v>
      </c>
      <c r="J61" s="159">
        <f t="shared" si="21"/>
        <v>45508</v>
      </c>
      <c r="K61" s="159">
        <f t="shared" si="22"/>
        <v>45511</v>
      </c>
      <c r="L61" s="1381"/>
      <c r="M61" s="1061">
        <v>45448</v>
      </c>
      <c r="N61" s="1062">
        <v>45449</v>
      </c>
      <c r="O61" s="70" t="s">
        <v>3508</v>
      </c>
    </row>
    <row r="62" spans="1:15" s="70" customFormat="1" ht="20.100000000000001" hidden="1" customHeight="1">
      <c r="A62" s="454" t="s">
        <v>3509</v>
      </c>
      <c r="B62" s="454"/>
      <c r="C62" s="1443" t="s">
        <v>2108</v>
      </c>
      <c r="D62" s="378" t="s">
        <v>3510</v>
      </c>
      <c r="E62" s="237">
        <v>45460</v>
      </c>
      <c r="F62" s="237">
        <v>45480</v>
      </c>
      <c r="G62" s="237">
        <v>45480</v>
      </c>
      <c r="H62" s="237">
        <f t="shared" si="19"/>
        <v>45509</v>
      </c>
      <c r="I62" s="159">
        <f t="shared" si="20"/>
        <v>45513</v>
      </c>
      <c r="J62" s="159">
        <f t="shared" si="21"/>
        <v>45515</v>
      </c>
      <c r="K62" s="159">
        <f t="shared" si="22"/>
        <v>45518</v>
      </c>
      <c r="L62" s="1381"/>
      <c r="M62" s="1061">
        <v>45455</v>
      </c>
      <c r="N62" s="1062">
        <v>45456</v>
      </c>
    </row>
    <row r="63" spans="1:15" s="70" customFormat="1" ht="20.100000000000001" hidden="1" customHeight="1">
      <c r="A63" s="454" t="s">
        <v>3321</v>
      </c>
      <c r="B63" s="454"/>
      <c r="C63" s="1443" t="s">
        <v>602</v>
      </c>
      <c r="D63" s="1502" t="s">
        <v>3511</v>
      </c>
      <c r="E63" s="237">
        <v>45469</v>
      </c>
      <c r="F63" s="237">
        <v>45488</v>
      </c>
      <c r="G63" s="237">
        <v>45488</v>
      </c>
      <c r="H63" s="237">
        <f t="shared" si="19"/>
        <v>45517</v>
      </c>
      <c r="I63" s="159">
        <f t="shared" si="20"/>
        <v>45521</v>
      </c>
      <c r="J63" s="159">
        <f t="shared" si="21"/>
        <v>45523</v>
      </c>
      <c r="K63" s="159">
        <f t="shared" si="22"/>
        <v>45526</v>
      </c>
      <c r="L63" s="1381"/>
      <c r="M63" s="1061">
        <v>45462</v>
      </c>
      <c r="N63" s="1062">
        <v>45463</v>
      </c>
    </row>
    <row r="64" spans="1:15" s="70" customFormat="1" ht="20.100000000000001" hidden="1" customHeight="1">
      <c r="A64" s="454" t="s">
        <v>3512</v>
      </c>
      <c r="B64" s="454"/>
      <c r="C64" s="1615" t="s">
        <v>3321</v>
      </c>
      <c r="D64" s="378" t="s">
        <v>3513</v>
      </c>
      <c r="E64" s="237">
        <v>45471</v>
      </c>
      <c r="F64" s="237">
        <v>45495</v>
      </c>
      <c r="G64" s="237">
        <v>45495</v>
      </c>
      <c r="H64" s="237">
        <f>F64+29</f>
        <v>45524</v>
      </c>
      <c r="I64" s="159">
        <f>F64+33</f>
        <v>45528</v>
      </c>
      <c r="J64" s="159">
        <f>F64+35</f>
        <v>45530</v>
      </c>
      <c r="K64" s="159">
        <f>F64+38</f>
        <v>45533</v>
      </c>
      <c r="L64" s="1381"/>
      <c r="M64" s="1061">
        <v>45469</v>
      </c>
      <c r="N64" s="1062">
        <v>45470</v>
      </c>
    </row>
    <row r="65" spans="1:14" s="70" customFormat="1" ht="20.100000000000001" hidden="1" customHeight="1">
      <c r="A65" s="454" t="s">
        <v>3514</v>
      </c>
      <c r="B65" s="454"/>
      <c r="C65" s="1615" t="s">
        <v>2115</v>
      </c>
      <c r="D65" s="378" t="s">
        <v>3515</v>
      </c>
      <c r="E65" s="237">
        <v>45485</v>
      </c>
      <c r="F65" s="237">
        <v>45498</v>
      </c>
      <c r="G65" s="237">
        <v>45498</v>
      </c>
      <c r="H65" s="237">
        <f t="shared" ref="H65:H69" si="23">F65+29</f>
        <v>45527</v>
      </c>
      <c r="I65" s="159">
        <f t="shared" ref="I65:I69" si="24">F65+33</f>
        <v>45531</v>
      </c>
      <c r="J65" s="159">
        <f t="shared" ref="J65:J69" si="25">F65+35</f>
        <v>45533</v>
      </c>
      <c r="K65" s="159">
        <f t="shared" ref="K65:K69" si="26">F65+38</f>
        <v>45536</v>
      </c>
      <c r="L65" s="1381"/>
      <c r="M65" s="1061">
        <v>45476</v>
      </c>
      <c r="N65" s="1062">
        <v>45477</v>
      </c>
    </row>
    <row r="66" spans="1:14" s="70" customFormat="1" ht="20.100000000000001" hidden="1" customHeight="1">
      <c r="A66" s="454"/>
      <c r="B66" s="454"/>
      <c r="C66" s="1615" t="s">
        <v>206</v>
      </c>
      <c r="D66" s="378" t="s">
        <v>3516</v>
      </c>
      <c r="E66" s="237">
        <v>45490</v>
      </c>
      <c r="F66" s="237">
        <v>45505</v>
      </c>
      <c r="G66" s="237">
        <v>45505</v>
      </c>
      <c r="H66" s="237">
        <f t="shared" si="23"/>
        <v>45534</v>
      </c>
      <c r="I66" s="159">
        <f t="shared" si="24"/>
        <v>45538</v>
      </c>
      <c r="J66" s="159">
        <f t="shared" si="25"/>
        <v>45540</v>
      </c>
      <c r="K66" s="159">
        <f t="shared" si="26"/>
        <v>45543</v>
      </c>
      <c r="L66" s="1381"/>
      <c r="M66" s="1061">
        <v>45483</v>
      </c>
      <c r="N66" s="1062">
        <v>45484</v>
      </c>
    </row>
    <row r="67" spans="1:14" s="70" customFormat="1" ht="20.100000000000001" hidden="1" customHeight="1">
      <c r="A67" s="454" t="s">
        <v>2528</v>
      </c>
      <c r="B67" s="454"/>
      <c r="C67" s="1615" t="s">
        <v>2509</v>
      </c>
      <c r="D67" s="378" t="s">
        <v>3517</v>
      </c>
      <c r="E67" s="237">
        <v>45495</v>
      </c>
      <c r="F67" s="237">
        <v>45512</v>
      </c>
      <c r="G67" s="237">
        <v>45512</v>
      </c>
      <c r="H67" s="237">
        <f t="shared" si="23"/>
        <v>45541</v>
      </c>
      <c r="I67" s="159">
        <f t="shared" si="24"/>
        <v>45545</v>
      </c>
      <c r="J67" s="159">
        <f t="shared" si="25"/>
        <v>45547</v>
      </c>
      <c r="K67" s="159">
        <f t="shared" si="26"/>
        <v>45550</v>
      </c>
      <c r="L67" s="1381"/>
      <c r="M67" s="1061">
        <v>45490</v>
      </c>
      <c r="N67" s="1062">
        <v>45491</v>
      </c>
    </row>
    <row r="68" spans="1:14" s="70" customFormat="1" ht="20.100000000000001" hidden="1" customHeight="1">
      <c r="A68" s="454" t="s">
        <v>2207</v>
      </c>
      <c r="B68" s="454"/>
      <c r="C68" s="2164" t="s">
        <v>3450</v>
      </c>
      <c r="D68" s="378" t="s">
        <v>3518</v>
      </c>
      <c r="E68" s="237">
        <v>45502</v>
      </c>
      <c r="F68" s="442"/>
      <c r="G68" s="442"/>
      <c r="H68" s="237">
        <f t="shared" si="23"/>
        <v>29</v>
      </c>
      <c r="I68" s="159">
        <f t="shared" si="24"/>
        <v>33</v>
      </c>
      <c r="J68" s="159">
        <f t="shared" si="25"/>
        <v>35</v>
      </c>
      <c r="K68" s="159">
        <f t="shared" si="26"/>
        <v>38</v>
      </c>
      <c r="L68" s="1381"/>
      <c r="M68" s="1061">
        <v>45497</v>
      </c>
      <c r="N68" s="1062">
        <v>45498</v>
      </c>
    </row>
    <row r="69" spans="1:14" s="70" customFormat="1" ht="20.100000000000001" hidden="1" customHeight="1">
      <c r="A69" s="454" t="s">
        <v>3450</v>
      </c>
      <c r="B69" s="454"/>
      <c r="C69" s="1615" t="s">
        <v>2207</v>
      </c>
      <c r="D69" s="1446" t="s">
        <v>3519</v>
      </c>
      <c r="E69" s="237">
        <v>45511</v>
      </c>
      <c r="F69" s="442"/>
      <c r="G69" s="442"/>
      <c r="H69" s="237">
        <f t="shared" si="23"/>
        <v>29</v>
      </c>
      <c r="I69" s="159">
        <f t="shared" si="24"/>
        <v>33</v>
      </c>
      <c r="J69" s="159">
        <f t="shared" si="25"/>
        <v>35</v>
      </c>
      <c r="K69" s="159">
        <f t="shared" si="26"/>
        <v>38</v>
      </c>
      <c r="L69" s="1381"/>
      <c r="M69" s="1061">
        <v>45504</v>
      </c>
      <c r="N69" s="1062">
        <v>45505</v>
      </c>
    </row>
    <row r="70" spans="1:14" s="70" customFormat="1" ht="20.100000000000001" hidden="1" customHeight="1">
      <c r="A70" s="454" t="s">
        <v>3520</v>
      </c>
      <c r="B70" s="454"/>
      <c r="C70" s="1615" t="s">
        <v>2727</v>
      </c>
      <c r="D70" s="1446" t="s">
        <v>3521</v>
      </c>
      <c r="E70" s="237">
        <v>45520</v>
      </c>
      <c r="F70" s="237">
        <f t="shared" ref="F70:F80" si="27">E70+31</f>
        <v>45551</v>
      </c>
      <c r="G70" s="237">
        <f t="shared" ref="G70:G76" si="28">F70+31</f>
        <v>45582</v>
      </c>
      <c r="H70" s="237">
        <f t="shared" ref="H70:H80" si="29">F70+34</f>
        <v>45585</v>
      </c>
      <c r="I70" s="159">
        <f t="shared" ref="I70:I80" si="30">F70+38</f>
        <v>45589</v>
      </c>
      <c r="J70" s="159">
        <f t="shared" ref="J70:J80" si="31">F70+47</f>
        <v>45598</v>
      </c>
      <c r="K70" s="159">
        <f t="shared" ref="K70:K80" si="32">F70+50</f>
        <v>45601</v>
      </c>
      <c r="L70" s="1381"/>
      <c r="M70" s="1061">
        <v>45511</v>
      </c>
      <c r="N70" s="1062">
        <v>45512</v>
      </c>
    </row>
    <row r="71" spans="1:14" s="70" customFormat="1" ht="20.100000000000001" hidden="1" customHeight="1">
      <c r="A71" s="454" t="s">
        <v>3522</v>
      </c>
      <c r="B71" s="454"/>
      <c r="C71" s="2165" t="s">
        <v>3523</v>
      </c>
      <c r="D71" s="1446" t="s">
        <v>3524</v>
      </c>
      <c r="E71" s="237">
        <v>45523</v>
      </c>
      <c r="F71" s="237">
        <f t="shared" si="27"/>
        <v>45554</v>
      </c>
      <c r="G71" s="237">
        <f t="shared" si="28"/>
        <v>45585</v>
      </c>
      <c r="H71" s="237">
        <f t="shared" si="29"/>
        <v>45588</v>
      </c>
      <c r="I71" s="159">
        <f t="shared" si="30"/>
        <v>45592</v>
      </c>
      <c r="J71" s="159">
        <f t="shared" si="31"/>
        <v>45601</v>
      </c>
      <c r="K71" s="159">
        <f t="shared" si="32"/>
        <v>45604</v>
      </c>
      <c r="L71" s="1381"/>
      <c r="M71" s="1061">
        <v>45518</v>
      </c>
      <c r="N71" s="1062">
        <v>45519</v>
      </c>
    </row>
    <row r="72" spans="1:14" s="70" customFormat="1" ht="20.100000000000001" hidden="1" customHeight="1">
      <c r="A72" s="454" t="s">
        <v>3525</v>
      </c>
      <c r="B72" s="454"/>
      <c r="C72" s="1798" t="s">
        <v>2092</v>
      </c>
      <c r="D72" s="1446" t="s">
        <v>3526</v>
      </c>
      <c r="E72" s="237">
        <v>45531</v>
      </c>
      <c r="F72" s="237">
        <f t="shared" si="27"/>
        <v>45562</v>
      </c>
      <c r="G72" s="237">
        <f t="shared" si="28"/>
        <v>45593</v>
      </c>
      <c r="H72" s="237">
        <f t="shared" si="29"/>
        <v>45596</v>
      </c>
      <c r="I72" s="159">
        <f t="shared" si="30"/>
        <v>45600</v>
      </c>
      <c r="J72" s="159">
        <f t="shared" si="31"/>
        <v>45609</v>
      </c>
      <c r="K72" s="159">
        <f t="shared" si="32"/>
        <v>45612</v>
      </c>
      <c r="L72" s="1381"/>
      <c r="M72" s="1061">
        <v>45525</v>
      </c>
      <c r="N72" s="1062">
        <v>45526</v>
      </c>
    </row>
    <row r="73" spans="1:14" s="70" customFormat="1" ht="20.100000000000001" hidden="1" customHeight="1">
      <c r="A73" s="454" t="s">
        <v>3120</v>
      </c>
      <c r="B73" s="454"/>
      <c r="C73" s="1615" t="s">
        <v>2875</v>
      </c>
      <c r="D73" s="1446" t="s">
        <v>3527</v>
      </c>
      <c r="E73" s="237">
        <v>45539</v>
      </c>
      <c r="F73" s="237">
        <f t="shared" si="27"/>
        <v>45570</v>
      </c>
      <c r="G73" s="237">
        <f t="shared" si="28"/>
        <v>45601</v>
      </c>
      <c r="H73" s="237">
        <f t="shared" si="29"/>
        <v>45604</v>
      </c>
      <c r="I73" s="159">
        <f t="shared" si="30"/>
        <v>45608</v>
      </c>
      <c r="J73" s="159">
        <f t="shared" si="31"/>
        <v>45617</v>
      </c>
      <c r="K73" s="159">
        <f t="shared" si="32"/>
        <v>45620</v>
      </c>
      <c r="L73" s="1381"/>
      <c r="M73" s="1061">
        <v>45532</v>
      </c>
      <c r="N73" s="1062">
        <v>45533</v>
      </c>
    </row>
    <row r="74" spans="1:14" s="70" customFormat="1" ht="20.100000000000001" hidden="1" customHeight="1">
      <c r="A74" s="454" t="s">
        <v>3433</v>
      </c>
      <c r="B74" s="454"/>
      <c r="C74" s="1615" t="s">
        <v>2700</v>
      </c>
      <c r="D74" s="1446" t="s">
        <v>3528</v>
      </c>
      <c r="E74" s="237">
        <v>45547</v>
      </c>
      <c r="F74" s="237">
        <f t="shared" si="27"/>
        <v>45578</v>
      </c>
      <c r="G74" s="237">
        <f t="shared" si="28"/>
        <v>45609</v>
      </c>
      <c r="H74" s="237">
        <f t="shared" si="29"/>
        <v>45612</v>
      </c>
      <c r="I74" s="159">
        <f t="shared" si="30"/>
        <v>45616</v>
      </c>
      <c r="J74" s="159">
        <f t="shared" si="31"/>
        <v>45625</v>
      </c>
      <c r="K74" s="159">
        <f t="shared" si="32"/>
        <v>45628</v>
      </c>
      <c r="L74" s="1381"/>
      <c r="M74" s="1061">
        <v>45539</v>
      </c>
      <c r="N74" s="1062">
        <v>45540</v>
      </c>
    </row>
    <row r="75" spans="1:14" s="70" customFormat="1" ht="20.100000000000001" hidden="1" customHeight="1">
      <c r="A75" s="454" t="s">
        <v>2513</v>
      </c>
      <c r="B75" s="454"/>
      <c r="C75" s="1615" t="s">
        <v>2187</v>
      </c>
      <c r="D75" s="1446" t="s">
        <v>3529</v>
      </c>
      <c r="E75" s="237">
        <v>45547</v>
      </c>
      <c r="F75" s="237">
        <f t="shared" si="27"/>
        <v>45578</v>
      </c>
      <c r="G75" s="237">
        <f t="shared" si="28"/>
        <v>45609</v>
      </c>
      <c r="H75" s="237">
        <f t="shared" si="29"/>
        <v>45612</v>
      </c>
      <c r="I75" s="159">
        <f t="shared" si="30"/>
        <v>45616</v>
      </c>
      <c r="J75" s="159">
        <f t="shared" si="31"/>
        <v>45625</v>
      </c>
      <c r="K75" s="159">
        <f t="shared" si="32"/>
        <v>45628</v>
      </c>
      <c r="L75" s="1381"/>
      <c r="M75" s="1061">
        <v>45546</v>
      </c>
      <c r="N75" s="1062">
        <v>45547</v>
      </c>
    </row>
    <row r="76" spans="1:14" s="70" customFormat="1" ht="20.100000000000001" hidden="1" customHeight="1">
      <c r="A76" s="454"/>
      <c r="B76" s="454"/>
      <c r="C76" s="1615" t="s">
        <v>3530</v>
      </c>
      <c r="D76" s="1446" t="s">
        <v>3531</v>
      </c>
      <c r="E76" s="237">
        <v>45553</v>
      </c>
      <c r="F76" s="237">
        <f t="shared" si="27"/>
        <v>45584</v>
      </c>
      <c r="G76" s="237">
        <f t="shared" si="28"/>
        <v>45615</v>
      </c>
      <c r="H76" s="237">
        <f t="shared" si="29"/>
        <v>45618</v>
      </c>
      <c r="I76" s="159">
        <f t="shared" si="30"/>
        <v>45622</v>
      </c>
      <c r="J76" s="159">
        <f t="shared" si="31"/>
        <v>45631</v>
      </c>
      <c r="K76" s="159">
        <f t="shared" si="32"/>
        <v>45634</v>
      </c>
      <c r="L76" s="1381"/>
      <c r="M76" s="1061">
        <v>45553</v>
      </c>
      <c r="N76" s="1062">
        <v>45554</v>
      </c>
    </row>
    <row r="77" spans="1:14" s="70" customFormat="1" ht="20.100000000000001" hidden="1" customHeight="1">
      <c r="A77" s="454" t="s">
        <v>3480</v>
      </c>
      <c r="B77" s="454"/>
      <c r="C77" s="1615" t="s">
        <v>3532</v>
      </c>
      <c r="D77" s="1446" t="s">
        <v>3533</v>
      </c>
      <c r="E77" s="237">
        <v>45569</v>
      </c>
      <c r="F77" s="329" t="s">
        <v>391</v>
      </c>
      <c r="G77" s="329" t="s">
        <v>391</v>
      </c>
      <c r="H77" s="237" t="e">
        <f t="shared" si="29"/>
        <v>#VALUE!</v>
      </c>
      <c r="I77" s="159" t="e">
        <f t="shared" si="30"/>
        <v>#VALUE!</v>
      </c>
      <c r="J77" s="159" t="e">
        <f t="shared" si="31"/>
        <v>#VALUE!</v>
      </c>
      <c r="K77" s="159" t="e">
        <f t="shared" si="32"/>
        <v>#VALUE!</v>
      </c>
      <c r="L77" s="1381"/>
      <c r="M77" s="1061">
        <v>45560</v>
      </c>
      <c r="N77" s="1062">
        <v>45561</v>
      </c>
    </row>
    <row r="78" spans="1:14" s="70" customFormat="1" ht="20.100000000000001" hidden="1" customHeight="1">
      <c r="A78" s="454" t="s">
        <v>3480</v>
      </c>
      <c r="B78" s="454"/>
      <c r="C78" s="1615" t="s">
        <v>3435</v>
      </c>
      <c r="D78" s="1446" t="s">
        <v>3534</v>
      </c>
      <c r="E78" s="237">
        <v>45577</v>
      </c>
      <c r="F78" s="237">
        <f t="shared" si="27"/>
        <v>45608</v>
      </c>
      <c r="G78" s="237">
        <f t="shared" ref="G78:G80" si="33">F78+31</f>
        <v>45639</v>
      </c>
      <c r="H78" s="237">
        <f t="shared" si="29"/>
        <v>45642</v>
      </c>
      <c r="I78" s="159">
        <f t="shared" si="30"/>
        <v>45646</v>
      </c>
      <c r="J78" s="159">
        <f t="shared" si="31"/>
        <v>45655</v>
      </c>
      <c r="K78" s="159">
        <f t="shared" si="32"/>
        <v>45658</v>
      </c>
      <c r="L78" s="1381"/>
      <c r="M78" s="1061">
        <v>45567</v>
      </c>
      <c r="N78" s="1062">
        <v>45568</v>
      </c>
    </row>
    <row r="79" spans="1:14" s="70" customFormat="1" ht="20.100000000000001" hidden="1" customHeight="1">
      <c r="A79" s="454" t="s">
        <v>3435</v>
      </c>
      <c r="B79" s="454"/>
      <c r="C79" s="1615" t="s">
        <v>3480</v>
      </c>
      <c r="D79" s="1446" t="s">
        <v>3535</v>
      </c>
      <c r="E79" s="237">
        <v>45579</v>
      </c>
      <c r="F79" s="237">
        <f t="shared" si="27"/>
        <v>45610</v>
      </c>
      <c r="G79" s="237">
        <f t="shared" si="33"/>
        <v>45641</v>
      </c>
      <c r="H79" s="237">
        <f t="shared" si="29"/>
        <v>45644</v>
      </c>
      <c r="I79" s="159">
        <f t="shared" si="30"/>
        <v>45648</v>
      </c>
      <c r="J79" s="159">
        <f t="shared" si="31"/>
        <v>45657</v>
      </c>
      <c r="K79" s="159">
        <f t="shared" si="32"/>
        <v>45660</v>
      </c>
      <c r="L79" s="1381"/>
      <c r="M79" s="1061">
        <v>45574</v>
      </c>
      <c r="N79" s="1062">
        <v>45575</v>
      </c>
    </row>
    <row r="80" spans="1:14" s="70" customFormat="1" ht="20.100000000000001" hidden="1" customHeight="1">
      <c r="A80" s="454" t="s">
        <v>3536</v>
      </c>
      <c r="B80" s="454"/>
      <c r="C80" s="1615" t="s">
        <v>3537</v>
      </c>
      <c r="D80" s="1446" t="s">
        <v>3538</v>
      </c>
      <c r="E80" s="237">
        <v>45583</v>
      </c>
      <c r="F80" s="237">
        <f t="shared" si="27"/>
        <v>45614</v>
      </c>
      <c r="G80" s="237">
        <f t="shared" si="33"/>
        <v>45645</v>
      </c>
      <c r="H80" s="237">
        <f t="shared" si="29"/>
        <v>45648</v>
      </c>
      <c r="I80" s="159">
        <f t="shared" si="30"/>
        <v>45652</v>
      </c>
      <c r="J80" s="159">
        <f t="shared" si="31"/>
        <v>45661</v>
      </c>
      <c r="K80" s="159">
        <f t="shared" si="32"/>
        <v>45664</v>
      </c>
      <c r="L80" s="1381"/>
      <c r="M80" s="1061">
        <v>45581</v>
      </c>
      <c r="N80" s="1062">
        <v>45582</v>
      </c>
    </row>
    <row r="81" spans="1:15" s="70" customFormat="1" ht="20.100000000000001" hidden="1" customHeight="1">
      <c r="A81" s="454"/>
      <c r="B81" s="454"/>
      <c r="C81" s="2843" t="s">
        <v>602</v>
      </c>
      <c r="D81" s="1446" t="s">
        <v>3539</v>
      </c>
      <c r="E81" s="237">
        <v>45590</v>
      </c>
      <c r="F81" s="237">
        <f t="shared" ref="F81" si="34">E81+5</f>
        <v>45595</v>
      </c>
      <c r="G81" s="237">
        <f>E81+32</f>
        <v>45622</v>
      </c>
      <c r="H81" s="237">
        <f>E81+36</f>
        <v>45626</v>
      </c>
      <c r="I81" s="159">
        <f>E81+40</f>
        <v>45630</v>
      </c>
      <c r="J81" s="159">
        <f>E81+42</f>
        <v>45632</v>
      </c>
      <c r="K81" s="159">
        <f>E81+45</f>
        <v>45635</v>
      </c>
      <c r="L81" s="1381"/>
      <c r="M81" s="1061">
        <v>45588</v>
      </c>
      <c r="N81" s="1062">
        <v>45589</v>
      </c>
    </row>
    <row r="82" spans="1:15" s="70" customFormat="1" ht="20.100000000000001" hidden="1" customHeight="1">
      <c r="A82" s="454"/>
      <c r="B82" s="454"/>
      <c r="C82" s="2843" t="s">
        <v>2123</v>
      </c>
      <c r="D82" s="1446" t="s">
        <v>3540</v>
      </c>
      <c r="E82" s="237">
        <v>45597</v>
      </c>
      <c r="F82" s="442"/>
      <c r="G82" s="237">
        <f>E82+32</f>
        <v>45629</v>
      </c>
      <c r="H82" s="237">
        <f>E82+36</f>
        <v>45633</v>
      </c>
      <c r="I82" s="159">
        <f>E82+40</f>
        <v>45637</v>
      </c>
      <c r="J82" s="159">
        <f>E82+42</f>
        <v>45639</v>
      </c>
      <c r="K82" s="159">
        <f>E82+45</f>
        <v>45642</v>
      </c>
      <c r="L82" s="1381"/>
      <c r="M82" s="1061">
        <v>45595</v>
      </c>
      <c r="N82" s="1062">
        <v>45596</v>
      </c>
    </row>
    <row r="83" spans="1:15" s="70" customFormat="1" ht="20.100000000000001" hidden="1" customHeight="1">
      <c r="A83" s="454" t="s">
        <v>2911</v>
      </c>
      <c r="B83" s="454"/>
      <c r="C83" s="2843" t="s">
        <v>3067</v>
      </c>
      <c r="D83" s="1446" t="s">
        <v>3541</v>
      </c>
      <c r="E83" s="237">
        <v>45606</v>
      </c>
      <c r="F83" s="237">
        <f t="shared" ref="F83:F91" si="35">E83+5</f>
        <v>45611</v>
      </c>
      <c r="G83" s="237">
        <f t="shared" ref="G83:G84" si="36">E83+32</f>
        <v>45638</v>
      </c>
      <c r="H83" s="237">
        <f t="shared" ref="H83:H84" si="37">E83+36</f>
        <v>45642</v>
      </c>
      <c r="I83" s="159">
        <f t="shared" ref="I83:I84" si="38">E83+40</f>
        <v>45646</v>
      </c>
      <c r="J83" s="159">
        <f t="shared" ref="J83:J84" si="39">E83+42</f>
        <v>45648</v>
      </c>
      <c r="K83" s="159">
        <f t="shared" ref="K83:K84" si="40">E83+45</f>
        <v>45651</v>
      </c>
      <c r="L83" s="1381"/>
      <c r="M83" s="1061">
        <v>45602</v>
      </c>
      <c r="N83" s="1062">
        <v>45603</v>
      </c>
    </row>
    <row r="84" spans="1:15" s="70" customFormat="1" ht="20.100000000000001" hidden="1" customHeight="1">
      <c r="A84" s="454"/>
      <c r="B84" s="454"/>
      <c r="C84" s="2843" t="s">
        <v>3103</v>
      </c>
      <c r="D84" s="1446" t="s">
        <v>3542</v>
      </c>
      <c r="E84" s="237">
        <v>45614</v>
      </c>
      <c r="F84" s="237">
        <f t="shared" si="35"/>
        <v>45619</v>
      </c>
      <c r="G84" s="237">
        <f t="shared" si="36"/>
        <v>45646</v>
      </c>
      <c r="H84" s="237">
        <f t="shared" si="37"/>
        <v>45650</v>
      </c>
      <c r="I84" s="159">
        <f t="shared" si="38"/>
        <v>45654</v>
      </c>
      <c r="J84" s="159">
        <f t="shared" si="39"/>
        <v>45656</v>
      </c>
      <c r="K84" s="159">
        <f t="shared" si="40"/>
        <v>45659</v>
      </c>
      <c r="L84" s="1381"/>
      <c r="M84" s="1061">
        <v>45609</v>
      </c>
      <c r="N84" s="1062">
        <v>45610</v>
      </c>
    </row>
    <row r="85" spans="1:15" s="70" customFormat="1" ht="20.100000000000001" hidden="1" customHeight="1">
      <c r="A85" s="454"/>
      <c r="B85" s="454"/>
      <c r="C85" s="2843" t="s">
        <v>3104</v>
      </c>
      <c r="D85" s="1446" t="s">
        <v>3543</v>
      </c>
      <c r="E85" s="237">
        <v>45620</v>
      </c>
      <c r="F85" s="237">
        <f t="shared" si="35"/>
        <v>45625</v>
      </c>
      <c r="G85" s="237">
        <f>E85+32</f>
        <v>45652</v>
      </c>
      <c r="H85" s="237">
        <f>E85+36</f>
        <v>45656</v>
      </c>
      <c r="I85" s="159">
        <f>E85+40</f>
        <v>45660</v>
      </c>
      <c r="J85" s="159">
        <f>E85+42</f>
        <v>45662</v>
      </c>
      <c r="K85" s="159">
        <f>E85+45</f>
        <v>45665</v>
      </c>
      <c r="L85" s="1381"/>
      <c r="M85" s="1061">
        <v>45616</v>
      </c>
      <c r="N85" s="1062">
        <v>45617</v>
      </c>
    </row>
    <row r="86" spans="1:15" s="70" customFormat="1" ht="20.100000000000001" hidden="1" customHeight="1">
      <c r="A86" s="454"/>
      <c r="B86" s="454"/>
      <c r="C86" s="2843" t="s">
        <v>2509</v>
      </c>
      <c r="D86" s="1446" t="s">
        <v>3544</v>
      </c>
      <c r="E86" s="237">
        <v>45625</v>
      </c>
      <c r="F86" s="237">
        <f t="shared" si="35"/>
        <v>45630</v>
      </c>
      <c r="G86" s="237">
        <f t="shared" ref="G86:G91" si="41">E86+32</f>
        <v>45657</v>
      </c>
      <c r="H86" s="237">
        <f t="shared" ref="H86:H91" si="42">E86+36</f>
        <v>45661</v>
      </c>
      <c r="I86" s="159">
        <f t="shared" ref="I86:I91" si="43">E86+40</f>
        <v>45665</v>
      </c>
      <c r="J86" s="159">
        <f t="shared" ref="J86:J91" si="44">E86+42</f>
        <v>45667</v>
      </c>
      <c r="K86" s="159">
        <f t="shared" ref="K86:K91" si="45">E86+45</f>
        <v>45670</v>
      </c>
      <c r="L86" s="1381"/>
      <c r="M86" s="1061">
        <v>45623</v>
      </c>
      <c r="N86" s="1062">
        <v>45624</v>
      </c>
    </row>
    <row r="87" spans="1:15" s="70" customFormat="1" ht="20.100000000000001" hidden="1" customHeight="1">
      <c r="A87" s="454" t="s">
        <v>3450</v>
      </c>
      <c r="B87" s="454"/>
      <c r="C87" s="2844" t="s">
        <v>3321</v>
      </c>
      <c r="D87" s="1446" t="s">
        <v>3545</v>
      </c>
      <c r="E87" s="237">
        <v>45638</v>
      </c>
      <c r="F87" s="237">
        <f t="shared" si="35"/>
        <v>45643</v>
      </c>
      <c r="G87" s="237">
        <f t="shared" si="41"/>
        <v>45670</v>
      </c>
      <c r="H87" s="237">
        <f t="shared" si="42"/>
        <v>45674</v>
      </c>
      <c r="I87" s="159">
        <f t="shared" si="43"/>
        <v>45678</v>
      </c>
      <c r="J87" s="159">
        <f t="shared" si="44"/>
        <v>45680</v>
      </c>
      <c r="K87" s="159">
        <f t="shared" si="45"/>
        <v>45683</v>
      </c>
      <c r="L87" s="1381"/>
      <c r="M87" s="1061">
        <v>45630</v>
      </c>
      <c r="N87" s="1062">
        <v>45631</v>
      </c>
    </row>
    <row r="88" spans="1:15" s="70" customFormat="1" ht="20.100000000000001" hidden="1" customHeight="1">
      <c r="A88" s="454" t="s">
        <v>2716</v>
      </c>
      <c r="B88" s="454"/>
      <c r="C88" s="2844" t="s">
        <v>3450</v>
      </c>
      <c r="D88" s="1446" t="s">
        <v>3546</v>
      </c>
      <c r="E88" s="237">
        <v>45646</v>
      </c>
      <c r="F88" s="237">
        <f t="shared" si="35"/>
        <v>45651</v>
      </c>
      <c r="G88" s="237">
        <f t="shared" si="41"/>
        <v>45678</v>
      </c>
      <c r="H88" s="237">
        <f t="shared" si="42"/>
        <v>45682</v>
      </c>
      <c r="I88" s="159">
        <f t="shared" si="43"/>
        <v>45686</v>
      </c>
      <c r="J88" s="159">
        <f t="shared" si="44"/>
        <v>45688</v>
      </c>
      <c r="K88" s="159">
        <f t="shared" si="45"/>
        <v>45691</v>
      </c>
      <c r="L88" s="1381"/>
      <c r="M88" s="1061">
        <v>45637</v>
      </c>
      <c r="N88" s="1062">
        <v>45638</v>
      </c>
    </row>
    <row r="89" spans="1:15" s="70" customFormat="1" ht="20.100000000000001" hidden="1" customHeight="1">
      <c r="A89" s="454" t="s">
        <v>3523</v>
      </c>
      <c r="B89" s="454"/>
      <c r="C89" s="2844" t="s">
        <v>3326</v>
      </c>
      <c r="D89" s="1446" t="s">
        <v>3547</v>
      </c>
      <c r="E89" s="237">
        <v>45648</v>
      </c>
      <c r="F89" s="237">
        <f t="shared" si="35"/>
        <v>45653</v>
      </c>
      <c r="G89" s="237">
        <f t="shared" si="41"/>
        <v>45680</v>
      </c>
      <c r="H89" s="237">
        <f t="shared" si="42"/>
        <v>45684</v>
      </c>
      <c r="I89" s="159">
        <f t="shared" si="43"/>
        <v>45688</v>
      </c>
      <c r="J89" s="159">
        <f t="shared" si="44"/>
        <v>45690</v>
      </c>
      <c r="K89" s="159">
        <f t="shared" si="45"/>
        <v>45693</v>
      </c>
      <c r="L89" s="1381"/>
      <c r="M89" s="1061">
        <v>45644</v>
      </c>
      <c r="N89" s="1062">
        <v>45645</v>
      </c>
    </row>
    <row r="90" spans="1:15" s="70" customFormat="1" ht="20.100000000000001" hidden="1" customHeight="1">
      <c r="A90" s="454"/>
      <c r="B90" s="454"/>
      <c r="C90" s="2843" t="s">
        <v>2523</v>
      </c>
      <c r="D90" s="1446" t="s">
        <v>3548</v>
      </c>
      <c r="E90" s="237">
        <v>45294</v>
      </c>
      <c r="F90" s="237">
        <f t="shared" si="35"/>
        <v>45299</v>
      </c>
      <c r="G90" s="237">
        <f t="shared" si="41"/>
        <v>45326</v>
      </c>
      <c r="H90" s="237">
        <f t="shared" si="42"/>
        <v>45330</v>
      </c>
      <c r="I90" s="159">
        <f t="shared" si="43"/>
        <v>45334</v>
      </c>
      <c r="J90" s="159">
        <f t="shared" si="44"/>
        <v>45336</v>
      </c>
      <c r="K90" s="159">
        <f t="shared" si="45"/>
        <v>45339</v>
      </c>
      <c r="L90" s="1381"/>
      <c r="M90" s="1061">
        <v>45651</v>
      </c>
      <c r="N90" s="1062">
        <v>45652</v>
      </c>
    </row>
    <row r="91" spans="1:15" s="70" customFormat="1" ht="20.100000000000001" hidden="1" customHeight="1">
      <c r="A91" s="454" t="s">
        <v>2727</v>
      </c>
      <c r="B91" s="454"/>
      <c r="C91" s="2844" t="s">
        <v>3157</v>
      </c>
      <c r="D91" s="1446" t="s">
        <v>3549</v>
      </c>
      <c r="E91" s="237">
        <v>45297</v>
      </c>
      <c r="F91" s="237">
        <f t="shared" si="35"/>
        <v>45302</v>
      </c>
      <c r="G91" s="237">
        <f t="shared" si="41"/>
        <v>45329</v>
      </c>
      <c r="H91" s="237">
        <f t="shared" si="42"/>
        <v>45333</v>
      </c>
      <c r="I91" s="159">
        <f t="shared" si="43"/>
        <v>45337</v>
      </c>
      <c r="J91" s="159">
        <f t="shared" si="44"/>
        <v>45339</v>
      </c>
      <c r="K91" s="159">
        <f t="shared" si="45"/>
        <v>45342</v>
      </c>
      <c r="L91" s="1381"/>
      <c r="M91" s="1061">
        <v>45658</v>
      </c>
      <c r="N91" s="1062">
        <v>45659</v>
      </c>
    </row>
    <row r="92" spans="1:15" s="70" customFormat="1" ht="20.100000000000001" hidden="1" customHeight="1">
      <c r="A92" s="454"/>
      <c r="B92" s="454"/>
      <c r="C92" s="2843" t="s">
        <v>2635</v>
      </c>
      <c r="D92" s="1446" t="s">
        <v>3550</v>
      </c>
      <c r="E92" s="237">
        <v>45673</v>
      </c>
      <c r="F92" s="3043" t="s">
        <v>3551</v>
      </c>
      <c r="G92" s="237">
        <f t="shared" ref="G92:G96" si="46">E92+32</f>
        <v>45705</v>
      </c>
      <c r="H92" s="237">
        <f t="shared" ref="H92:H96" si="47">E92+36</f>
        <v>45709</v>
      </c>
      <c r="I92" s="159">
        <f t="shared" ref="I92:I96" si="48">E92+40</f>
        <v>45713</v>
      </c>
      <c r="J92" s="159">
        <f t="shared" ref="J92:J96" si="49">E92+42</f>
        <v>45715</v>
      </c>
      <c r="K92" s="159">
        <f t="shared" ref="K92:K96" si="50">E92+45</f>
        <v>45718</v>
      </c>
      <c r="L92" s="1381"/>
      <c r="M92" s="1061">
        <v>45665</v>
      </c>
      <c r="N92" s="1062">
        <v>45666</v>
      </c>
      <c r="O92" s="70" t="s">
        <v>677</v>
      </c>
    </row>
    <row r="93" spans="1:15" s="70" customFormat="1" ht="20.100000000000001" hidden="1" customHeight="1">
      <c r="A93" s="454"/>
      <c r="B93" s="454"/>
      <c r="C93" s="2843" t="s">
        <v>2875</v>
      </c>
      <c r="D93" s="1446" t="s">
        <v>3552</v>
      </c>
      <c r="E93" s="237">
        <v>45674</v>
      </c>
      <c r="F93" s="3043" t="s">
        <v>3553</v>
      </c>
      <c r="G93" s="237">
        <f t="shared" si="46"/>
        <v>45706</v>
      </c>
      <c r="H93" s="237">
        <f t="shared" si="47"/>
        <v>45710</v>
      </c>
      <c r="I93" s="159">
        <f t="shared" si="48"/>
        <v>45714</v>
      </c>
      <c r="J93" s="159">
        <f t="shared" si="49"/>
        <v>45716</v>
      </c>
      <c r="K93" s="159">
        <f t="shared" si="50"/>
        <v>45719</v>
      </c>
      <c r="L93" s="1381"/>
      <c r="M93" s="1061">
        <v>45672</v>
      </c>
      <c r="N93" s="1062">
        <v>45673</v>
      </c>
    </row>
    <row r="94" spans="1:15" s="70" customFormat="1" ht="20.100000000000001" hidden="1" customHeight="1">
      <c r="A94" s="454" t="s">
        <v>2700</v>
      </c>
      <c r="B94" s="454"/>
      <c r="C94" s="2843" t="s">
        <v>3120</v>
      </c>
      <c r="D94" s="1446" t="s">
        <v>3554</v>
      </c>
      <c r="E94" s="237">
        <v>45681</v>
      </c>
      <c r="F94" s="3043" t="s">
        <v>3555</v>
      </c>
      <c r="G94" s="237">
        <f t="shared" si="46"/>
        <v>45713</v>
      </c>
      <c r="H94" s="237">
        <f t="shared" si="47"/>
        <v>45717</v>
      </c>
      <c r="I94" s="159">
        <f t="shared" si="48"/>
        <v>45721</v>
      </c>
      <c r="J94" s="159">
        <f t="shared" si="49"/>
        <v>45723</v>
      </c>
      <c r="K94" s="159">
        <f t="shared" si="50"/>
        <v>45726</v>
      </c>
      <c r="L94" s="1381"/>
      <c r="M94" s="1061">
        <v>45679</v>
      </c>
      <c r="N94" s="1062">
        <v>45680</v>
      </c>
    </row>
    <row r="95" spans="1:15" s="70" customFormat="1" ht="20.100000000000001" hidden="1" customHeight="1">
      <c r="A95" s="454"/>
      <c r="B95" s="454"/>
      <c r="C95" s="2843" t="s">
        <v>2530</v>
      </c>
      <c r="D95" s="1446" t="s">
        <v>3556</v>
      </c>
      <c r="E95" s="237">
        <v>45693</v>
      </c>
      <c r="F95" s="3044" t="s">
        <v>391</v>
      </c>
      <c r="G95" s="237">
        <f t="shared" si="46"/>
        <v>45725</v>
      </c>
      <c r="H95" s="237">
        <f t="shared" si="47"/>
        <v>45729</v>
      </c>
      <c r="I95" s="159">
        <f t="shared" si="48"/>
        <v>45733</v>
      </c>
      <c r="J95" s="159">
        <f t="shared" si="49"/>
        <v>45735</v>
      </c>
      <c r="K95" s="159">
        <f t="shared" si="50"/>
        <v>45738</v>
      </c>
      <c r="L95" s="1381"/>
      <c r="M95" s="1061">
        <v>45686</v>
      </c>
      <c r="N95" s="1062">
        <v>45687</v>
      </c>
    </row>
    <row r="96" spans="1:15" s="70" customFormat="1" ht="20.100000000000001" hidden="1" customHeight="1">
      <c r="A96" s="454"/>
      <c r="B96" s="454"/>
      <c r="C96" s="2843" t="s">
        <v>3435</v>
      </c>
      <c r="D96" s="1446" t="s">
        <v>3557</v>
      </c>
      <c r="E96" s="237">
        <v>45701</v>
      </c>
      <c r="F96" s="3043" t="s">
        <v>3558</v>
      </c>
      <c r="G96" s="237">
        <f t="shared" si="46"/>
        <v>45733</v>
      </c>
      <c r="H96" s="237">
        <f t="shared" si="47"/>
        <v>45737</v>
      </c>
      <c r="I96" s="159">
        <f t="shared" si="48"/>
        <v>45741</v>
      </c>
      <c r="J96" s="159">
        <f t="shared" si="49"/>
        <v>45743</v>
      </c>
      <c r="K96" s="159">
        <f t="shared" si="50"/>
        <v>45746</v>
      </c>
      <c r="L96" s="1381"/>
      <c r="M96" s="1061">
        <v>45693</v>
      </c>
      <c r="N96" s="1062">
        <v>45694</v>
      </c>
    </row>
    <row r="97" spans="1:15" s="70" customFormat="1" ht="20.100000000000001" hidden="1" customHeight="1">
      <c r="A97" s="454"/>
      <c r="B97" s="454"/>
      <c r="C97" s="2843" t="s">
        <v>3530</v>
      </c>
      <c r="D97" s="1446" t="s">
        <v>3559</v>
      </c>
      <c r="E97" s="237">
        <v>45703</v>
      </c>
      <c r="F97" s="3043" t="s">
        <v>3560</v>
      </c>
      <c r="G97" s="237">
        <f>E97+32</f>
        <v>45735</v>
      </c>
      <c r="H97" s="237">
        <f>E97+36</f>
        <v>45739</v>
      </c>
      <c r="I97" s="159">
        <f>E97+40</f>
        <v>45743</v>
      </c>
      <c r="J97" s="159">
        <f>E97+42</f>
        <v>45745</v>
      </c>
      <c r="K97" s="159">
        <f>E97+45</f>
        <v>45748</v>
      </c>
      <c r="L97" s="1381"/>
      <c r="M97" s="1061">
        <v>45700</v>
      </c>
      <c r="N97" s="1062">
        <v>45701</v>
      </c>
      <c r="O97" s="70" t="s">
        <v>3561</v>
      </c>
    </row>
    <row r="98" spans="1:15" s="70" customFormat="1" ht="20.100000000000001" hidden="1" customHeight="1">
      <c r="A98" s="454"/>
      <c r="B98" s="454"/>
      <c r="C98" s="109"/>
      <c r="D98" s="109"/>
      <c r="E98" s="123"/>
      <c r="F98" s="2864"/>
      <c r="G98" s="123"/>
      <c r="H98" s="123"/>
      <c r="I98" s="1381"/>
      <c r="J98" s="1381"/>
      <c r="K98" s="1381"/>
      <c r="L98" s="1381"/>
      <c r="M98" s="1061"/>
      <c r="N98" s="1062"/>
    </row>
    <row r="99" spans="1:15" s="70" customFormat="1" ht="20.100000000000001" hidden="1" customHeight="1">
      <c r="A99" s="454"/>
      <c r="B99" s="454"/>
      <c r="C99" s="18" t="s">
        <v>2073</v>
      </c>
      <c r="D99" s="109"/>
      <c r="E99" s="123"/>
      <c r="F99" s="78"/>
      <c r="G99" s="82"/>
      <c r="H99" s="1163"/>
      <c r="I99" s="60"/>
      <c r="J99" s="78"/>
      <c r="K99" s="60"/>
      <c r="L99" s="60"/>
      <c r="M99" s="1163"/>
      <c r="N99" s="60"/>
    </row>
    <row r="100" spans="1:15" s="70" customFormat="1" ht="20.100000000000001" hidden="1" customHeight="1">
      <c r="A100" s="454"/>
      <c r="B100" s="454"/>
      <c r="C100" s="751"/>
      <c r="D100" s="154"/>
      <c r="E100" s="1257" t="s">
        <v>3238</v>
      </c>
      <c r="F100" s="68" t="s">
        <v>766</v>
      </c>
      <c r="G100" s="68" t="s">
        <v>654</v>
      </c>
      <c r="H100" s="68" t="s">
        <v>1061</v>
      </c>
      <c r="I100" s="68" t="s">
        <v>1214</v>
      </c>
      <c r="J100" s="1506" t="s">
        <v>3426</v>
      </c>
      <c r="K100" s="1060" t="s">
        <v>2279</v>
      </c>
      <c r="L100" s="1060"/>
      <c r="M100" s="1060" t="s">
        <v>1793</v>
      </c>
      <c r="N100" s="14" t="s">
        <v>1794</v>
      </c>
    </row>
    <row r="101" spans="1:15" s="70" customFormat="1" ht="20.100000000000001" hidden="1" customHeight="1" thickBot="1">
      <c r="A101" s="454"/>
      <c r="B101" s="454"/>
      <c r="C101" s="2887" t="s">
        <v>2825</v>
      </c>
      <c r="D101" s="214" t="s">
        <v>3427</v>
      </c>
      <c r="E101" s="1504" t="s">
        <v>3242</v>
      </c>
      <c r="F101" s="1505" t="s">
        <v>3306</v>
      </c>
      <c r="G101" s="1505" t="s">
        <v>3562</v>
      </c>
      <c r="H101" s="1505" t="s">
        <v>3091</v>
      </c>
      <c r="I101" s="1505" t="s">
        <v>3429</v>
      </c>
      <c r="J101" s="1505" t="s">
        <v>3219</v>
      </c>
      <c r="K101" s="2896"/>
      <c r="L101" s="2896"/>
      <c r="M101" s="2896"/>
      <c r="N101" s="14"/>
    </row>
    <row r="102" spans="1:15" s="70" customFormat="1" ht="20.100000000000001" hidden="1" customHeight="1" thickTop="1">
      <c r="A102" s="454" t="s">
        <v>2187</v>
      </c>
      <c r="B102" s="454"/>
      <c r="C102" s="1615" t="s">
        <v>3480</v>
      </c>
      <c r="D102" s="2862" t="s">
        <v>3563</v>
      </c>
      <c r="E102" s="237">
        <v>45709</v>
      </c>
      <c r="F102" s="237">
        <f>E102+32</f>
        <v>45741</v>
      </c>
      <c r="G102" s="237">
        <f>E102+37</f>
        <v>45746</v>
      </c>
      <c r="H102" s="237">
        <f>E102+40</f>
        <v>45749</v>
      </c>
      <c r="I102" s="159">
        <f>E102+42</f>
        <v>45751</v>
      </c>
      <c r="J102" s="159">
        <f>E102+45</f>
        <v>45754</v>
      </c>
      <c r="K102" s="2896">
        <v>45708</v>
      </c>
      <c r="L102" s="2896"/>
      <c r="M102" s="2896">
        <v>45709</v>
      </c>
      <c r="N102" s="14">
        <v>8</v>
      </c>
    </row>
    <row r="103" spans="1:15" s="70" customFormat="1" ht="20.100000000000001" hidden="1" customHeight="1">
      <c r="A103" s="454"/>
      <c r="B103" s="454"/>
      <c r="C103" s="2868" t="s">
        <v>404</v>
      </c>
      <c r="D103" s="1446" t="s">
        <v>3564</v>
      </c>
      <c r="E103" s="237">
        <v>45349</v>
      </c>
      <c r="F103" s="442"/>
      <c r="G103" s="442"/>
      <c r="H103" s="442"/>
      <c r="I103" s="442"/>
      <c r="J103" s="442"/>
      <c r="K103" s="2896">
        <v>45715</v>
      </c>
      <c r="L103" s="2896"/>
      <c r="M103" s="2896">
        <v>45716</v>
      </c>
      <c r="N103" s="14">
        <v>9</v>
      </c>
    </row>
    <row r="104" spans="1:15" s="70" customFormat="1" ht="20.100000000000001" hidden="1" customHeight="1">
      <c r="A104" s="454" t="s">
        <v>3565</v>
      </c>
      <c r="B104" s="454"/>
      <c r="C104" s="1615" t="s">
        <v>2089</v>
      </c>
      <c r="D104" s="1446" t="s">
        <v>3566</v>
      </c>
      <c r="E104" s="237">
        <v>45725</v>
      </c>
      <c r="F104" s="237">
        <f t="shared" ref="F104:F109" si="51">E104+32</f>
        <v>45757</v>
      </c>
      <c r="G104" s="237">
        <f t="shared" ref="G104:G109" si="52">E104+37</f>
        <v>45762</v>
      </c>
      <c r="H104" s="237">
        <f t="shared" ref="H104:H109" si="53">E104+40</f>
        <v>45765</v>
      </c>
      <c r="I104" s="159">
        <f t="shared" ref="I104:I109" si="54">E104+42</f>
        <v>45767</v>
      </c>
      <c r="J104" s="159">
        <f t="shared" ref="J104:J109" si="55">E104+45</f>
        <v>45770</v>
      </c>
      <c r="K104" s="2896">
        <v>45722</v>
      </c>
      <c r="L104" s="2896"/>
      <c r="M104" s="2896">
        <v>45723</v>
      </c>
      <c r="N104" s="14">
        <v>10</v>
      </c>
    </row>
    <row r="105" spans="1:15" s="70" customFormat="1" ht="20.100000000000001" hidden="1" customHeight="1">
      <c r="A105" s="454" t="s">
        <v>3567</v>
      </c>
      <c r="B105" s="454"/>
      <c r="C105" s="2164" t="s">
        <v>596</v>
      </c>
      <c r="D105" s="1446" t="s">
        <v>3568</v>
      </c>
      <c r="E105" s="237">
        <v>45730</v>
      </c>
      <c r="F105" s="237">
        <f t="shared" si="51"/>
        <v>45762</v>
      </c>
      <c r="G105" s="237">
        <f t="shared" si="52"/>
        <v>45767</v>
      </c>
      <c r="H105" s="237">
        <f t="shared" si="53"/>
        <v>45770</v>
      </c>
      <c r="I105" s="159">
        <f t="shared" si="54"/>
        <v>45772</v>
      </c>
      <c r="J105" s="159">
        <f t="shared" si="55"/>
        <v>45775</v>
      </c>
      <c r="K105" s="2896">
        <v>45729</v>
      </c>
      <c r="L105" s="2896"/>
      <c r="M105" s="2896">
        <v>45730</v>
      </c>
      <c r="N105" s="14">
        <v>11</v>
      </c>
    </row>
    <row r="106" spans="1:15" s="70" customFormat="1" ht="20.100000000000001" hidden="1" customHeight="1">
      <c r="A106" s="454" t="s">
        <v>3569</v>
      </c>
      <c r="B106" s="454"/>
      <c r="C106" s="1615" t="s">
        <v>2403</v>
      </c>
      <c r="D106" s="1446" t="s">
        <v>3570</v>
      </c>
      <c r="E106" s="237">
        <v>45741</v>
      </c>
      <c r="F106" s="237">
        <f t="shared" si="51"/>
        <v>45773</v>
      </c>
      <c r="G106" s="237">
        <f t="shared" si="52"/>
        <v>45778</v>
      </c>
      <c r="H106" s="237">
        <f t="shared" si="53"/>
        <v>45781</v>
      </c>
      <c r="I106" s="159">
        <f t="shared" si="54"/>
        <v>45783</v>
      </c>
      <c r="J106" s="159">
        <f t="shared" si="55"/>
        <v>45786</v>
      </c>
      <c r="K106" s="2896">
        <v>45736</v>
      </c>
      <c r="L106" s="2896"/>
      <c r="M106" s="2896">
        <v>45737</v>
      </c>
      <c r="N106" s="14">
        <v>12</v>
      </c>
    </row>
    <row r="107" spans="1:15" s="70" customFormat="1" ht="20.100000000000001" hidden="1" customHeight="1">
      <c r="A107" s="454" t="s">
        <v>3571</v>
      </c>
      <c r="B107" s="454"/>
      <c r="C107" s="1615" t="s">
        <v>2947</v>
      </c>
      <c r="D107" s="1446" t="s">
        <v>3572</v>
      </c>
      <c r="E107" s="237">
        <v>45747</v>
      </c>
      <c r="F107" s="237">
        <f t="shared" si="51"/>
        <v>45779</v>
      </c>
      <c r="G107" s="237">
        <f t="shared" si="52"/>
        <v>45784</v>
      </c>
      <c r="H107" s="237">
        <f t="shared" si="53"/>
        <v>45787</v>
      </c>
      <c r="I107" s="159">
        <f t="shared" si="54"/>
        <v>45789</v>
      </c>
      <c r="J107" s="159">
        <f t="shared" si="55"/>
        <v>45792</v>
      </c>
      <c r="K107" s="2896">
        <v>45743</v>
      </c>
      <c r="L107" s="2896"/>
      <c r="M107" s="2896">
        <v>45744</v>
      </c>
      <c r="N107" s="14">
        <v>13</v>
      </c>
    </row>
    <row r="108" spans="1:15" s="70" customFormat="1" ht="20.100000000000001" hidden="1" customHeight="1">
      <c r="A108" s="454" t="s">
        <v>2268</v>
      </c>
      <c r="B108" s="454"/>
      <c r="C108" s="2164" t="s">
        <v>3532</v>
      </c>
      <c r="D108" s="3159" t="s">
        <v>3573</v>
      </c>
      <c r="E108" s="349">
        <v>45756</v>
      </c>
      <c r="F108" s="349">
        <f t="shared" si="51"/>
        <v>45788</v>
      </c>
      <c r="G108" s="349">
        <f t="shared" si="52"/>
        <v>45793</v>
      </c>
      <c r="H108" s="349">
        <f t="shared" si="53"/>
        <v>45796</v>
      </c>
      <c r="I108" s="1503">
        <f t="shared" si="54"/>
        <v>45798</v>
      </c>
      <c r="J108" s="1503">
        <f t="shared" si="55"/>
        <v>45801</v>
      </c>
      <c r="K108" s="2896">
        <v>45750</v>
      </c>
      <c r="L108" s="2896"/>
      <c r="M108" s="2896">
        <v>45751</v>
      </c>
      <c r="N108" s="14">
        <v>14</v>
      </c>
    </row>
    <row r="109" spans="1:15" s="70" customFormat="1" ht="20.100000000000001" hidden="1" customHeight="1">
      <c r="A109" s="454" t="s">
        <v>2369</v>
      </c>
      <c r="B109" s="454"/>
      <c r="C109" s="1615" t="s">
        <v>525</v>
      </c>
      <c r="D109" s="1446" t="s">
        <v>3574</v>
      </c>
      <c r="E109" s="237">
        <v>45760</v>
      </c>
      <c r="F109" s="237">
        <f t="shared" si="51"/>
        <v>45792</v>
      </c>
      <c r="G109" s="237">
        <f t="shared" si="52"/>
        <v>45797</v>
      </c>
      <c r="H109" s="237">
        <f t="shared" si="53"/>
        <v>45800</v>
      </c>
      <c r="I109" s="159">
        <f t="shared" si="54"/>
        <v>45802</v>
      </c>
      <c r="J109" s="159">
        <f t="shared" si="55"/>
        <v>45805</v>
      </c>
      <c r="K109" s="2896">
        <v>45757</v>
      </c>
      <c r="L109" s="2896"/>
      <c r="M109" s="2896">
        <v>45758</v>
      </c>
      <c r="N109" s="14">
        <v>15</v>
      </c>
    </row>
    <row r="110" spans="1:15" s="70" customFormat="1" ht="20.100000000000001" hidden="1" customHeight="1">
      <c r="A110" s="454"/>
      <c r="B110" s="454"/>
      <c r="C110" s="109"/>
      <c r="D110" s="109"/>
      <c r="E110" s="123"/>
      <c r="F110" s="123"/>
      <c r="G110" s="123"/>
      <c r="H110" s="123"/>
      <c r="I110" s="1381"/>
      <c r="J110" s="1381"/>
      <c r="K110" s="2896"/>
      <c r="L110" s="2896"/>
      <c r="M110" s="2896"/>
      <c r="N110" s="14"/>
    </row>
    <row r="111" spans="1:15" s="70" customFormat="1" ht="20.100000000000001" hidden="1" customHeight="1">
      <c r="A111" s="454"/>
      <c r="B111" s="3337" t="s">
        <v>1794</v>
      </c>
      <c r="C111" s="109"/>
      <c r="D111" s="109"/>
      <c r="E111" s="1257" t="s">
        <v>3238</v>
      </c>
      <c r="F111" s="68" t="s">
        <v>711</v>
      </c>
      <c r="G111" s="68" t="s">
        <v>654</v>
      </c>
      <c r="H111" s="68" t="s">
        <v>1061</v>
      </c>
      <c r="I111" s="68" t="s">
        <v>1214</v>
      </c>
      <c r="J111" s="1506" t="s">
        <v>3426</v>
      </c>
      <c r="K111" s="373"/>
      <c r="L111" s="373"/>
      <c r="M111" s="373" t="s">
        <v>2075</v>
      </c>
      <c r="N111" s="14"/>
    </row>
    <row r="112" spans="1:15" s="70" customFormat="1" ht="20.100000000000001" hidden="1" customHeight="1" thickBot="1">
      <c r="A112" s="454"/>
      <c r="B112" s="454"/>
      <c r="C112" s="109"/>
      <c r="D112" s="109"/>
      <c r="E112" s="1504" t="s">
        <v>3242</v>
      </c>
      <c r="F112" s="1505" t="s">
        <v>3244</v>
      </c>
      <c r="G112" s="1505" t="s">
        <v>3215</v>
      </c>
      <c r="H112" s="1505" t="s">
        <v>2080</v>
      </c>
      <c r="I112" s="1505" t="s">
        <v>3091</v>
      </c>
      <c r="J112" s="1505" t="s">
        <v>3218</v>
      </c>
      <c r="K112" s="373"/>
      <c r="L112" s="373"/>
      <c r="M112" s="373"/>
      <c r="N112" s="14"/>
    </row>
    <row r="113" spans="1:15" s="70" customFormat="1" ht="20.100000000000001" hidden="1" customHeight="1" thickTop="1">
      <c r="A113" s="454"/>
      <c r="B113" s="454"/>
      <c r="C113" s="1615" t="s">
        <v>2911</v>
      </c>
      <c r="D113" s="1446" t="s">
        <v>3575</v>
      </c>
      <c r="E113" s="237">
        <v>45774</v>
      </c>
      <c r="F113" s="237">
        <f>E113+30</f>
        <v>45804</v>
      </c>
      <c r="G113" s="237">
        <f>E113+33</f>
        <v>45807</v>
      </c>
      <c r="H113" s="237">
        <f>E113+36</f>
        <v>45810</v>
      </c>
      <c r="I113" s="159">
        <f>E113+40</f>
        <v>45814</v>
      </c>
      <c r="J113" s="159">
        <f>E113+43</f>
        <v>45817</v>
      </c>
      <c r="K113" s="373">
        <v>45765</v>
      </c>
      <c r="L113" s="373"/>
      <c r="M113" s="373">
        <v>45767</v>
      </c>
      <c r="N113" s="14">
        <v>16</v>
      </c>
    </row>
    <row r="114" spans="1:15" s="70" customFormat="1" ht="20.100000000000001" hidden="1" customHeight="1">
      <c r="A114" s="454" t="s">
        <v>412</v>
      </c>
      <c r="B114" s="454"/>
      <c r="C114" s="1615" t="s">
        <v>3157</v>
      </c>
      <c r="D114" s="3160" t="s">
        <v>3576</v>
      </c>
      <c r="E114" s="229">
        <v>45777</v>
      </c>
      <c r="F114" s="237">
        <f t="shared" ref="F114:F117" si="56">E114+30</f>
        <v>45807</v>
      </c>
      <c r="G114" s="237">
        <f t="shared" ref="G114:G122" si="57">E114+33</f>
        <v>45810</v>
      </c>
      <c r="H114" s="237">
        <f t="shared" ref="H114:H122" si="58">E114+36</f>
        <v>45813</v>
      </c>
      <c r="I114" s="159">
        <f t="shared" ref="I114:I122" si="59">E114+40</f>
        <v>45817</v>
      </c>
      <c r="J114" s="159">
        <f t="shared" ref="J114:J122" si="60">E114+43</f>
        <v>45820</v>
      </c>
      <c r="K114" s="373">
        <v>45772</v>
      </c>
      <c r="L114" s="373"/>
      <c r="M114" s="373">
        <v>45774</v>
      </c>
      <c r="N114" s="14">
        <v>17</v>
      </c>
    </row>
    <row r="115" spans="1:15" s="70" customFormat="1" ht="20.100000000000001" hidden="1" customHeight="1">
      <c r="A115" s="454"/>
      <c r="B115" s="14">
        <v>18</v>
      </c>
      <c r="C115" s="1615" t="s">
        <v>3398</v>
      </c>
      <c r="D115" s="1446" t="s">
        <v>3577</v>
      </c>
      <c r="E115" s="237">
        <v>45786</v>
      </c>
      <c r="F115" s="237">
        <f t="shared" si="56"/>
        <v>45816</v>
      </c>
      <c r="G115" s="237">
        <f t="shared" si="57"/>
        <v>45819</v>
      </c>
      <c r="H115" s="237">
        <f t="shared" si="58"/>
        <v>45822</v>
      </c>
      <c r="I115" s="159">
        <f t="shared" si="59"/>
        <v>45826</v>
      </c>
      <c r="J115" s="159">
        <f t="shared" si="60"/>
        <v>45829</v>
      </c>
      <c r="K115" s="373">
        <v>45779</v>
      </c>
      <c r="L115" s="373"/>
      <c r="M115" s="373">
        <v>45781</v>
      </c>
      <c r="N115" s="14"/>
      <c r="O115" s="70" t="s">
        <v>3578</v>
      </c>
    </row>
    <row r="116" spans="1:15" s="70" customFormat="1" ht="20.100000000000001" hidden="1" customHeight="1">
      <c r="A116" s="454" t="s">
        <v>2520</v>
      </c>
      <c r="B116" s="14">
        <v>19</v>
      </c>
      <c r="C116" s="1615" t="s">
        <v>2519</v>
      </c>
      <c r="D116" s="1446" t="s">
        <v>3579</v>
      </c>
      <c r="E116" s="229">
        <v>45790</v>
      </c>
      <c r="F116" s="237">
        <f t="shared" si="56"/>
        <v>45820</v>
      </c>
      <c r="G116" s="237">
        <f t="shared" si="57"/>
        <v>45823</v>
      </c>
      <c r="H116" s="237">
        <f t="shared" si="58"/>
        <v>45826</v>
      </c>
      <c r="I116" s="159">
        <f t="shared" si="59"/>
        <v>45830</v>
      </c>
      <c r="J116" s="159">
        <f t="shared" si="60"/>
        <v>45833</v>
      </c>
      <c r="K116" s="373">
        <v>45786</v>
      </c>
      <c r="L116" s="373"/>
      <c r="M116" s="373">
        <v>45788</v>
      </c>
      <c r="N116" s="14"/>
    </row>
    <row r="117" spans="1:15" s="70" customFormat="1" ht="20.100000000000001" hidden="1" customHeight="1">
      <c r="A117" s="454"/>
      <c r="B117" s="14">
        <v>20</v>
      </c>
      <c r="C117" s="1615" t="s">
        <v>142</v>
      </c>
      <c r="D117" s="378" t="s">
        <v>3580</v>
      </c>
      <c r="E117" s="237">
        <v>45796</v>
      </c>
      <c r="F117" s="237">
        <f t="shared" si="56"/>
        <v>45826</v>
      </c>
      <c r="G117" s="237">
        <f t="shared" si="57"/>
        <v>45829</v>
      </c>
      <c r="H117" s="237">
        <f t="shared" si="58"/>
        <v>45832</v>
      </c>
      <c r="I117" s="159">
        <f t="shared" si="59"/>
        <v>45836</v>
      </c>
      <c r="J117" s="159">
        <f t="shared" si="60"/>
        <v>45839</v>
      </c>
      <c r="K117" s="373">
        <v>45793</v>
      </c>
      <c r="L117" s="373"/>
      <c r="M117" s="373">
        <v>45795</v>
      </c>
      <c r="N117" s="14"/>
    </row>
    <row r="118" spans="1:15" s="70" customFormat="1" ht="20.100000000000001" hidden="1" customHeight="1">
      <c r="A118" s="454"/>
      <c r="B118" s="14"/>
      <c r="C118" s="27"/>
      <c r="D118" s="109"/>
      <c r="E118" s="123"/>
      <c r="F118" s="123"/>
      <c r="G118" s="123"/>
      <c r="H118" s="123"/>
      <c r="I118" s="123"/>
      <c r="J118" s="123"/>
      <c r="K118" s="373"/>
      <c r="L118" s="373"/>
      <c r="M118" s="373"/>
      <c r="N118" s="14"/>
    </row>
    <row r="119" spans="1:15" s="70" customFormat="1" ht="20.100000000000001" hidden="1" customHeight="1">
      <c r="A119" s="454"/>
      <c r="B119" s="3514"/>
      <c r="C119" s="3525"/>
      <c r="D119" s="3525"/>
      <c r="E119" s="3526" t="s">
        <v>3238</v>
      </c>
      <c r="F119" s="3526" t="s">
        <v>711</v>
      </c>
      <c r="G119" s="3526" t="s">
        <v>654</v>
      </c>
      <c r="H119" s="3526" t="s">
        <v>1061</v>
      </c>
      <c r="I119" s="3526" t="s">
        <v>1214</v>
      </c>
      <c r="J119" s="3527" t="s">
        <v>3426</v>
      </c>
      <c r="K119" s="3528"/>
      <c r="L119" s="3447" t="s">
        <v>3581</v>
      </c>
      <c r="M119" s="3447" t="s">
        <v>3582</v>
      </c>
      <c r="N119" s="14"/>
    </row>
    <row r="120" spans="1:15" s="70" customFormat="1" ht="20.100000000000001" hidden="1" customHeight="1" thickBot="1">
      <c r="A120" s="454"/>
      <c r="B120" s="3514"/>
      <c r="C120" s="3529" t="s">
        <v>3583</v>
      </c>
      <c r="D120" s="3525"/>
      <c r="E120" s="3530" t="s">
        <v>3242</v>
      </c>
      <c r="F120" s="3531" t="s">
        <v>3244</v>
      </c>
      <c r="G120" s="3531" t="s">
        <v>3215</v>
      </c>
      <c r="H120" s="3531" t="s">
        <v>2080</v>
      </c>
      <c r="I120" s="3531" t="s">
        <v>3091</v>
      </c>
      <c r="J120" s="3531" t="s">
        <v>3218</v>
      </c>
      <c r="K120" s="3528"/>
      <c r="L120" s="3552"/>
      <c r="M120" s="3552"/>
      <c r="N120" s="14"/>
    </row>
    <row r="121" spans="1:15" s="70" customFormat="1" ht="20.100000000000001" hidden="1" customHeight="1" thickTop="1">
      <c r="A121" s="454"/>
      <c r="B121" s="3532" t="s">
        <v>3584</v>
      </c>
      <c r="C121" s="3533" t="s">
        <v>265</v>
      </c>
      <c r="D121" s="3534" t="s">
        <v>3585</v>
      </c>
      <c r="E121" s="3535">
        <v>45808</v>
      </c>
      <c r="F121" s="3536">
        <f t="shared" ref="F121:F127" si="61">E121+30</f>
        <v>45838</v>
      </c>
      <c r="G121" s="3537">
        <f t="shared" si="57"/>
        <v>45841</v>
      </c>
      <c r="H121" s="3537">
        <f t="shared" si="58"/>
        <v>45844</v>
      </c>
      <c r="I121" s="3537">
        <f t="shared" si="59"/>
        <v>45848</v>
      </c>
      <c r="J121" s="3537">
        <f t="shared" si="60"/>
        <v>45851</v>
      </c>
      <c r="K121" s="3528"/>
      <c r="L121" s="3552">
        <v>45800</v>
      </c>
      <c r="M121" s="3552">
        <f t="shared" ref="M121:M127" si="62">L121+2</f>
        <v>45802</v>
      </c>
      <c r="N121" s="14"/>
    </row>
    <row r="122" spans="1:15" s="70" customFormat="1" ht="20.100000000000001" hidden="1" customHeight="1">
      <c r="A122" s="454"/>
      <c r="B122" s="3532" t="s">
        <v>3586</v>
      </c>
      <c r="C122" s="3538" t="s">
        <v>183</v>
      </c>
      <c r="D122" s="3539" t="s">
        <v>3587</v>
      </c>
      <c r="E122" s="3536">
        <v>45813</v>
      </c>
      <c r="F122" s="3536">
        <f t="shared" si="61"/>
        <v>45843</v>
      </c>
      <c r="G122" s="3536">
        <f t="shared" si="57"/>
        <v>45846</v>
      </c>
      <c r="H122" s="3536">
        <f t="shared" si="58"/>
        <v>45849</v>
      </c>
      <c r="I122" s="3536">
        <f t="shared" si="59"/>
        <v>45853</v>
      </c>
      <c r="J122" s="3536">
        <f t="shared" si="60"/>
        <v>45856</v>
      </c>
      <c r="K122" s="3528"/>
      <c r="L122" s="3552">
        <v>45807</v>
      </c>
      <c r="M122" s="3552">
        <f t="shared" si="62"/>
        <v>45809</v>
      </c>
      <c r="N122" s="14"/>
    </row>
    <row r="123" spans="1:15" s="70" customFormat="1" ht="20.100000000000001" hidden="1" customHeight="1">
      <c r="A123" s="454"/>
      <c r="B123" s="3532" t="s">
        <v>3588</v>
      </c>
      <c r="C123" s="3460" t="s">
        <v>3122</v>
      </c>
      <c r="D123" s="3540" t="s">
        <v>3589</v>
      </c>
      <c r="E123" s="3541">
        <v>45820</v>
      </c>
      <c r="F123" s="1369">
        <f t="shared" si="61"/>
        <v>45850</v>
      </c>
      <c r="G123" s="1369">
        <f t="shared" ref="G123:G127" si="63">E123+33</f>
        <v>45853</v>
      </c>
      <c r="H123" s="1369">
        <f t="shared" ref="H123:H127" si="64">E123+36</f>
        <v>45856</v>
      </c>
      <c r="I123" s="3542">
        <f t="shared" ref="I123:I127" si="65">E123+40</f>
        <v>45860</v>
      </c>
      <c r="J123" s="3542">
        <f t="shared" ref="J123:J127" si="66">E123+43</f>
        <v>45863</v>
      </c>
      <c r="K123" s="3528"/>
      <c r="L123" s="3552">
        <v>45814</v>
      </c>
      <c r="M123" s="3552">
        <f t="shared" si="62"/>
        <v>45816</v>
      </c>
      <c r="N123" s="14"/>
    </row>
    <row r="124" spans="1:15" s="70" customFormat="1" ht="20.100000000000001" hidden="1" customHeight="1">
      <c r="A124" s="454"/>
      <c r="B124" s="3532" t="s">
        <v>3590</v>
      </c>
      <c r="C124" s="3460" t="s">
        <v>3389</v>
      </c>
      <c r="D124" s="3540" t="s">
        <v>3591</v>
      </c>
      <c r="E124" s="3543">
        <v>45826</v>
      </c>
      <c r="F124" s="1369">
        <f t="shared" si="61"/>
        <v>45856</v>
      </c>
      <c r="G124" s="1369">
        <f t="shared" si="63"/>
        <v>45859</v>
      </c>
      <c r="H124" s="1369">
        <f t="shared" si="64"/>
        <v>45862</v>
      </c>
      <c r="I124" s="3542">
        <f t="shared" si="65"/>
        <v>45866</v>
      </c>
      <c r="J124" s="3542">
        <f t="shared" si="66"/>
        <v>45869</v>
      </c>
      <c r="K124" s="3528"/>
      <c r="L124" s="3552">
        <v>45821</v>
      </c>
      <c r="M124" s="3552">
        <f t="shared" si="62"/>
        <v>45823</v>
      </c>
      <c r="N124" s="14"/>
    </row>
    <row r="125" spans="1:15" s="70" customFormat="1" ht="20.100000000000001" hidden="1" customHeight="1">
      <c r="A125" s="454"/>
      <c r="B125" s="3532" t="s">
        <v>3592</v>
      </c>
      <c r="C125" s="3460" t="s">
        <v>3435</v>
      </c>
      <c r="D125" s="3540" t="s">
        <v>3593</v>
      </c>
      <c r="E125" s="3541">
        <v>45834</v>
      </c>
      <c r="F125" s="1369">
        <f t="shared" si="61"/>
        <v>45864</v>
      </c>
      <c r="G125" s="1369">
        <f t="shared" si="63"/>
        <v>45867</v>
      </c>
      <c r="H125" s="1369">
        <f t="shared" si="64"/>
        <v>45870</v>
      </c>
      <c r="I125" s="3542">
        <f t="shared" si="65"/>
        <v>45874</v>
      </c>
      <c r="J125" s="3542">
        <f t="shared" si="66"/>
        <v>45877</v>
      </c>
      <c r="K125" s="3528"/>
      <c r="L125" s="3552">
        <v>45828</v>
      </c>
      <c r="M125" s="3552">
        <f t="shared" si="62"/>
        <v>45830</v>
      </c>
      <c r="N125" s="14"/>
    </row>
    <row r="126" spans="1:15" s="70" customFormat="1" ht="20.100000000000001" hidden="1" customHeight="1">
      <c r="A126" s="454"/>
      <c r="B126" s="3532" t="s">
        <v>3594</v>
      </c>
      <c r="C126" s="3460" t="s">
        <v>3523</v>
      </c>
      <c r="D126" s="3540" t="s">
        <v>3595</v>
      </c>
      <c r="E126" s="3543">
        <v>45848</v>
      </c>
      <c r="F126" s="1369">
        <f t="shared" si="61"/>
        <v>45878</v>
      </c>
      <c r="G126" s="1369">
        <f t="shared" si="63"/>
        <v>45881</v>
      </c>
      <c r="H126" s="1369">
        <f t="shared" si="64"/>
        <v>45884</v>
      </c>
      <c r="I126" s="3542">
        <f t="shared" si="65"/>
        <v>45888</v>
      </c>
      <c r="J126" s="3542">
        <f t="shared" si="66"/>
        <v>45891</v>
      </c>
      <c r="K126" s="3528"/>
      <c r="L126" s="3552">
        <v>45835</v>
      </c>
      <c r="M126" s="3552">
        <f t="shared" si="62"/>
        <v>45837</v>
      </c>
      <c r="N126" s="14"/>
    </row>
    <row r="127" spans="1:15" s="70" customFormat="1" ht="20.100000000000001" hidden="1" customHeight="1">
      <c r="A127" s="454"/>
      <c r="B127" s="3532" t="s">
        <v>3596</v>
      </c>
      <c r="C127" s="3538" t="s">
        <v>3480</v>
      </c>
      <c r="D127" s="3544" t="s">
        <v>3597</v>
      </c>
      <c r="E127" s="3545">
        <v>45850</v>
      </c>
      <c r="F127" s="3536">
        <f t="shared" si="61"/>
        <v>45880</v>
      </c>
      <c r="G127" s="3536">
        <f t="shared" si="63"/>
        <v>45883</v>
      </c>
      <c r="H127" s="3536">
        <f t="shared" si="64"/>
        <v>45886</v>
      </c>
      <c r="I127" s="3536">
        <f t="shared" si="65"/>
        <v>45890</v>
      </c>
      <c r="J127" s="3536">
        <f t="shared" si="66"/>
        <v>45893</v>
      </c>
      <c r="K127" s="3528"/>
      <c r="L127" s="3552">
        <v>45842</v>
      </c>
      <c r="M127" s="3552">
        <f t="shared" si="62"/>
        <v>45844</v>
      </c>
      <c r="N127" s="14"/>
    </row>
    <row r="128" spans="1:15" s="70" customFormat="1" ht="20.100000000000001" customHeight="1">
      <c r="A128" s="454"/>
      <c r="B128" s="3546"/>
      <c r="C128" s="3520"/>
      <c r="D128" s="3525"/>
      <c r="E128" s="3528"/>
      <c r="F128" s="3547"/>
      <c r="G128" s="3547"/>
      <c r="H128" s="3547"/>
      <c r="I128" s="3547"/>
      <c r="J128" s="3547"/>
      <c r="K128" s="3528"/>
      <c r="L128" s="3552"/>
      <c r="M128" s="3552"/>
      <c r="N128" s="14"/>
    </row>
    <row r="129" spans="1:14" s="70" customFormat="1" ht="20.100000000000001" customHeight="1">
      <c r="A129" s="454"/>
      <c r="B129" s="3514"/>
      <c r="C129" s="3520"/>
      <c r="D129" s="3525"/>
      <c r="E129" s="3528"/>
      <c r="F129" s="3547"/>
      <c r="G129" s="3547"/>
      <c r="H129" s="3547"/>
      <c r="I129" s="3547"/>
      <c r="J129" s="3547"/>
      <c r="K129" s="3528"/>
      <c r="L129" s="3552"/>
      <c r="M129" s="3552"/>
      <c r="N129" s="14"/>
    </row>
    <row r="130" spans="1:14" s="70" customFormat="1" ht="20.100000000000001" customHeight="1">
      <c r="A130" s="454"/>
      <c r="B130" s="3514"/>
      <c r="C130" s="4763" t="s">
        <v>653</v>
      </c>
      <c r="D130" s="4764"/>
      <c r="E130" s="4759" t="s">
        <v>96</v>
      </c>
      <c r="F130" s="3214" t="s">
        <v>711</v>
      </c>
      <c r="G130" s="91" t="s">
        <v>654</v>
      </c>
      <c r="H130" s="91" t="s">
        <v>1061</v>
      </c>
      <c r="I130" s="91" t="s">
        <v>1214</v>
      </c>
      <c r="J130" s="91" t="s">
        <v>3426</v>
      </c>
      <c r="K130" s="3528"/>
      <c r="L130" s="3447"/>
      <c r="M130" s="3447"/>
      <c r="N130" s="14"/>
    </row>
    <row r="131" spans="1:14" s="70" customFormat="1" ht="20.100000000000001" customHeight="1" thickBot="1">
      <c r="A131" s="454"/>
      <c r="B131" s="3625" t="s">
        <v>3598</v>
      </c>
      <c r="C131" s="4765"/>
      <c r="D131" s="4766"/>
      <c r="E131" s="4760"/>
      <c r="F131" s="3608" t="s">
        <v>3306</v>
      </c>
      <c r="G131" s="93" t="s">
        <v>3384</v>
      </c>
      <c r="H131" s="93" t="s">
        <v>3091</v>
      </c>
      <c r="I131" s="93" t="s">
        <v>3218</v>
      </c>
      <c r="J131" s="93" t="s">
        <v>3219</v>
      </c>
      <c r="K131" s="3528"/>
      <c r="L131" s="3600" t="s">
        <v>3599</v>
      </c>
      <c r="M131" s="3600" t="s">
        <v>3600</v>
      </c>
      <c r="N131" s="14"/>
    </row>
    <row r="132" spans="1:14" s="70" customFormat="1" ht="20.100000000000001" hidden="1" customHeight="1" thickTop="1">
      <c r="A132" s="454"/>
      <c r="B132" s="3548" t="s">
        <v>3601</v>
      </c>
      <c r="C132" s="4236" t="s">
        <v>3602</v>
      </c>
      <c r="D132" s="3539" t="s">
        <v>3603</v>
      </c>
      <c r="E132" s="3553">
        <v>45859</v>
      </c>
      <c r="F132" s="3536">
        <f t="shared" ref="F132:F143" si="67">E132+32</f>
        <v>45891</v>
      </c>
      <c r="G132" s="3536">
        <f t="shared" ref="G132:G143" si="68">E132+35</f>
        <v>45894</v>
      </c>
      <c r="H132" s="3536">
        <f t="shared" ref="H132:H143" si="69">E132+40</f>
        <v>45899</v>
      </c>
      <c r="I132" s="3536">
        <f t="shared" ref="I132:I143" si="70">E132+43</f>
        <v>45902</v>
      </c>
      <c r="J132" s="3536">
        <f t="shared" ref="J132:J143" si="71">E132+45</f>
        <v>45904</v>
      </c>
      <c r="K132" s="3517" t="s">
        <v>3604</v>
      </c>
      <c r="L132" s="3552">
        <v>45852</v>
      </c>
      <c r="M132" s="3552">
        <f t="shared" ref="M132:M143" si="72">L132+2</f>
        <v>45854</v>
      </c>
      <c r="N132" s="14"/>
    </row>
    <row r="133" spans="1:14" s="70" customFormat="1" ht="20.100000000000001" hidden="1" customHeight="1">
      <c r="A133" s="454"/>
      <c r="B133" s="3548" t="s">
        <v>3605</v>
      </c>
      <c r="C133" s="3538" t="s">
        <v>2706</v>
      </c>
      <c r="D133" s="3544" t="s">
        <v>3606</v>
      </c>
      <c r="E133" s="3545">
        <v>45862</v>
      </c>
      <c r="F133" s="3536">
        <f t="shared" si="67"/>
        <v>45894</v>
      </c>
      <c r="G133" s="3536">
        <f t="shared" si="68"/>
        <v>45897</v>
      </c>
      <c r="H133" s="3536">
        <f t="shared" si="69"/>
        <v>45902</v>
      </c>
      <c r="I133" s="3536">
        <f t="shared" si="70"/>
        <v>45905</v>
      </c>
      <c r="J133" s="3536">
        <f t="shared" si="71"/>
        <v>45907</v>
      </c>
      <c r="K133" s="3528"/>
      <c r="L133" s="3552">
        <v>45859</v>
      </c>
      <c r="M133" s="3552">
        <f t="shared" si="72"/>
        <v>45861</v>
      </c>
      <c r="N133" s="14"/>
    </row>
    <row r="134" spans="1:14" s="70" customFormat="1" ht="20.100000000000001" hidden="1" customHeight="1">
      <c r="A134" s="454"/>
      <c r="B134" s="3548" t="s">
        <v>3607</v>
      </c>
      <c r="C134" s="3538" t="s">
        <v>2097</v>
      </c>
      <c r="D134" s="3544" t="s">
        <v>3608</v>
      </c>
      <c r="E134" s="3636">
        <v>45872</v>
      </c>
      <c r="F134" s="3536">
        <f t="shared" si="67"/>
        <v>45904</v>
      </c>
      <c r="G134" s="3536">
        <f t="shared" si="68"/>
        <v>45907</v>
      </c>
      <c r="H134" s="3536">
        <f t="shared" si="69"/>
        <v>45912</v>
      </c>
      <c r="I134" s="3536">
        <f t="shared" si="70"/>
        <v>45915</v>
      </c>
      <c r="J134" s="3536">
        <f t="shared" si="71"/>
        <v>45917</v>
      </c>
      <c r="K134" s="3528"/>
      <c r="L134" s="3552">
        <v>45866</v>
      </c>
      <c r="M134" s="3552">
        <f t="shared" si="72"/>
        <v>45868</v>
      </c>
      <c r="N134" s="14"/>
    </row>
    <row r="135" spans="1:14" s="70" customFormat="1" ht="20.100000000000001" hidden="1" customHeight="1">
      <c r="A135" s="454"/>
      <c r="B135" s="3548" t="s">
        <v>3609</v>
      </c>
      <c r="C135" s="3460" t="s">
        <v>3103</v>
      </c>
      <c r="D135" s="3540" t="s">
        <v>3610</v>
      </c>
      <c r="E135" s="3541">
        <v>45878</v>
      </c>
      <c r="F135" s="1369">
        <f t="shared" si="67"/>
        <v>45910</v>
      </c>
      <c r="G135" s="1369">
        <f t="shared" si="68"/>
        <v>45913</v>
      </c>
      <c r="H135" s="1369">
        <f t="shared" si="69"/>
        <v>45918</v>
      </c>
      <c r="I135" s="3542">
        <f t="shared" si="70"/>
        <v>45921</v>
      </c>
      <c r="J135" s="3542">
        <f t="shared" si="71"/>
        <v>45923</v>
      </c>
      <c r="K135" s="3528"/>
      <c r="L135" s="3552">
        <v>45873</v>
      </c>
      <c r="M135" s="3552">
        <f t="shared" si="72"/>
        <v>45875</v>
      </c>
      <c r="N135" s="14"/>
    </row>
    <row r="136" spans="1:14" s="70" customFormat="1" ht="20.100000000000001" hidden="1" customHeight="1">
      <c r="A136" s="454"/>
      <c r="B136" s="3548" t="s">
        <v>3611</v>
      </c>
      <c r="C136" s="3460" t="s">
        <v>2205</v>
      </c>
      <c r="D136" s="3540" t="s">
        <v>3612</v>
      </c>
      <c r="E136" s="3543">
        <v>45889</v>
      </c>
      <c r="F136" s="1369">
        <f t="shared" si="67"/>
        <v>45921</v>
      </c>
      <c r="G136" s="1369">
        <f t="shared" si="68"/>
        <v>45924</v>
      </c>
      <c r="H136" s="1369">
        <f t="shared" si="69"/>
        <v>45929</v>
      </c>
      <c r="I136" s="3542">
        <f t="shared" si="70"/>
        <v>45932</v>
      </c>
      <c r="J136" s="3542">
        <f t="shared" si="71"/>
        <v>45934</v>
      </c>
      <c r="K136" s="3528"/>
      <c r="L136" s="3552">
        <v>45880</v>
      </c>
      <c r="M136" s="3552">
        <f t="shared" si="72"/>
        <v>45882</v>
      </c>
      <c r="N136" s="14"/>
    </row>
    <row r="137" spans="1:14" s="70" customFormat="1" ht="20.100000000000001" hidden="1" customHeight="1">
      <c r="A137" s="454"/>
      <c r="B137" s="3548" t="s">
        <v>3613</v>
      </c>
      <c r="C137" s="3460" t="s">
        <v>2626</v>
      </c>
      <c r="D137" s="3549" t="s">
        <v>3614</v>
      </c>
      <c r="E137" s="3543">
        <v>45896</v>
      </c>
      <c r="F137" s="1369">
        <f t="shared" si="67"/>
        <v>45928</v>
      </c>
      <c r="G137" s="1369">
        <f t="shared" si="68"/>
        <v>45931</v>
      </c>
      <c r="H137" s="1369">
        <f t="shared" si="69"/>
        <v>45936</v>
      </c>
      <c r="I137" s="3542">
        <f t="shared" si="70"/>
        <v>45939</v>
      </c>
      <c r="J137" s="3542">
        <f t="shared" si="71"/>
        <v>45941</v>
      </c>
      <c r="K137" s="3528"/>
      <c r="L137" s="3552">
        <v>45887</v>
      </c>
      <c r="M137" s="3552">
        <f t="shared" si="72"/>
        <v>45889</v>
      </c>
      <c r="N137" s="14"/>
    </row>
    <row r="138" spans="1:14" s="70" customFormat="1" ht="20.100000000000001" hidden="1" customHeight="1">
      <c r="A138" s="454"/>
      <c r="B138" s="3548" t="s">
        <v>3615</v>
      </c>
      <c r="C138" s="3460" t="s">
        <v>2703</v>
      </c>
      <c r="D138" s="3549" t="s">
        <v>3616</v>
      </c>
      <c r="E138" s="3543">
        <v>45901</v>
      </c>
      <c r="F138" s="1369">
        <f t="shared" si="67"/>
        <v>45933</v>
      </c>
      <c r="G138" s="1369">
        <f t="shared" si="68"/>
        <v>45936</v>
      </c>
      <c r="H138" s="1369">
        <f t="shared" si="69"/>
        <v>45941</v>
      </c>
      <c r="I138" s="3542">
        <f t="shared" si="70"/>
        <v>45944</v>
      </c>
      <c r="J138" s="3542">
        <f t="shared" si="71"/>
        <v>45946</v>
      </c>
      <c r="K138" s="3528"/>
      <c r="L138" s="3552">
        <v>45894</v>
      </c>
      <c r="M138" s="3552">
        <f t="shared" si="72"/>
        <v>45896</v>
      </c>
      <c r="N138" s="14"/>
    </row>
    <row r="139" spans="1:14" s="70" customFormat="1" ht="20.100000000000001" hidden="1" customHeight="1">
      <c r="A139" s="454"/>
      <c r="B139" s="3548" t="s">
        <v>3617</v>
      </c>
      <c r="C139" s="3737" t="s">
        <v>3446</v>
      </c>
      <c r="D139" s="3550" t="s">
        <v>3618</v>
      </c>
      <c r="E139" s="3740">
        <v>45907</v>
      </c>
      <c r="F139" s="3536">
        <f t="shared" si="67"/>
        <v>45939</v>
      </c>
      <c r="G139" s="3536">
        <f t="shared" si="68"/>
        <v>45942</v>
      </c>
      <c r="H139" s="3536">
        <f t="shared" si="69"/>
        <v>45947</v>
      </c>
      <c r="I139" s="3536">
        <f t="shared" si="70"/>
        <v>45950</v>
      </c>
      <c r="J139" s="3536">
        <f t="shared" si="71"/>
        <v>45952</v>
      </c>
      <c r="K139" s="3528"/>
      <c r="L139" s="3552">
        <v>45901</v>
      </c>
      <c r="M139" s="3552">
        <f t="shared" si="72"/>
        <v>45903</v>
      </c>
      <c r="N139" s="14"/>
    </row>
    <row r="140" spans="1:14" s="70" customFormat="1" ht="20.100000000000001" hidden="1" customHeight="1">
      <c r="A140" s="454"/>
      <c r="B140" s="3548" t="s">
        <v>3619</v>
      </c>
      <c r="C140" s="3538" t="s">
        <v>2721</v>
      </c>
      <c r="D140" s="3534" t="s">
        <v>3620</v>
      </c>
      <c r="E140" s="3636">
        <v>45915</v>
      </c>
      <c r="F140" s="3551">
        <f t="shared" si="67"/>
        <v>45947</v>
      </c>
      <c r="G140" s="3536">
        <f t="shared" si="68"/>
        <v>45950</v>
      </c>
      <c r="H140" s="3536">
        <f t="shared" si="69"/>
        <v>45955</v>
      </c>
      <c r="I140" s="3536">
        <f t="shared" si="70"/>
        <v>45958</v>
      </c>
      <c r="J140" s="3536">
        <f t="shared" si="71"/>
        <v>45960</v>
      </c>
      <c r="K140" s="3528"/>
      <c r="L140" s="3552">
        <v>45908</v>
      </c>
      <c r="M140" s="3552">
        <f t="shared" si="72"/>
        <v>45910</v>
      </c>
      <c r="N140" s="14"/>
    </row>
    <row r="141" spans="1:14" s="70" customFormat="1" ht="20.100000000000001" hidden="1" customHeight="1">
      <c r="A141" s="454"/>
      <c r="B141" s="3548" t="s">
        <v>3621</v>
      </c>
      <c r="C141" s="3538" t="s">
        <v>2705</v>
      </c>
      <c r="D141" s="3534" t="s">
        <v>3622</v>
      </c>
      <c r="E141" s="3636">
        <v>45924</v>
      </c>
      <c r="F141" s="3551">
        <f t="shared" si="67"/>
        <v>45956</v>
      </c>
      <c r="G141" s="3536">
        <f t="shared" si="68"/>
        <v>45959</v>
      </c>
      <c r="H141" s="3536">
        <f t="shared" si="69"/>
        <v>45964</v>
      </c>
      <c r="I141" s="3536">
        <f t="shared" si="70"/>
        <v>45967</v>
      </c>
      <c r="J141" s="3536">
        <f t="shared" si="71"/>
        <v>45969</v>
      </c>
      <c r="K141" s="3528"/>
      <c r="L141" s="3552">
        <v>45915</v>
      </c>
      <c r="M141" s="3552">
        <f t="shared" si="72"/>
        <v>45917</v>
      </c>
      <c r="N141" s="14"/>
    </row>
    <row r="142" spans="1:14" s="70" customFormat="1" ht="20.100000000000001" hidden="1" customHeight="1">
      <c r="A142" s="454"/>
      <c r="B142" s="3548" t="s">
        <v>3623</v>
      </c>
      <c r="C142" s="3538" t="s">
        <v>2716</v>
      </c>
      <c r="D142" s="3534" t="s">
        <v>3624</v>
      </c>
      <c r="E142" s="3636">
        <v>45927</v>
      </c>
      <c r="F142" s="3551">
        <f t="shared" si="67"/>
        <v>45959</v>
      </c>
      <c r="G142" s="3536">
        <f t="shared" si="68"/>
        <v>45962</v>
      </c>
      <c r="H142" s="3536">
        <f t="shared" si="69"/>
        <v>45967</v>
      </c>
      <c r="I142" s="3536">
        <f t="shared" si="70"/>
        <v>45970</v>
      </c>
      <c r="J142" s="3536">
        <f t="shared" si="71"/>
        <v>45972</v>
      </c>
      <c r="K142" s="3528"/>
      <c r="L142" s="3552">
        <v>45922</v>
      </c>
      <c r="M142" s="3552">
        <f t="shared" si="72"/>
        <v>45924</v>
      </c>
      <c r="N142" s="14"/>
    </row>
    <row r="143" spans="1:14" s="70" customFormat="1" ht="20.100000000000001" hidden="1" customHeight="1">
      <c r="A143" s="454"/>
      <c r="B143" s="3548" t="s">
        <v>3625</v>
      </c>
      <c r="C143" s="3538" t="s">
        <v>2654</v>
      </c>
      <c r="D143" s="3534" t="s">
        <v>3626</v>
      </c>
      <c r="E143" s="3636">
        <v>45939</v>
      </c>
      <c r="F143" s="3551">
        <f t="shared" si="67"/>
        <v>45971</v>
      </c>
      <c r="G143" s="3536">
        <f t="shared" si="68"/>
        <v>45974</v>
      </c>
      <c r="H143" s="3536">
        <f t="shared" si="69"/>
        <v>45979</v>
      </c>
      <c r="I143" s="3536">
        <f t="shared" si="70"/>
        <v>45982</v>
      </c>
      <c r="J143" s="3536">
        <f t="shared" si="71"/>
        <v>45984</v>
      </c>
      <c r="K143" s="3528"/>
      <c r="L143" s="3552">
        <v>45929</v>
      </c>
      <c r="M143" s="3552">
        <f t="shared" si="72"/>
        <v>45931</v>
      </c>
      <c r="N143" s="14"/>
    </row>
    <row r="144" spans="1:14" s="70" customFormat="1" ht="20.100000000000001" hidden="1" customHeight="1">
      <c r="A144" s="454"/>
      <c r="B144" s="3548" t="s">
        <v>3627</v>
      </c>
      <c r="C144" s="3460" t="s">
        <v>2120</v>
      </c>
      <c r="D144" s="3549" t="s">
        <v>3628</v>
      </c>
      <c r="E144" s="3543">
        <v>45945</v>
      </c>
      <c r="F144" s="1369">
        <f t="shared" ref="F144:F149" si="73">E144+32</f>
        <v>45977</v>
      </c>
      <c r="G144" s="1369">
        <f t="shared" ref="G144:G149" si="74">E144+35</f>
        <v>45980</v>
      </c>
      <c r="H144" s="1369">
        <f t="shared" ref="H144:H149" si="75">E144+40</f>
        <v>45985</v>
      </c>
      <c r="I144" s="1369">
        <f t="shared" ref="I144:I149" si="76">E144+43</f>
        <v>45988</v>
      </c>
      <c r="J144" s="1369">
        <f t="shared" ref="J144:J149" si="77">E144+45</f>
        <v>45990</v>
      </c>
      <c r="K144" s="3528"/>
      <c r="L144" s="3552">
        <v>45936</v>
      </c>
      <c r="M144" s="3552">
        <f t="shared" ref="M144:M149" si="78">L144+2</f>
        <v>45938</v>
      </c>
      <c r="N144" s="14"/>
    </row>
    <row r="145" spans="1:14" s="70" customFormat="1" ht="20.100000000000001" hidden="1" customHeight="1" thickTop="1">
      <c r="A145" s="454"/>
      <c r="B145" s="2140">
        <f t="shared" ref="B145:B159" si="79">WEEKNUM(M145)</f>
        <v>42</v>
      </c>
      <c r="C145" s="3606" t="s">
        <v>2105</v>
      </c>
      <c r="D145" s="3389" t="s">
        <v>3629</v>
      </c>
      <c r="E145" s="88">
        <v>45950</v>
      </c>
      <c r="F145" s="88">
        <f t="shared" si="73"/>
        <v>45982</v>
      </c>
      <c r="G145" s="88">
        <f t="shared" si="74"/>
        <v>45985</v>
      </c>
      <c r="H145" s="88">
        <f t="shared" si="75"/>
        <v>45990</v>
      </c>
      <c r="I145" s="88">
        <f t="shared" si="76"/>
        <v>45993</v>
      </c>
      <c r="J145" s="88">
        <f t="shared" si="77"/>
        <v>45995</v>
      </c>
      <c r="K145" s="3528"/>
      <c r="L145" s="88">
        <v>45943</v>
      </c>
      <c r="M145" s="88">
        <f t="shared" si="78"/>
        <v>45945</v>
      </c>
      <c r="N145" s="14"/>
    </row>
    <row r="146" spans="1:14" s="70" customFormat="1" ht="20.100000000000001" hidden="1" customHeight="1">
      <c r="A146" s="454"/>
      <c r="B146" s="2140">
        <f t="shared" si="79"/>
        <v>43</v>
      </c>
      <c r="C146" s="3606" t="s">
        <v>2126</v>
      </c>
      <c r="D146" s="3389" t="s">
        <v>3630</v>
      </c>
      <c r="E146" s="88">
        <v>45956</v>
      </c>
      <c r="F146" s="88">
        <f t="shared" si="73"/>
        <v>45988</v>
      </c>
      <c r="G146" s="88">
        <f t="shared" si="74"/>
        <v>45991</v>
      </c>
      <c r="H146" s="88">
        <f t="shared" si="75"/>
        <v>45996</v>
      </c>
      <c r="I146" s="88">
        <f t="shared" si="76"/>
        <v>45999</v>
      </c>
      <c r="J146" s="88">
        <f t="shared" si="77"/>
        <v>46001</v>
      </c>
      <c r="K146" s="3528"/>
      <c r="L146" s="88">
        <v>45950</v>
      </c>
      <c r="M146" s="88">
        <f t="shared" si="78"/>
        <v>45952</v>
      </c>
      <c r="N146" s="14"/>
    </row>
    <row r="147" spans="1:14" s="70" customFormat="1" ht="20.100000000000001" hidden="1" customHeight="1">
      <c r="A147" s="4251"/>
      <c r="B147" s="2140">
        <f t="shared" si="79"/>
        <v>44</v>
      </c>
      <c r="C147" s="4123" t="s">
        <v>404</v>
      </c>
      <c r="D147" s="3389" t="s">
        <v>3631</v>
      </c>
      <c r="E147" s="4237"/>
      <c r="F147" s="4237"/>
      <c r="G147" s="4237"/>
      <c r="H147" s="4237"/>
      <c r="I147" s="4237"/>
      <c r="J147" s="4237"/>
      <c r="K147" s="3528"/>
      <c r="L147" s="88">
        <v>45957</v>
      </c>
      <c r="M147" s="88">
        <f t="shared" si="78"/>
        <v>45959</v>
      </c>
      <c r="N147" s="14"/>
    </row>
    <row r="148" spans="1:14" s="70" customFormat="1" ht="20.100000000000001" hidden="1" customHeight="1" thickTop="1">
      <c r="A148" s="4251" t="s">
        <v>3632</v>
      </c>
      <c r="B148" s="2140">
        <f t="shared" si="79"/>
        <v>45</v>
      </c>
      <c r="C148" s="3606" t="s">
        <v>3633</v>
      </c>
      <c r="D148" s="3389" t="s">
        <v>3634</v>
      </c>
      <c r="E148" s="88">
        <v>45972</v>
      </c>
      <c r="F148" s="88">
        <f t="shared" si="73"/>
        <v>46004</v>
      </c>
      <c r="G148" s="88">
        <f t="shared" si="74"/>
        <v>46007</v>
      </c>
      <c r="H148" s="88">
        <f t="shared" si="75"/>
        <v>46012</v>
      </c>
      <c r="I148" s="88">
        <f t="shared" si="76"/>
        <v>46015</v>
      </c>
      <c r="J148" s="88">
        <f t="shared" si="77"/>
        <v>46017</v>
      </c>
      <c r="K148" s="3528"/>
      <c r="L148" s="88">
        <v>45964</v>
      </c>
      <c r="M148" s="88">
        <f t="shared" si="78"/>
        <v>45966</v>
      </c>
      <c r="N148" s="14"/>
    </row>
    <row r="149" spans="1:14" s="70" customFormat="1" ht="20.100000000000001" hidden="1" customHeight="1" thickTop="1">
      <c r="A149" s="4251"/>
      <c r="B149" s="2140">
        <f t="shared" si="79"/>
        <v>46</v>
      </c>
      <c r="C149" s="3606" t="s">
        <v>2606</v>
      </c>
      <c r="D149" s="3389" t="s">
        <v>3635</v>
      </c>
      <c r="E149" s="88">
        <v>45975</v>
      </c>
      <c r="F149" s="88">
        <f t="shared" si="73"/>
        <v>46007</v>
      </c>
      <c r="G149" s="88">
        <f t="shared" si="74"/>
        <v>46010</v>
      </c>
      <c r="H149" s="88">
        <f t="shared" si="75"/>
        <v>46015</v>
      </c>
      <c r="I149" s="88">
        <f t="shared" si="76"/>
        <v>46018</v>
      </c>
      <c r="J149" s="88">
        <f t="shared" si="77"/>
        <v>46020</v>
      </c>
      <c r="K149" s="3528"/>
      <c r="L149" s="88">
        <v>45971</v>
      </c>
      <c r="M149" s="88">
        <f t="shared" si="78"/>
        <v>45973</v>
      </c>
      <c r="N149" s="14"/>
    </row>
    <row r="150" spans="1:14" s="70" customFormat="1" ht="20.100000000000001" customHeight="1" thickTop="1">
      <c r="A150" s="4251" t="s">
        <v>183</v>
      </c>
      <c r="B150" s="2140">
        <f t="shared" si="79"/>
        <v>47</v>
      </c>
      <c r="C150" s="3606" t="s">
        <v>3636</v>
      </c>
      <c r="D150" s="3389" t="s">
        <v>3637</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3528"/>
      <c r="L150" s="88">
        <f t="shared" ref="L150:L160" si="85">L149+7</f>
        <v>45978</v>
      </c>
      <c r="M150" s="88">
        <f t="shared" ref="M150:M160" si="86">M149+7</f>
        <v>45980</v>
      </c>
      <c r="N150" s="14"/>
    </row>
    <row r="151" spans="1:14" s="70" customFormat="1" ht="20.100000000000001" customHeight="1">
      <c r="A151" s="4251"/>
      <c r="B151" s="2140">
        <f t="shared" si="79"/>
        <v>48</v>
      </c>
      <c r="C151" s="3606" t="s">
        <v>3638</v>
      </c>
      <c r="D151" s="3389" t="s">
        <v>3639</v>
      </c>
      <c r="E151" s="88">
        <v>45987</v>
      </c>
      <c r="F151" s="88">
        <f t="shared" si="80"/>
        <v>46019</v>
      </c>
      <c r="G151" s="88">
        <f t="shared" si="81"/>
        <v>46022</v>
      </c>
      <c r="H151" s="88">
        <f t="shared" si="82"/>
        <v>46027</v>
      </c>
      <c r="I151" s="88">
        <f t="shared" si="83"/>
        <v>46030</v>
      </c>
      <c r="J151" s="88">
        <f t="shared" si="84"/>
        <v>46032</v>
      </c>
      <c r="K151" s="3528"/>
      <c r="L151" s="88">
        <f t="shared" si="85"/>
        <v>45985</v>
      </c>
      <c r="M151" s="88">
        <f t="shared" si="86"/>
        <v>45987</v>
      </c>
      <c r="N151" s="14"/>
    </row>
    <row r="152" spans="1:14" s="70" customFormat="1" ht="20.100000000000001" customHeight="1">
      <c r="A152" s="4251"/>
      <c r="B152" s="2140">
        <f t="shared" si="79"/>
        <v>49</v>
      </c>
      <c r="C152" s="3606" t="s">
        <v>2500</v>
      </c>
      <c r="D152" s="3389" t="s">
        <v>3640</v>
      </c>
      <c r="E152" s="88">
        <v>45992</v>
      </c>
      <c r="F152" s="88">
        <f t="shared" si="80"/>
        <v>46024</v>
      </c>
      <c r="G152" s="88">
        <f t="shared" si="81"/>
        <v>46027</v>
      </c>
      <c r="H152" s="88">
        <f t="shared" si="82"/>
        <v>46032</v>
      </c>
      <c r="I152" s="88">
        <f t="shared" si="83"/>
        <v>46035</v>
      </c>
      <c r="J152" s="88">
        <f t="shared" si="84"/>
        <v>46037</v>
      </c>
      <c r="K152" s="3528"/>
      <c r="L152" s="88">
        <f t="shared" si="85"/>
        <v>45992</v>
      </c>
      <c r="M152" s="88">
        <f t="shared" si="86"/>
        <v>45994</v>
      </c>
      <c r="N152" s="14"/>
    </row>
    <row r="153" spans="1:14" s="70" customFormat="1" ht="20.100000000000001" customHeight="1">
      <c r="A153" s="4251" t="s">
        <v>2099</v>
      </c>
      <c r="B153" s="2140">
        <f t="shared" si="79"/>
        <v>50</v>
      </c>
      <c r="C153" s="4292" t="s">
        <v>2509</v>
      </c>
      <c r="D153" s="3389" t="s">
        <v>3641</v>
      </c>
      <c r="E153" s="88">
        <v>45999</v>
      </c>
      <c r="F153" s="88">
        <f t="shared" si="80"/>
        <v>46031</v>
      </c>
      <c r="G153" s="88">
        <f t="shared" si="81"/>
        <v>46034</v>
      </c>
      <c r="H153" s="88">
        <f t="shared" si="82"/>
        <v>46039</v>
      </c>
      <c r="I153" s="88">
        <f t="shared" si="83"/>
        <v>46042</v>
      </c>
      <c r="J153" s="88">
        <f t="shared" si="84"/>
        <v>46044</v>
      </c>
      <c r="K153" s="3528"/>
      <c r="L153" s="88">
        <f t="shared" si="85"/>
        <v>45999</v>
      </c>
      <c r="M153" s="88">
        <f t="shared" si="86"/>
        <v>46001</v>
      </c>
      <c r="N153" s="14"/>
    </row>
    <row r="154" spans="1:14" s="70" customFormat="1" ht="20.100000000000001" customHeight="1">
      <c r="A154" s="4251" t="s">
        <v>3642</v>
      </c>
      <c r="B154" s="2140">
        <f t="shared" si="79"/>
        <v>51</v>
      </c>
      <c r="C154" s="4292" t="s">
        <v>596</v>
      </c>
      <c r="D154" s="3389" t="s">
        <v>3643</v>
      </c>
      <c r="E154" s="88">
        <v>46006</v>
      </c>
      <c r="F154" s="88">
        <f t="shared" si="80"/>
        <v>46038</v>
      </c>
      <c r="G154" s="88">
        <f t="shared" si="81"/>
        <v>46041</v>
      </c>
      <c r="H154" s="88">
        <f t="shared" si="82"/>
        <v>46046</v>
      </c>
      <c r="I154" s="88">
        <f t="shared" si="83"/>
        <v>46049</v>
      </c>
      <c r="J154" s="88">
        <f t="shared" si="84"/>
        <v>46051</v>
      </c>
      <c r="K154" s="3528"/>
      <c r="L154" s="88">
        <f t="shared" si="85"/>
        <v>46006</v>
      </c>
      <c r="M154" s="88">
        <f t="shared" si="86"/>
        <v>46008</v>
      </c>
      <c r="N154" s="14"/>
    </row>
    <row r="155" spans="1:14" s="70" customFormat="1" ht="20.100000000000001" customHeight="1">
      <c r="A155" s="4251" t="s">
        <v>2205</v>
      </c>
      <c r="B155" s="2140">
        <f t="shared" si="79"/>
        <v>52</v>
      </c>
      <c r="C155" s="3606" t="s">
        <v>3644</v>
      </c>
      <c r="D155" s="3389" t="s">
        <v>3645</v>
      </c>
      <c r="E155" s="88">
        <v>46013</v>
      </c>
      <c r="F155" s="88">
        <f t="shared" si="80"/>
        <v>46045</v>
      </c>
      <c r="G155" s="88">
        <f t="shared" si="81"/>
        <v>46048</v>
      </c>
      <c r="H155" s="88">
        <f t="shared" si="82"/>
        <v>46053</v>
      </c>
      <c r="I155" s="88">
        <f t="shared" si="83"/>
        <v>46056</v>
      </c>
      <c r="J155" s="88">
        <f t="shared" si="84"/>
        <v>46058</v>
      </c>
      <c r="K155" s="3528"/>
      <c r="L155" s="88">
        <f t="shared" si="85"/>
        <v>46013</v>
      </c>
      <c r="M155" s="88">
        <f t="shared" si="86"/>
        <v>46015</v>
      </c>
      <c r="N155" s="14"/>
    </row>
    <row r="156" spans="1:14" s="70" customFormat="1" ht="20.100000000000001" customHeight="1">
      <c r="A156" s="4251"/>
      <c r="B156" s="2140">
        <f t="shared" si="79"/>
        <v>53</v>
      </c>
      <c r="C156" s="3606" t="s">
        <v>400</v>
      </c>
      <c r="D156" s="3389" t="s">
        <v>3646</v>
      </c>
      <c r="E156" s="88">
        <v>46020</v>
      </c>
      <c r="F156" s="88">
        <f t="shared" si="80"/>
        <v>46052</v>
      </c>
      <c r="G156" s="88">
        <f t="shared" si="81"/>
        <v>46055</v>
      </c>
      <c r="H156" s="88">
        <f t="shared" si="82"/>
        <v>46060</v>
      </c>
      <c r="I156" s="88">
        <f t="shared" si="83"/>
        <v>46063</v>
      </c>
      <c r="J156" s="88">
        <f t="shared" si="84"/>
        <v>46065</v>
      </c>
      <c r="K156" s="3528"/>
      <c r="L156" s="88">
        <f t="shared" si="85"/>
        <v>46020</v>
      </c>
      <c r="M156" s="88">
        <f t="shared" si="86"/>
        <v>46022</v>
      </c>
      <c r="N156" s="14"/>
    </row>
    <row r="157" spans="1:14" s="70" customFormat="1" ht="20.100000000000001" customHeight="1">
      <c r="A157" s="4251" t="s">
        <v>2703</v>
      </c>
      <c r="B157" s="2140">
        <f t="shared" si="79"/>
        <v>2</v>
      </c>
      <c r="C157" s="4292" t="s">
        <v>2519</v>
      </c>
      <c r="D157" s="3389" t="s">
        <v>3647</v>
      </c>
      <c r="E157" s="88">
        <v>46027</v>
      </c>
      <c r="F157" s="88">
        <f>E157+32</f>
        <v>46059</v>
      </c>
      <c r="G157" s="88">
        <f>E157+35</f>
        <v>46062</v>
      </c>
      <c r="H157" s="88">
        <f>E157+40</f>
        <v>46067</v>
      </c>
      <c r="I157" s="88">
        <f>E157+43</f>
        <v>46070</v>
      </c>
      <c r="J157" s="88">
        <f>E157+45</f>
        <v>46072</v>
      </c>
      <c r="K157" s="3528"/>
      <c r="L157" s="88">
        <f t="shared" si="85"/>
        <v>46027</v>
      </c>
      <c r="M157" s="88">
        <f t="shared" si="86"/>
        <v>46029</v>
      </c>
      <c r="N157" s="14"/>
    </row>
    <row r="158" spans="1:14" s="70" customFormat="1" ht="20.100000000000001" customHeight="1">
      <c r="A158" s="4251"/>
      <c r="B158" s="2140">
        <f t="shared" si="79"/>
        <v>3</v>
      </c>
      <c r="C158" s="3606" t="s">
        <v>3446</v>
      </c>
      <c r="D158" s="3389" t="s">
        <v>3648</v>
      </c>
      <c r="E158" s="88">
        <v>46034</v>
      </c>
      <c r="F158" s="88">
        <f>E158+32</f>
        <v>46066</v>
      </c>
      <c r="G158" s="88">
        <f>E158+35</f>
        <v>46069</v>
      </c>
      <c r="H158" s="88">
        <f>E158+40</f>
        <v>46074</v>
      </c>
      <c r="I158" s="88">
        <f>E158+43</f>
        <v>46077</v>
      </c>
      <c r="J158" s="88">
        <f>E158+45</f>
        <v>46079</v>
      </c>
      <c r="K158" s="3528"/>
      <c r="L158" s="88">
        <f t="shared" si="85"/>
        <v>46034</v>
      </c>
      <c r="M158" s="88">
        <f t="shared" si="86"/>
        <v>46036</v>
      </c>
      <c r="N158" s="14"/>
    </row>
    <row r="159" spans="1:14" s="70" customFormat="1" ht="20.100000000000001" customHeight="1">
      <c r="A159" s="4251"/>
      <c r="B159" s="2140">
        <f t="shared" si="79"/>
        <v>4</v>
      </c>
      <c r="C159" s="3606" t="s">
        <v>2721</v>
      </c>
      <c r="D159" s="3389" t="s">
        <v>3649</v>
      </c>
      <c r="E159" s="88">
        <v>46041</v>
      </c>
      <c r="F159" s="88">
        <f>E159+32</f>
        <v>46073</v>
      </c>
      <c r="G159" s="88">
        <f>E159+35</f>
        <v>46076</v>
      </c>
      <c r="H159" s="88">
        <f>E159+40</f>
        <v>46081</v>
      </c>
      <c r="I159" s="88">
        <f>E159+43</f>
        <v>46084</v>
      </c>
      <c r="J159" s="88">
        <f>E159+45</f>
        <v>46086</v>
      </c>
      <c r="K159" s="3528"/>
      <c r="L159" s="88">
        <f t="shared" si="85"/>
        <v>46041</v>
      </c>
      <c r="M159" s="88">
        <f t="shared" si="86"/>
        <v>46043</v>
      </c>
      <c r="N159" s="14"/>
    </row>
    <row r="160" spans="1:14" s="70" customFormat="1" ht="20.100000000000001" customHeight="1">
      <c r="A160" s="4251"/>
      <c r="B160" s="2140">
        <f>WEEKNUM(M160)</f>
        <v>5</v>
      </c>
      <c r="C160" s="3606" t="s">
        <v>2705</v>
      </c>
      <c r="D160" s="3389" t="s">
        <v>3650</v>
      </c>
      <c r="E160" s="88">
        <v>46048</v>
      </c>
      <c r="F160" s="88">
        <f>E160+32</f>
        <v>46080</v>
      </c>
      <c r="G160" s="88">
        <f>E160+35</f>
        <v>46083</v>
      </c>
      <c r="H160" s="88">
        <f>E160+40</f>
        <v>46088</v>
      </c>
      <c r="I160" s="88">
        <f>E160+43</f>
        <v>46091</v>
      </c>
      <c r="J160" s="88">
        <f>E160+45</f>
        <v>46093</v>
      </c>
      <c r="K160" s="3528"/>
      <c r="L160" s="88">
        <f t="shared" si="85"/>
        <v>46048</v>
      </c>
      <c r="M160" s="88">
        <f t="shared" si="86"/>
        <v>46050</v>
      </c>
      <c r="N160" s="14"/>
    </row>
    <row r="161" spans="1:17" s="70" customFormat="1" ht="20.100000000000001" customHeight="1">
      <c r="A161" s="4251"/>
      <c r="B161" s="454"/>
      <c r="C161" s="26" t="s">
        <v>609</v>
      </c>
      <c r="D161" s="109"/>
      <c r="E161" s="123"/>
      <c r="F161" s="78"/>
      <c r="G161" s="82"/>
      <c r="H161" s="1163"/>
      <c r="I161" s="60"/>
      <c r="J161" s="78"/>
      <c r="K161" s="60"/>
      <c r="L161" s="60"/>
      <c r="M161" s="1163"/>
      <c r="N161" s="60"/>
    </row>
    <row r="162" spans="1:17" s="70" customFormat="1" ht="20.100000000000001" customHeight="1">
      <c r="A162" s="454"/>
      <c r="B162" s="454"/>
      <c r="C162" s="69"/>
      <c r="D162" s="109"/>
      <c r="E162" s="123"/>
      <c r="F162" s="78"/>
      <c r="G162" s="82"/>
      <c r="H162" s="1163"/>
      <c r="I162" s="60"/>
      <c r="J162" s="78"/>
      <c r="K162" s="60"/>
      <c r="L162" s="60"/>
      <c r="M162" s="1163"/>
      <c r="N162" s="60"/>
    </row>
    <row r="163" spans="1:17" s="70" customFormat="1" ht="20.100000000000001" customHeight="1" thickBot="1">
      <c r="A163" s="454"/>
      <c r="B163" s="454"/>
      <c r="C163" s="831"/>
      <c r="D163" s="109"/>
      <c r="E163" s="123"/>
      <c r="F163" s="78"/>
      <c r="G163" s="82"/>
      <c r="H163" s="1163"/>
      <c r="I163" s="60"/>
      <c r="J163" s="78"/>
      <c r="K163" s="60"/>
      <c r="L163" s="60"/>
      <c r="M163" s="1163"/>
      <c r="N163" s="60"/>
    </row>
    <row r="164" spans="1:17" s="135" customFormat="1" ht="20.100000000000001" customHeight="1">
      <c r="A164" s="3628"/>
      <c r="B164" s="3628"/>
      <c r="C164" s="3609"/>
      <c r="D164" s="3610"/>
      <c r="E164" s="3611"/>
      <c r="F164" s="3612"/>
      <c r="G164" s="3613"/>
      <c r="H164" s="3614"/>
      <c r="I164" s="3615"/>
      <c r="J164" s="3021"/>
      <c r="K164" s="3021"/>
      <c r="L164" s="3021"/>
      <c r="M164" s="3021"/>
      <c r="N164" s="3021"/>
      <c r="O164" s="3021"/>
      <c r="P164" s="3021"/>
      <c r="Q164" s="3021"/>
    </row>
    <row r="165" spans="1:17" s="135" customFormat="1" ht="20.100000000000001" customHeight="1">
      <c r="A165" s="3628"/>
      <c r="B165" s="3628"/>
      <c r="C165" s="3616" t="s">
        <v>0</v>
      </c>
      <c r="D165" s="190"/>
      <c r="E165" s="3021" t="s">
        <v>3651</v>
      </c>
      <c r="F165" s="3021"/>
      <c r="G165" s="3021"/>
      <c r="H165" s="3021" t="s">
        <v>60</v>
      </c>
      <c r="I165" s="3617"/>
      <c r="J165" s="3021"/>
      <c r="K165" s="3021"/>
      <c r="L165" s="3021"/>
      <c r="M165" s="3021"/>
      <c r="N165" s="3021"/>
      <c r="O165" s="3021"/>
      <c r="P165" s="3021"/>
      <c r="Q165" s="3021"/>
    </row>
    <row r="166" spans="1:17" s="135" customFormat="1" ht="20.100000000000001" customHeight="1">
      <c r="A166" s="3628"/>
      <c r="B166" s="3628"/>
      <c r="C166" s="3225" t="s">
        <v>1</v>
      </c>
      <c r="D166" s="3624" t="s">
        <v>3652</v>
      </c>
      <c r="E166" s="1534" t="s">
        <v>611</v>
      </c>
      <c r="F166" s="3021"/>
      <c r="G166" s="3624" t="s">
        <v>38</v>
      </c>
      <c r="H166" s="1534" t="s">
        <v>62</v>
      </c>
      <c r="I166" s="4148" t="s">
        <v>63</v>
      </c>
      <c r="J166" s="3021"/>
      <c r="K166" s="3021"/>
      <c r="L166" s="3021"/>
      <c r="M166" s="3021"/>
      <c r="N166" s="3021"/>
      <c r="O166" s="3021"/>
      <c r="P166" s="3021"/>
      <c r="Q166" s="3021"/>
    </row>
    <row r="167" spans="1:17" s="135" customFormat="1" ht="20.100000000000001" customHeight="1">
      <c r="A167" s="3628"/>
      <c r="B167" s="3628"/>
      <c r="C167" s="3225" t="s">
        <v>3</v>
      </c>
      <c r="D167" s="3624" t="s">
        <v>5</v>
      </c>
      <c r="E167" s="1534" t="s">
        <v>39</v>
      </c>
      <c r="F167" s="195" t="s">
        <v>40</v>
      </c>
      <c r="G167" s="3624" t="s">
        <v>41</v>
      </c>
      <c r="H167" s="1534" t="s">
        <v>66</v>
      </c>
      <c r="I167" s="4148" t="s">
        <v>68</v>
      </c>
      <c r="J167" s="3127"/>
      <c r="K167" s="3021"/>
      <c r="L167" s="3021"/>
      <c r="M167" s="3021"/>
      <c r="N167" s="3021"/>
      <c r="O167" s="3021"/>
      <c r="P167" s="3021"/>
      <c r="Q167" s="3021"/>
    </row>
    <row r="168" spans="1:17" s="135" customFormat="1" ht="20.100000000000001" customHeight="1">
      <c r="A168" s="3628"/>
      <c r="B168" s="3628"/>
      <c r="C168" s="3225" t="s">
        <v>6</v>
      </c>
      <c r="D168" s="3624" t="s">
        <v>8</v>
      </c>
      <c r="E168" s="1534" t="s">
        <v>42</v>
      </c>
      <c r="F168" s="195" t="s">
        <v>43</v>
      </c>
      <c r="G168" s="3624" t="s">
        <v>44</v>
      </c>
      <c r="H168" s="1534" t="s">
        <v>69</v>
      </c>
      <c r="I168" s="4148" t="s">
        <v>71</v>
      </c>
      <c r="J168" s="3127"/>
      <c r="K168" s="3021"/>
      <c r="L168" s="3021"/>
      <c r="M168" s="3021"/>
      <c r="N168" s="3021"/>
      <c r="O168" s="3021"/>
      <c r="P168" s="3021"/>
      <c r="Q168" s="3021"/>
    </row>
    <row r="169" spans="1:17" s="21" customFormat="1" ht="20.100000000000001" customHeight="1">
      <c r="A169" s="3628"/>
      <c r="B169" s="3628"/>
      <c r="C169" s="3225" t="s">
        <v>9</v>
      </c>
      <c r="D169" s="3624" t="s">
        <v>11</v>
      </c>
      <c r="E169" s="1534" t="s">
        <v>45</v>
      </c>
      <c r="F169" s="195" t="s">
        <v>46</v>
      </c>
      <c r="G169" s="3624" t="s">
        <v>47</v>
      </c>
      <c r="H169" s="1534" t="s">
        <v>72</v>
      </c>
      <c r="I169" s="4148" t="s">
        <v>74</v>
      </c>
      <c r="J169" s="3127"/>
      <c r="K169" s="3021"/>
      <c r="L169" s="3138"/>
      <c r="M169" s="3138"/>
      <c r="N169" s="3021"/>
      <c r="O169" s="3021"/>
      <c r="P169" s="3021"/>
      <c r="Q169" s="3021"/>
    </row>
    <row r="170" spans="1:17" s="21" customFormat="1" ht="20.100000000000001" customHeight="1">
      <c r="A170" s="3628"/>
      <c r="B170" s="3628"/>
      <c r="C170" s="3225" t="s">
        <v>12</v>
      </c>
      <c r="D170" s="3624" t="s">
        <v>14</v>
      </c>
      <c r="E170" s="1534" t="s">
        <v>48</v>
      </c>
      <c r="F170" s="195" t="s">
        <v>49</v>
      </c>
      <c r="G170" s="3624" t="s">
        <v>50</v>
      </c>
      <c r="H170" s="1534" t="s">
        <v>75</v>
      </c>
      <c r="I170" s="4148" t="s">
        <v>77</v>
      </c>
      <c r="J170" s="3127"/>
      <c r="K170" s="3021"/>
      <c r="L170" s="3138"/>
      <c r="M170" s="3138"/>
      <c r="N170" s="3021"/>
      <c r="O170" s="3021"/>
      <c r="P170" s="3021"/>
      <c r="Q170" s="3021"/>
    </row>
    <row r="171" spans="1:17" s="21" customFormat="1" ht="20.100000000000001" customHeight="1">
      <c r="A171" s="3628"/>
      <c r="B171" s="3628"/>
      <c r="C171" s="3225" t="s">
        <v>15</v>
      </c>
      <c r="D171" s="3624" t="s">
        <v>17</v>
      </c>
      <c r="E171" s="1534" t="s">
        <v>51</v>
      </c>
      <c r="F171" s="195" t="s">
        <v>52</v>
      </c>
      <c r="G171" s="3624" t="s">
        <v>53</v>
      </c>
      <c r="H171" s="1534" t="s">
        <v>79</v>
      </c>
      <c r="I171" s="4148" t="s">
        <v>81</v>
      </c>
      <c r="J171" s="3127"/>
      <c r="K171" s="3021"/>
      <c r="L171" s="3138"/>
      <c r="M171" s="3138"/>
      <c r="N171" s="3021"/>
      <c r="O171" s="3021"/>
      <c r="P171" s="3021"/>
      <c r="Q171" s="3021"/>
    </row>
    <row r="172" spans="1:17" s="21" customFormat="1" ht="20.100000000000001" customHeight="1">
      <c r="A172" s="3628"/>
      <c r="B172" s="3628"/>
      <c r="C172" s="3225" t="s">
        <v>18</v>
      </c>
      <c r="D172" s="3624" t="s">
        <v>20</v>
      </c>
      <c r="E172" s="1534" t="s">
        <v>54</v>
      </c>
      <c r="F172" s="195" t="s">
        <v>55</v>
      </c>
      <c r="G172" s="3624" t="s">
        <v>56</v>
      </c>
      <c r="H172" s="1534" t="s">
        <v>82</v>
      </c>
      <c r="I172" s="4148" t="s">
        <v>84</v>
      </c>
      <c r="J172" s="3127"/>
      <c r="K172" s="3021"/>
      <c r="L172" s="3138"/>
      <c r="M172" s="3138"/>
      <c r="N172" s="3021"/>
      <c r="O172" s="3021"/>
      <c r="P172" s="3021"/>
      <c r="Q172" s="3021"/>
    </row>
    <row r="173" spans="1:17" s="21" customFormat="1" ht="20.100000000000001" customHeight="1">
      <c r="A173" s="3629"/>
      <c r="B173" s="3629"/>
      <c r="C173" s="3225" t="s">
        <v>21</v>
      </c>
      <c r="D173" s="3624" t="s">
        <v>23</v>
      </c>
      <c r="E173" s="1534"/>
      <c r="F173" s="190"/>
      <c r="G173" s="3624"/>
      <c r="H173" s="1534" t="s">
        <v>85</v>
      </c>
      <c r="I173" s="4148" t="s">
        <v>87</v>
      </c>
      <c r="J173" s="3127"/>
      <c r="K173" s="3138"/>
      <c r="L173" s="3138"/>
      <c r="M173" s="3138"/>
      <c r="N173" s="3138"/>
      <c r="O173" s="3138"/>
      <c r="P173" s="3138"/>
      <c r="Q173" s="3138"/>
    </row>
    <row r="174" spans="1:17" s="21" customFormat="1" ht="20.100000000000001" customHeight="1">
      <c r="A174" s="3629"/>
      <c r="B174" s="3629"/>
      <c r="C174" s="3225" t="s">
        <v>24</v>
      </c>
      <c r="D174" s="3624" t="s">
        <v>26</v>
      </c>
      <c r="E174" s="190"/>
      <c r="F174" s="190"/>
      <c r="G174" s="3624"/>
      <c r="H174" s="1534"/>
      <c r="I174" s="4148"/>
      <c r="J174" s="3127"/>
      <c r="K174" s="3138"/>
      <c r="L174" s="3138"/>
      <c r="M174" s="3138"/>
      <c r="N174" s="3138"/>
      <c r="O174" s="3138"/>
      <c r="P174" s="3138"/>
      <c r="Q174" s="3138"/>
    </row>
    <row r="175" spans="1:17" s="27" customFormat="1" ht="20.100000000000001" customHeight="1" thickBot="1">
      <c r="A175" s="21"/>
      <c r="B175" s="21"/>
      <c r="C175" s="4226"/>
      <c r="D175" s="4146"/>
      <c r="E175" s="4144"/>
      <c r="F175" s="4145"/>
      <c r="G175" s="4146"/>
      <c r="H175" s="4146"/>
      <c r="I175" s="4227"/>
      <c r="K175" s="3633"/>
      <c r="L175" s="3633"/>
      <c r="M175" s="31"/>
    </row>
    <row r="176" spans="1:17" s="60" customFormat="1" ht="20.100000000000001" customHeight="1">
      <c r="C176" s="194"/>
      <c r="D176" s="194"/>
      <c r="E176" s="1534"/>
      <c r="F176" s="190"/>
      <c r="G176" s="194"/>
      <c r="H176" s="194"/>
      <c r="I176" s="1534"/>
      <c r="J176" s="190"/>
      <c r="K176" s="78"/>
      <c r="L176" s="78"/>
      <c r="M176" s="78"/>
      <c r="N176" s="1534"/>
      <c r="O176" s="190"/>
      <c r="P176" s="190"/>
    </row>
    <row r="177" spans="3:16" s="60" customFormat="1" ht="20.100000000000001" customHeight="1">
      <c r="C177" s="194"/>
      <c r="D177" s="194"/>
      <c r="E177" s="1534"/>
      <c r="F177" s="194"/>
      <c r="G177" s="194"/>
      <c r="H177" s="194"/>
      <c r="I177" s="1534"/>
      <c r="J177" s="190"/>
      <c r="K177" s="78"/>
      <c r="L177" s="78"/>
      <c r="M177" s="78"/>
      <c r="N177" s="1534"/>
      <c r="O177" s="190"/>
      <c r="P177" s="190"/>
    </row>
    <row r="178" spans="3:16" s="60" customFormat="1" ht="20.100000000000001" customHeight="1">
      <c r="C178" s="194"/>
      <c r="D178" s="194"/>
      <c r="E178" s="1534"/>
      <c r="F178" s="190"/>
      <c r="G178" s="194"/>
      <c r="H178" s="194"/>
      <c r="I178" s="1534"/>
      <c r="J178" s="190"/>
      <c r="K178" s="78"/>
      <c r="L178" s="78"/>
      <c r="M178" s="78"/>
      <c r="N178" s="1534"/>
      <c r="O178" s="190"/>
      <c r="P178" s="190"/>
    </row>
    <row r="179" spans="3:16" s="60" customFormat="1" ht="20.100000000000001" customHeight="1">
      <c r="C179" s="194"/>
      <c r="D179" s="194"/>
      <c r="E179" s="1534"/>
      <c r="F179" s="190"/>
      <c r="G179" s="190"/>
      <c r="H179" s="195"/>
      <c r="I179" s="269"/>
      <c r="J179" s="190"/>
      <c r="K179" s="78"/>
      <c r="L179" s="78"/>
      <c r="M179" s="78"/>
      <c r="N179" s="1534"/>
      <c r="O179" s="190"/>
      <c r="P179" s="190"/>
    </row>
    <row r="180" spans="3:16" ht="20.100000000000001" customHeight="1">
      <c r="C180" s="194"/>
      <c r="D180" s="194"/>
      <c r="E180" s="1534"/>
      <c r="F180" s="190"/>
      <c r="G180" s="190"/>
      <c r="H180" s="195"/>
      <c r="I180" s="195"/>
      <c r="J180" s="269"/>
      <c r="K180" s="78"/>
      <c r="L180" s="78"/>
      <c r="M180" s="78"/>
      <c r="N180" s="1534"/>
      <c r="O180" s="190"/>
      <c r="P180" s="190"/>
    </row>
    <row r="181" spans="3:16" ht="20.100000000000001" customHeight="1">
      <c r="C181" s="194"/>
      <c r="D181" s="194"/>
      <c r="E181" s="1534"/>
      <c r="F181" s="190"/>
      <c r="G181" s="190"/>
      <c r="H181" s="190"/>
      <c r="I181" s="190"/>
      <c r="J181" s="190"/>
      <c r="N181" s="190"/>
      <c r="O181" s="190"/>
      <c r="P181" s="190"/>
    </row>
    <row r="182" spans="3:16" ht="20.100000000000001" customHeight="1">
      <c r="C182" s="190"/>
      <c r="D182" s="190"/>
      <c r="E182" s="190"/>
      <c r="F182" s="190"/>
      <c r="G182" s="190"/>
      <c r="H182" s="190"/>
      <c r="I182"/>
      <c r="J182"/>
      <c r="N182"/>
    </row>
    <row r="183" spans="3:16" ht="20.100000000000001" customHeight="1">
      <c r="C183" s="194"/>
      <c r="D183" s="194"/>
      <c r="E183" s="1534"/>
      <c r="F183" s="190"/>
      <c r="G183" s="190"/>
      <c r="H183" s="190"/>
      <c r="I183"/>
      <c r="J183"/>
      <c r="N183"/>
    </row>
    <row r="184" spans="3:16" ht="20.100000000000001" customHeight="1">
      <c r="C184" s="194"/>
      <c r="D184" s="194"/>
      <c r="E184" s="1534"/>
      <c r="F184" s="190"/>
      <c r="G184" s="190"/>
      <c r="H184" s="190"/>
    </row>
    <row r="185" spans="3:16" ht="20.100000000000001" customHeight="1">
      <c r="C185" s="190"/>
      <c r="D185" s="190"/>
      <c r="E185" s="190"/>
      <c r="F185" s="190"/>
      <c r="G185" s="190"/>
      <c r="H185" s="190"/>
    </row>
    <row r="186" spans="3:16" ht="20.100000000000001" customHeight="1">
      <c r="C186" s="190"/>
      <c r="D186" s="190"/>
      <c r="E186" s="190"/>
      <c r="F186" s="190"/>
      <c r="G186" s="190"/>
      <c r="H186" s="190"/>
    </row>
    <row r="187" spans="3:16" ht="20.100000000000001" customHeight="1">
      <c r="C187" s="190"/>
      <c r="D187" s="190"/>
      <c r="E187" s="190"/>
      <c r="F187" s="190"/>
      <c r="G187" s="190"/>
      <c r="H187" s="190"/>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4">
    <mergeCell ref="E130:E131"/>
    <mergeCell ref="C2:J2"/>
    <mergeCell ref="C4:J4"/>
    <mergeCell ref="C130:D131"/>
  </mergeCells>
  <phoneticPr fontId="29" type="noConversion"/>
  <hyperlinks>
    <hyperlink ref="I166" r:id="rId21" xr:uid="{EED83A91-4D63-4E9E-898C-B7B179A98690}"/>
    <hyperlink ref="D166" r:id="rId22" xr:uid="{5BBE395F-2C6E-4A56-A037-0733DEAC696E}"/>
    <hyperlink ref="G166" r:id="rId23" xr:uid="{F1737E5B-2F08-47DD-952C-827FDEE46A22}"/>
    <hyperlink ref="G171" r:id="rId24" xr:uid="{049D9E6E-B764-4593-A50F-137B7FD30EC3}"/>
    <hyperlink ref="G167" r:id="rId25" xr:uid="{8B80B5A1-A46B-4625-A8FB-2572EDE20BCE}"/>
    <hyperlink ref="G168" r:id="rId26" xr:uid="{33CB2C66-E446-4F84-8CD8-C2F93C7D6E84}"/>
    <hyperlink ref="G169" r:id="rId27" xr:uid="{AF9344DA-A440-48FC-9FEF-34F3CCB1C3E8}"/>
    <hyperlink ref="G170" r:id="rId28" xr:uid="{E91F9BAB-2925-489C-8CA4-573706AD9D2D}"/>
    <hyperlink ref="G172" r:id="rId29" xr:uid="{FA00CEDC-37C4-40BE-84FA-0A5EA0355BBA}"/>
    <hyperlink ref="D169" r:id="rId30" xr:uid="{BC2FCC91-9727-4D8C-B9C2-08BE8DB7B9F9}"/>
    <hyperlink ref="D168" r:id="rId31" xr:uid="{15E3594F-3125-4968-80F7-50FFEB02E33A}"/>
    <hyperlink ref="D171" r:id="rId32" xr:uid="{D74D6097-9510-4542-8212-FAB97248A472}"/>
    <hyperlink ref="D170" r:id="rId33" xr:uid="{C90204A1-9A7D-4BF4-8EB6-B6641E2E1C5E}"/>
    <hyperlink ref="D172" r:id="rId34" xr:uid="{84F59387-9472-49AF-BA96-28FEBBE9CB2C}"/>
    <hyperlink ref="I171" r:id="rId35" xr:uid="{AECA9321-58FA-4BD9-AEC6-E6FE36661A9A}"/>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70"/>
  <sheetViews>
    <sheetView showGridLines="0" zoomScaleNormal="100" workbookViewId="0">
      <selection activeCell="F320" sqref="F320"/>
    </sheetView>
  </sheetViews>
  <sheetFormatPr defaultColWidth="9.42578125" defaultRowHeight="20.100000000000001" customHeight="1"/>
  <cols>
    <col min="1" max="1" width="33.140625" style="3607" customWidth="1"/>
    <col min="2" max="2" width="6" style="3607" customWidth="1"/>
    <col min="3" max="3" width="29.140625" style="129" customWidth="1"/>
    <col min="4" max="4" width="25.85546875" style="129" customWidth="1"/>
    <col min="5" max="5" width="16.42578125" style="129" customWidth="1"/>
    <col min="6" max="6" width="18.42578125" style="129" customWidth="1"/>
    <col min="7" max="7" width="24.42578125" style="129" customWidth="1"/>
    <col min="8" max="8" width="17.42578125" style="129" customWidth="1"/>
    <col min="9" max="9" width="24.85546875" style="129" customWidth="1"/>
    <col min="10" max="10" width="19.28515625" style="129" bestFit="1" customWidth="1"/>
    <col min="11" max="11" width="18.7109375" style="129" bestFit="1" customWidth="1"/>
    <col min="12" max="12" width="14.28515625" style="129" customWidth="1"/>
    <col min="13" max="13" width="20.5703125" style="129" customWidth="1"/>
    <col min="14" max="16384" width="9.42578125" style="129"/>
  </cols>
  <sheetData>
    <row r="2" spans="1:14" s="2722" customFormat="1" ht="20.100000000000001" customHeight="1">
      <c r="A2" s="1535"/>
      <c r="B2" s="1535"/>
      <c r="C2" s="4761" t="s">
        <v>1779</v>
      </c>
      <c r="D2" s="4761"/>
      <c r="E2" s="4761"/>
      <c r="F2" s="4761"/>
      <c r="G2" s="4761"/>
      <c r="H2" s="4761"/>
      <c r="I2" s="171"/>
      <c r="J2" s="171"/>
      <c r="L2" s="2723"/>
      <c r="N2" s="773"/>
    </row>
    <row r="3" spans="1:14" s="2722" customFormat="1" ht="20.100000000000001" customHeight="1">
      <c r="A3" s="1535"/>
      <c r="B3" s="1535"/>
      <c r="C3" s="1127"/>
      <c r="D3" s="1127"/>
      <c r="E3" s="1127"/>
      <c r="F3" s="1127"/>
      <c r="G3" s="1127"/>
      <c r="H3" s="1127"/>
      <c r="K3" s="2723"/>
      <c r="M3" s="773"/>
    </row>
    <row r="4" spans="1:14" ht="20.100000000000001" customHeight="1">
      <c r="C4" s="4762" t="s">
        <v>3653</v>
      </c>
      <c r="D4" s="4762"/>
      <c r="E4" s="4762"/>
      <c r="F4" s="4762"/>
      <c r="G4" s="4762"/>
      <c r="H4" s="4762"/>
      <c r="I4" s="774"/>
      <c r="J4" s="774"/>
      <c r="K4" s="2722"/>
      <c r="L4" s="2723"/>
    </row>
    <row r="5" spans="1:14" ht="19.5" hidden="1" customHeight="1">
      <c r="A5" s="419"/>
      <c r="B5" s="419"/>
      <c r="C5" s="751"/>
      <c r="D5" s="419"/>
      <c r="E5" s="419"/>
      <c r="F5" s="419"/>
      <c r="G5" s="419"/>
      <c r="H5" s="419"/>
      <c r="I5" s="419"/>
      <c r="J5" s="419"/>
      <c r="K5" s="419"/>
      <c r="L5" s="419"/>
    </row>
    <row r="6" spans="1:14" s="14" customFormat="1" ht="20.100000000000001" hidden="1" customHeight="1">
      <c r="A6" s="2730"/>
      <c r="B6" s="2730"/>
      <c r="C6" s="463"/>
      <c r="D6" s="50"/>
      <c r="E6" s="83" t="s">
        <v>96</v>
      </c>
      <c r="F6" s="91" t="s">
        <v>3654</v>
      </c>
      <c r="G6" s="91" t="s">
        <v>711</v>
      </c>
      <c r="H6" s="91" t="s">
        <v>797</v>
      </c>
      <c r="I6" s="91" t="s">
        <v>731</v>
      </c>
      <c r="J6" s="91" t="s">
        <v>1075</v>
      </c>
      <c r="K6" s="419"/>
      <c r="L6" s="419"/>
    </row>
    <row r="7" spans="1:14" s="14" customFormat="1" ht="20.100000000000001" hidden="1" customHeight="1" thickBot="1">
      <c r="A7" s="2730"/>
      <c r="B7" s="2730"/>
      <c r="C7" s="464"/>
      <c r="D7" s="92" t="s">
        <v>3655</v>
      </c>
      <c r="E7" s="85"/>
      <c r="F7" s="93" t="s">
        <v>3656</v>
      </c>
      <c r="G7" s="93" t="s">
        <v>3657</v>
      </c>
      <c r="H7" s="93" t="s">
        <v>3658</v>
      </c>
      <c r="I7" s="93" t="s">
        <v>3659</v>
      </c>
      <c r="J7" s="93" t="s">
        <v>3243</v>
      </c>
      <c r="K7" s="419"/>
      <c r="L7" s="419"/>
    </row>
    <row r="8" spans="1:14" s="14" customFormat="1" ht="20.100000000000001" hidden="1" customHeight="1" thickTop="1">
      <c r="A8" s="2730"/>
      <c r="B8" s="2730"/>
      <c r="C8" s="452" t="s">
        <v>3326</v>
      </c>
      <c r="D8" s="87" t="s">
        <v>3660</v>
      </c>
      <c r="E8" s="88">
        <v>43988</v>
      </c>
      <c r="F8" s="89">
        <f t="shared" ref="F8:F11" si="0">E8+13</f>
        <v>44001</v>
      </c>
      <c r="G8" s="89">
        <f t="shared" ref="G8:G11" si="1">E8+17</f>
        <v>44005</v>
      </c>
      <c r="H8" s="89">
        <f t="shared" ref="H8:H11" si="2">E8+21</f>
        <v>44009</v>
      </c>
      <c r="I8" s="89">
        <f t="shared" ref="I8:I11" si="3">E8+23</f>
        <v>44011</v>
      </c>
      <c r="J8" s="89">
        <f t="shared" ref="J8:J11" si="4">E8+29</f>
        <v>44017</v>
      </c>
      <c r="K8" s="129"/>
    </row>
    <row r="9" spans="1:14" s="14" customFormat="1" ht="20.100000000000001" hidden="1" customHeight="1">
      <c r="A9" s="2730"/>
      <c r="B9" s="2730"/>
      <c r="C9" s="452" t="s">
        <v>2089</v>
      </c>
      <c r="D9" s="87" t="s">
        <v>3661</v>
      </c>
      <c r="E9" s="88">
        <v>43995</v>
      </c>
      <c r="F9" s="89">
        <f t="shared" si="0"/>
        <v>44008</v>
      </c>
      <c r="G9" s="89">
        <f t="shared" si="1"/>
        <v>44012</v>
      </c>
      <c r="H9" s="89">
        <f t="shared" si="2"/>
        <v>44016</v>
      </c>
      <c r="I9" s="89">
        <f t="shared" si="3"/>
        <v>44018</v>
      </c>
      <c r="J9" s="89">
        <f t="shared" si="4"/>
        <v>44024</v>
      </c>
      <c r="K9" s="129"/>
    </row>
    <row r="10" spans="1:14" s="14" customFormat="1" ht="20.100000000000001" hidden="1" customHeight="1">
      <c r="A10" s="2730"/>
      <c r="B10" s="2730"/>
      <c r="C10" s="452" t="s">
        <v>412</v>
      </c>
      <c r="D10" s="87" t="s">
        <v>3662</v>
      </c>
      <c r="E10" s="88">
        <v>44002</v>
      </c>
      <c r="F10" s="89">
        <f t="shared" si="0"/>
        <v>44015</v>
      </c>
      <c r="G10" s="89">
        <f t="shared" si="1"/>
        <v>44019</v>
      </c>
      <c r="H10" s="89">
        <f t="shared" si="2"/>
        <v>44023</v>
      </c>
      <c r="I10" s="89">
        <f t="shared" si="3"/>
        <v>44025</v>
      </c>
      <c r="J10" s="89">
        <f t="shared" si="4"/>
        <v>44031</v>
      </c>
      <c r="K10" s="129"/>
    </row>
    <row r="11" spans="1:14" s="14" customFormat="1" ht="20.100000000000001" hidden="1" customHeight="1">
      <c r="A11" s="2730"/>
      <c r="B11" s="2730"/>
      <c r="C11" s="452" t="s">
        <v>2907</v>
      </c>
      <c r="D11" s="87" t="s">
        <v>3663</v>
      </c>
      <c r="E11" s="88">
        <v>44009</v>
      </c>
      <c r="F11" s="89">
        <f t="shared" si="0"/>
        <v>44022</v>
      </c>
      <c r="G11" s="89">
        <f t="shared" si="1"/>
        <v>44026</v>
      </c>
      <c r="H11" s="89">
        <f t="shared" si="2"/>
        <v>44030</v>
      </c>
      <c r="I11" s="89">
        <f t="shared" si="3"/>
        <v>44032</v>
      </c>
      <c r="J11" s="89">
        <f t="shared" si="4"/>
        <v>44038</v>
      </c>
      <c r="K11" s="129"/>
    </row>
    <row r="12" spans="1:14" s="14" customFormat="1" ht="20.100000000000001" hidden="1" customHeight="1">
      <c r="A12" s="2730"/>
      <c r="B12" s="2730"/>
      <c r="C12" s="452" t="s">
        <v>3664</v>
      </c>
      <c r="D12" s="87" t="s">
        <v>3665</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9"/>
    </row>
    <row r="13" spans="1:14" s="14" customFormat="1" ht="20.100000000000001" hidden="1" customHeight="1">
      <c r="A13" s="2730"/>
      <c r="B13" s="2730"/>
      <c r="C13" s="452" t="s">
        <v>2426</v>
      </c>
      <c r="D13" s="87" t="s">
        <v>3666</v>
      </c>
      <c r="E13" s="88">
        <v>44023</v>
      </c>
      <c r="F13" s="89">
        <f t="shared" si="5"/>
        <v>44036</v>
      </c>
      <c r="G13" s="89">
        <f t="shared" si="6"/>
        <v>44040</v>
      </c>
      <c r="H13" s="89">
        <f t="shared" si="7"/>
        <v>44044</v>
      </c>
      <c r="I13" s="89">
        <f t="shared" si="8"/>
        <v>44046</v>
      </c>
      <c r="J13" s="89">
        <f t="shared" si="9"/>
        <v>44052</v>
      </c>
      <c r="K13" s="3595"/>
    </row>
    <row r="14" spans="1:14" s="14" customFormat="1" ht="20.100000000000001" hidden="1" customHeight="1">
      <c r="A14" s="2730"/>
      <c r="B14" s="2730"/>
      <c r="C14" s="452" t="s">
        <v>3667</v>
      </c>
      <c r="D14" s="87" t="s">
        <v>3668</v>
      </c>
      <c r="E14" s="88">
        <v>44030</v>
      </c>
      <c r="F14" s="89">
        <f t="shared" si="5"/>
        <v>44043</v>
      </c>
      <c r="G14" s="89">
        <f t="shared" si="6"/>
        <v>44047</v>
      </c>
      <c r="H14" s="89">
        <f t="shared" si="7"/>
        <v>44051</v>
      </c>
      <c r="I14" s="89">
        <f t="shared" si="8"/>
        <v>44053</v>
      </c>
      <c r="J14" s="89">
        <f t="shared" si="9"/>
        <v>44059</v>
      </c>
      <c r="K14" s="129"/>
    </row>
    <row r="15" spans="1:14" s="14" customFormat="1" ht="20.100000000000001" hidden="1" customHeight="1">
      <c r="A15" s="2730"/>
      <c r="B15" s="2730"/>
      <c r="C15" s="452" t="s">
        <v>2355</v>
      </c>
      <c r="D15" s="87" t="s">
        <v>3669</v>
      </c>
      <c r="E15" s="88">
        <v>44037</v>
      </c>
      <c r="F15" s="89">
        <f t="shared" si="5"/>
        <v>44050</v>
      </c>
      <c r="G15" s="89">
        <f t="shared" si="6"/>
        <v>44054</v>
      </c>
      <c r="H15" s="89">
        <f t="shared" si="7"/>
        <v>44058</v>
      </c>
      <c r="I15" s="89">
        <f t="shared" si="8"/>
        <v>44060</v>
      </c>
      <c r="J15" s="89">
        <f t="shared" si="9"/>
        <v>44066</v>
      </c>
      <c r="K15" s="129"/>
    </row>
    <row r="16" spans="1:14" s="14" customFormat="1" ht="20.100000000000001" hidden="1" customHeight="1">
      <c r="A16" s="2730"/>
      <c r="B16" s="2730"/>
      <c r="C16" s="452" t="s">
        <v>2510</v>
      </c>
      <c r="D16" s="87" t="s">
        <v>3670</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9"/>
    </row>
    <row r="17" spans="1:11" s="14" customFormat="1" ht="20.100000000000001" hidden="1" customHeight="1">
      <c r="A17" s="2730"/>
      <c r="B17" s="2730"/>
      <c r="C17" s="452" t="s">
        <v>3362</v>
      </c>
      <c r="D17" s="87" t="s">
        <v>3671</v>
      </c>
      <c r="E17" s="88">
        <v>44051</v>
      </c>
      <c r="F17" s="89">
        <f t="shared" si="10"/>
        <v>44064</v>
      </c>
      <c r="G17" s="89">
        <f t="shared" si="11"/>
        <v>44068</v>
      </c>
      <c r="H17" s="89">
        <f t="shared" si="12"/>
        <v>44072</v>
      </c>
      <c r="I17" s="89">
        <f t="shared" si="13"/>
        <v>44074</v>
      </c>
      <c r="J17" s="89">
        <f t="shared" si="14"/>
        <v>44080</v>
      </c>
      <c r="K17" s="129"/>
    </row>
    <row r="18" spans="1:11" s="14" customFormat="1" ht="20.100000000000001" hidden="1" customHeight="1">
      <c r="A18" s="2730"/>
      <c r="B18" s="2730"/>
      <c r="C18" s="452" t="s">
        <v>129</v>
      </c>
      <c r="D18" s="87" t="s">
        <v>3672</v>
      </c>
      <c r="E18" s="88">
        <v>44058</v>
      </c>
      <c r="F18" s="89">
        <f t="shared" si="10"/>
        <v>44071</v>
      </c>
      <c r="G18" s="89">
        <f t="shared" si="11"/>
        <v>44075</v>
      </c>
      <c r="H18" s="89">
        <f t="shared" si="12"/>
        <v>44079</v>
      </c>
      <c r="I18" s="89">
        <f t="shared" si="13"/>
        <v>44081</v>
      </c>
      <c r="J18" s="89">
        <f t="shared" si="14"/>
        <v>44087</v>
      </c>
      <c r="K18" s="129"/>
    </row>
    <row r="19" spans="1:11" s="14" customFormat="1" ht="20.100000000000001" hidden="1" customHeight="1">
      <c r="A19" s="2730" t="s">
        <v>3673</v>
      </c>
      <c r="B19" s="2730"/>
      <c r="C19" s="452" t="s">
        <v>133</v>
      </c>
      <c r="D19" s="87" t="s">
        <v>3674</v>
      </c>
      <c r="E19" s="88">
        <v>44065</v>
      </c>
      <c r="F19" s="89">
        <f t="shared" si="10"/>
        <v>44078</v>
      </c>
      <c r="G19" s="89">
        <f t="shared" si="11"/>
        <v>44082</v>
      </c>
      <c r="H19" s="89">
        <f t="shared" si="12"/>
        <v>44086</v>
      </c>
      <c r="I19" s="89">
        <f t="shared" si="13"/>
        <v>44088</v>
      </c>
      <c r="J19" s="89">
        <f t="shared" si="14"/>
        <v>44094</v>
      </c>
      <c r="K19" s="129"/>
    </row>
    <row r="20" spans="1:11" s="14" customFormat="1" ht="20.100000000000001" hidden="1" customHeight="1">
      <c r="A20" s="2730"/>
      <c r="B20" s="2730"/>
      <c r="C20" s="452" t="s">
        <v>2365</v>
      </c>
      <c r="D20" s="87" t="s">
        <v>3675</v>
      </c>
      <c r="E20" s="88">
        <v>44072</v>
      </c>
      <c r="F20" s="89">
        <f t="shared" si="10"/>
        <v>44085</v>
      </c>
      <c r="G20" s="89">
        <f t="shared" si="11"/>
        <v>44089</v>
      </c>
      <c r="H20" s="89">
        <f t="shared" si="12"/>
        <v>44093</v>
      </c>
      <c r="I20" s="89">
        <f t="shared" si="13"/>
        <v>44095</v>
      </c>
      <c r="J20" s="89">
        <f t="shared" si="14"/>
        <v>44101</v>
      </c>
      <c r="K20" s="129"/>
    </row>
    <row r="21" spans="1:11" s="14" customFormat="1" ht="20.100000000000001" hidden="1" customHeight="1">
      <c r="A21" s="2730"/>
      <c r="B21" s="2730"/>
      <c r="C21" s="452" t="s">
        <v>2357</v>
      </c>
      <c r="D21" s="87" t="s">
        <v>3676</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9"/>
    </row>
    <row r="22" spans="1:11" s="14" customFormat="1" ht="20.100000000000001" hidden="1" customHeight="1">
      <c r="A22" s="2730"/>
      <c r="B22" s="2730"/>
      <c r="C22" s="452" t="s">
        <v>412</v>
      </c>
      <c r="D22" s="87" t="s">
        <v>3677</v>
      </c>
      <c r="E22" s="88">
        <v>44092</v>
      </c>
      <c r="F22" s="89">
        <f t="shared" si="15"/>
        <v>44105</v>
      </c>
      <c r="G22" s="89">
        <f t="shared" si="16"/>
        <v>44109</v>
      </c>
      <c r="H22" s="89">
        <f t="shared" si="17"/>
        <v>44113</v>
      </c>
      <c r="I22" s="89">
        <f t="shared" si="18"/>
        <v>44115</v>
      </c>
      <c r="J22" s="89">
        <f t="shared" si="19"/>
        <v>44121</v>
      </c>
      <c r="K22" s="129"/>
    </row>
    <row r="23" spans="1:11" s="14" customFormat="1" ht="20.100000000000001" hidden="1" customHeight="1">
      <c r="A23" s="2730"/>
      <c r="B23" s="2730"/>
      <c r="C23" s="452" t="s">
        <v>2907</v>
      </c>
      <c r="D23" s="87" t="s">
        <v>3678</v>
      </c>
      <c r="E23" s="88">
        <v>44101</v>
      </c>
      <c r="F23" s="89">
        <f t="shared" si="15"/>
        <v>44114</v>
      </c>
      <c r="G23" s="89">
        <f t="shared" si="16"/>
        <v>44118</v>
      </c>
      <c r="H23" s="89">
        <f t="shared" si="17"/>
        <v>44122</v>
      </c>
      <c r="I23" s="89">
        <f t="shared" si="18"/>
        <v>44124</v>
      </c>
      <c r="J23" s="89">
        <f t="shared" si="19"/>
        <v>44130</v>
      </c>
      <c r="K23" s="129"/>
    </row>
    <row r="24" spans="1:11" s="14" customFormat="1" ht="20.100000000000001" hidden="1" customHeight="1">
      <c r="A24" s="2730"/>
      <c r="B24" s="2730"/>
      <c r="C24" s="452" t="s">
        <v>3664</v>
      </c>
      <c r="D24" s="87" t="s">
        <v>3679</v>
      </c>
      <c r="E24" s="88">
        <v>44103</v>
      </c>
      <c r="F24" s="89">
        <f t="shared" si="15"/>
        <v>44116</v>
      </c>
      <c r="G24" s="89">
        <f t="shared" si="16"/>
        <v>44120</v>
      </c>
      <c r="H24" s="89">
        <f t="shared" si="17"/>
        <v>44124</v>
      </c>
      <c r="I24" s="89">
        <f t="shared" si="18"/>
        <v>44126</v>
      </c>
      <c r="J24" s="89">
        <f t="shared" si="19"/>
        <v>44132</v>
      </c>
      <c r="K24" s="129"/>
    </row>
    <row r="25" spans="1:11" s="14" customFormat="1" ht="20.100000000000001" hidden="1" customHeight="1">
      <c r="A25" s="2730"/>
      <c r="B25" s="2730"/>
      <c r="C25" s="452" t="s">
        <v>2426</v>
      </c>
      <c r="D25" s="87" t="s">
        <v>3680</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9"/>
    </row>
    <row r="26" spans="1:11" s="14" customFormat="1" ht="20.100000000000001" hidden="1" customHeight="1">
      <c r="A26" s="2730"/>
      <c r="B26" s="2730"/>
      <c r="C26" s="452" t="s">
        <v>3667</v>
      </c>
      <c r="D26" s="87" t="s">
        <v>3681</v>
      </c>
      <c r="E26" s="88">
        <v>44120</v>
      </c>
      <c r="F26" s="89">
        <f t="shared" si="20"/>
        <v>44133</v>
      </c>
      <c r="G26" s="89">
        <f t="shared" si="21"/>
        <v>44137</v>
      </c>
      <c r="H26" s="89">
        <f t="shared" si="22"/>
        <v>44141</v>
      </c>
      <c r="I26" s="89">
        <f t="shared" si="23"/>
        <v>44143</v>
      </c>
      <c r="J26" s="89">
        <f t="shared" si="24"/>
        <v>44149</v>
      </c>
      <c r="K26" s="129"/>
    </row>
    <row r="27" spans="1:11" s="14" customFormat="1" ht="20.100000000000001" hidden="1" customHeight="1">
      <c r="A27" s="2730"/>
      <c r="B27" s="2730"/>
      <c r="C27" s="452" t="s">
        <v>2355</v>
      </c>
      <c r="D27" s="87" t="s">
        <v>3682</v>
      </c>
      <c r="E27" s="88">
        <v>44129</v>
      </c>
      <c r="F27" s="89">
        <f t="shared" si="20"/>
        <v>44142</v>
      </c>
      <c r="G27" s="89">
        <f t="shared" si="21"/>
        <v>44146</v>
      </c>
      <c r="H27" s="89">
        <f t="shared" si="22"/>
        <v>44150</v>
      </c>
      <c r="I27" s="89">
        <f t="shared" si="23"/>
        <v>44152</v>
      </c>
      <c r="J27" s="89">
        <f t="shared" si="24"/>
        <v>44158</v>
      </c>
      <c r="K27" s="129"/>
    </row>
    <row r="28" spans="1:11" s="14" customFormat="1" ht="20.100000000000001" hidden="1" customHeight="1">
      <c r="A28" s="2730"/>
      <c r="B28" s="2730"/>
      <c r="C28" s="452" t="s">
        <v>2510</v>
      </c>
      <c r="D28" s="87" t="s">
        <v>3683</v>
      </c>
      <c r="E28" s="88">
        <v>44135</v>
      </c>
      <c r="F28" s="89">
        <f t="shared" si="20"/>
        <v>44148</v>
      </c>
      <c r="G28" s="89">
        <f t="shared" si="21"/>
        <v>44152</v>
      </c>
      <c r="H28" s="89">
        <f t="shared" si="22"/>
        <v>44156</v>
      </c>
      <c r="I28" s="89">
        <f t="shared" si="23"/>
        <v>44158</v>
      </c>
      <c r="J28" s="89">
        <f t="shared" si="24"/>
        <v>44164</v>
      </c>
      <c r="K28" s="129"/>
    </row>
    <row r="29" spans="1:11" s="14" customFormat="1" ht="20.100000000000001" hidden="1" customHeight="1">
      <c r="A29" s="2730"/>
      <c r="B29" s="2730"/>
      <c r="C29" s="452" t="s">
        <v>3362</v>
      </c>
      <c r="D29" s="87" t="s">
        <v>3684</v>
      </c>
      <c r="E29" s="88">
        <v>44140</v>
      </c>
      <c r="F29" s="89">
        <f t="shared" si="20"/>
        <v>44153</v>
      </c>
      <c r="G29" s="89">
        <f t="shared" si="21"/>
        <v>44157</v>
      </c>
      <c r="H29" s="89">
        <f t="shared" si="22"/>
        <v>44161</v>
      </c>
      <c r="I29" s="89">
        <f t="shared" si="23"/>
        <v>44163</v>
      </c>
      <c r="J29" s="89">
        <f t="shared" si="24"/>
        <v>44169</v>
      </c>
      <c r="K29" s="129"/>
    </row>
    <row r="30" spans="1:11" s="14" customFormat="1" ht="20.100000000000001" hidden="1" customHeight="1">
      <c r="A30" s="2730"/>
      <c r="B30" s="2730"/>
      <c r="C30" s="452" t="s">
        <v>129</v>
      </c>
      <c r="D30" s="87" t="s">
        <v>3685</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9"/>
    </row>
    <row r="31" spans="1:11" s="14" customFormat="1" ht="20.100000000000001" hidden="1" customHeight="1">
      <c r="A31" s="2730"/>
      <c r="B31" s="2730"/>
      <c r="C31" s="452" t="s">
        <v>133</v>
      </c>
      <c r="D31" s="87" t="s">
        <v>3686</v>
      </c>
      <c r="E31" s="88">
        <v>44158</v>
      </c>
      <c r="F31" s="89">
        <f t="shared" si="25"/>
        <v>44171</v>
      </c>
      <c r="G31" s="89">
        <f t="shared" si="26"/>
        <v>44175</v>
      </c>
      <c r="H31" s="89">
        <f t="shared" si="27"/>
        <v>44179</v>
      </c>
      <c r="I31" s="89">
        <f t="shared" si="28"/>
        <v>44181</v>
      </c>
      <c r="J31" s="89">
        <f t="shared" si="29"/>
        <v>44187</v>
      </c>
      <c r="K31" s="129"/>
    </row>
    <row r="32" spans="1:11" s="14" customFormat="1" ht="20.100000000000001" hidden="1" customHeight="1">
      <c r="A32" s="2730"/>
      <c r="B32" s="2730"/>
      <c r="C32" s="452" t="s">
        <v>2268</v>
      </c>
      <c r="D32" s="87" t="s">
        <v>3687</v>
      </c>
      <c r="E32" s="88">
        <v>44162</v>
      </c>
      <c r="F32" s="89">
        <f t="shared" si="25"/>
        <v>44175</v>
      </c>
      <c r="G32" s="89">
        <f t="shared" si="26"/>
        <v>44179</v>
      </c>
      <c r="H32" s="89">
        <f t="shared" si="27"/>
        <v>44183</v>
      </c>
      <c r="I32" s="89">
        <f t="shared" si="28"/>
        <v>44185</v>
      </c>
      <c r="J32" s="89">
        <f t="shared" si="29"/>
        <v>44191</v>
      </c>
      <c r="K32" s="129"/>
    </row>
    <row r="33" spans="1:11" s="14" customFormat="1" ht="20.100000000000001" hidden="1" customHeight="1">
      <c r="A33" s="2730"/>
      <c r="B33" s="2730"/>
      <c r="C33" s="452" t="s">
        <v>2365</v>
      </c>
      <c r="D33" s="87" t="s">
        <v>3688</v>
      </c>
      <c r="E33" s="88">
        <v>44174</v>
      </c>
      <c r="F33" s="89">
        <f t="shared" si="25"/>
        <v>44187</v>
      </c>
      <c r="G33" s="89">
        <f t="shared" si="26"/>
        <v>44191</v>
      </c>
      <c r="H33" s="89">
        <f t="shared" si="27"/>
        <v>44195</v>
      </c>
      <c r="I33" s="89">
        <f t="shared" si="28"/>
        <v>44197</v>
      </c>
      <c r="J33" s="89">
        <f t="shared" si="29"/>
        <v>44203</v>
      </c>
      <c r="K33" s="129"/>
    </row>
    <row r="34" spans="1:11" s="14" customFormat="1" ht="20.100000000000001" hidden="1" customHeight="1">
      <c r="A34" s="2730"/>
      <c r="B34" s="2730"/>
      <c r="C34" s="452" t="s">
        <v>2357</v>
      </c>
      <c r="D34" s="87" t="s">
        <v>3689</v>
      </c>
      <c r="E34" s="88">
        <v>44181</v>
      </c>
      <c r="F34" s="89">
        <f t="shared" si="25"/>
        <v>44194</v>
      </c>
      <c r="G34" s="89">
        <f t="shared" si="26"/>
        <v>44198</v>
      </c>
      <c r="H34" s="89">
        <f t="shared" si="27"/>
        <v>44202</v>
      </c>
      <c r="I34" s="89">
        <f t="shared" si="28"/>
        <v>44204</v>
      </c>
      <c r="J34" s="89">
        <f t="shared" si="29"/>
        <v>44210</v>
      </c>
      <c r="K34" s="129"/>
    </row>
    <row r="35" spans="1:11" s="14" customFormat="1" ht="20.100000000000001" hidden="1" customHeight="1">
      <c r="A35" s="2730"/>
      <c r="B35" s="2730"/>
      <c r="C35" s="452" t="s">
        <v>412</v>
      </c>
      <c r="D35" s="87" t="s">
        <v>3690</v>
      </c>
      <c r="E35" s="88">
        <v>44185</v>
      </c>
      <c r="F35" s="89">
        <f t="shared" si="25"/>
        <v>44198</v>
      </c>
      <c r="G35" s="89">
        <f t="shared" si="26"/>
        <v>44202</v>
      </c>
      <c r="H35" s="89">
        <f t="shared" si="27"/>
        <v>44206</v>
      </c>
      <c r="I35" s="89">
        <f t="shared" si="28"/>
        <v>44208</v>
      </c>
      <c r="J35" s="89">
        <f t="shared" si="29"/>
        <v>44214</v>
      </c>
      <c r="K35" s="129"/>
    </row>
    <row r="36" spans="1:11" s="14" customFormat="1" ht="20.100000000000001" hidden="1" customHeight="1">
      <c r="A36" s="2730"/>
      <c r="B36" s="2730"/>
      <c r="C36" s="452" t="s">
        <v>2907</v>
      </c>
      <c r="D36" s="87" t="s">
        <v>3691</v>
      </c>
      <c r="E36" s="88">
        <v>44189</v>
      </c>
      <c r="F36" s="89">
        <f t="shared" si="25"/>
        <v>44202</v>
      </c>
      <c r="G36" s="89">
        <f t="shared" si="26"/>
        <v>44206</v>
      </c>
      <c r="H36" s="89">
        <f t="shared" si="27"/>
        <v>44210</v>
      </c>
      <c r="I36" s="89">
        <f t="shared" si="28"/>
        <v>44212</v>
      </c>
      <c r="J36" s="89">
        <f t="shared" si="29"/>
        <v>44218</v>
      </c>
      <c r="K36" s="129"/>
    </row>
    <row r="37" spans="1:11" s="14" customFormat="1" ht="20.100000000000001" hidden="1" customHeight="1">
      <c r="A37" s="2730"/>
      <c r="B37" s="2730"/>
      <c r="C37" s="452" t="s">
        <v>3664</v>
      </c>
      <c r="D37" s="87" t="s">
        <v>3692</v>
      </c>
      <c r="E37" s="88">
        <v>44192</v>
      </c>
      <c r="F37" s="89">
        <f t="shared" si="25"/>
        <v>44205</v>
      </c>
      <c r="G37" s="89">
        <f t="shared" si="26"/>
        <v>44209</v>
      </c>
      <c r="H37" s="89">
        <f t="shared" si="27"/>
        <v>44213</v>
      </c>
      <c r="I37" s="89">
        <f t="shared" si="28"/>
        <v>44215</v>
      </c>
      <c r="J37" s="89">
        <f t="shared" si="29"/>
        <v>44221</v>
      </c>
      <c r="K37" s="129"/>
    </row>
    <row r="38" spans="1:11" s="14" customFormat="1" ht="20.100000000000001" hidden="1" customHeight="1">
      <c r="A38" s="2730"/>
      <c r="B38" s="2730"/>
      <c r="C38" s="452" t="s">
        <v>2426</v>
      </c>
      <c r="D38" s="87" t="s">
        <v>3693</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9"/>
    </row>
    <row r="39" spans="1:11" s="14" customFormat="1" ht="20.100000000000001" hidden="1" customHeight="1">
      <c r="A39" s="2730"/>
      <c r="B39" s="2730"/>
      <c r="C39" s="452" t="s">
        <v>3667</v>
      </c>
      <c r="D39" s="87" t="s">
        <v>3694</v>
      </c>
      <c r="E39" s="88">
        <v>44218</v>
      </c>
      <c r="F39" s="89">
        <f t="shared" si="30"/>
        <v>44231</v>
      </c>
      <c r="G39" s="89">
        <f t="shared" si="31"/>
        <v>44235</v>
      </c>
      <c r="H39" s="89">
        <f t="shared" si="32"/>
        <v>44239</v>
      </c>
      <c r="I39" s="89">
        <f t="shared" si="33"/>
        <v>44241</v>
      </c>
      <c r="J39" s="89">
        <f t="shared" si="34"/>
        <v>44247</v>
      </c>
      <c r="K39" s="129"/>
    </row>
    <row r="40" spans="1:11" s="14" customFormat="1" ht="20.100000000000001" hidden="1" customHeight="1">
      <c r="A40" s="2730"/>
      <c r="B40" s="2730"/>
      <c r="C40" s="452" t="s">
        <v>2355</v>
      </c>
      <c r="D40" s="87" t="s">
        <v>3695</v>
      </c>
      <c r="E40" s="88">
        <v>44220</v>
      </c>
      <c r="F40" s="89">
        <f t="shared" si="30"/>
        <v>44233</v>
      </c>
      <c r="G40" s="89">
        <f t="shared" si="31"/>
        <v>44237</v>
      </c>
      <c r="H40" s="89">
        <f t="shared" si="32"/>
        <v>44241</v>
      </c>
      <c r="I40" s="89">
        <f t="shared" si="33"/>
        <v>44243</v>
      </c>
      <c r="J40" s="89">
        <f t="shared" si="34"/>
        <v>44249</v>
      </c>
      <c r="K40" s="129"/>
    </row>
    <row r="41" spans="1:11" s="14" customFormat="1" ht="20.100000000000001" hidden="1" customHeight="1">
      <c r="A41" s="2730"/>
      <c r="B41" s="2730"/>
      <c r="C41" s="452" t="s">
        <v>2510</v>
      </c>
      <c r="D41" s="87" t="s">
        <v>3696</v>
      </c>
      <c r="E41" s="88">
        <v>44228</v>
      </c>
      <c r="F41" s="89">
        <f t="shared" si="30"/>
        <v>44241</v>
      </c>
      <c r="G41" s="89">
        <f t="shared" si="31"/>
        <v>44245</v>
      </c>
      <c r="H41" s="89">
        <f t="shared" si="32"/>
        <v>44249</v>
      </c>
      <c r="I41" s="89">
        <f t="shared" si="33"/>
        <v>44251</v>
      </c>
      <c r="J41" s="89">
        <f t="shared" si="34"/>
        <v>44257</v>
      </c>
      <c r="K41" s="129"/>
    </row>
    <row r="42" spans="1:11" s="14" customFormat="1" ht="20.100000000000001" hidden="1" customHeight="1">
      <c r="A42" s="2730"/>
      <c r="B42" s="2730"/>
      <c r="C42" s="452" t="s">
        <v>3362</v>
      </c>
      <c r="D42" s="87" t="s">
        <v>3697</v>
      </c>
      <c r="E42" s="88">
        <v>44243</v>
      </c>
      <c r="F42" s="89">
        <f t="shared" si="30"/>
        <v>44256</v>
      </c>
      <c r="G42" s="89">
        <f t="shared" si="31"/>
        <v>44260</v>
      </c>
      <c r="H42" s="89">
        <f t="shared" si="32"/>
        <v>44264</v>
      </c>
      <c r="I42" s="89">
        <f t="shared" si="33"/>
        <v>44266</v>
      </c>
      <c r="J42" s="89">
        <f t="shared" si="34"/>
        <v>44272</v>
      </c>
      <c r="K42" s="27" t="s">
        <v>3698</v>
      </c>
    </row>
    <row r="43" spans="1:11" s="14" customFormat="1" ht="20.100000000000001" hidden="1" customHeight="1">
      <c r="A43" s="2730"/>
      <c r="B43" s="2730"/>
      <c r="C43" s="452" t="s">
        <v>129</v>
      </c>
      <c r="D43" s="87" t="s">
        <v>3699</v>
      </c>
      <c r="E43" s="88">
        <v>44249</v>
      </c>
      <c r="F43" s="89">
        <f t="shared" si="30"/>
        <v>44262</v>
      </c>
      <c r="G43" s="89">
        <f t="shared" si="31"/>
        <v>44266</v>
      </c>
      <c r="H43" s="89">
        <f t="shared" si="32"/>
        <v>44270</v>
      </c>
      <c r="I43" s="89">
        <f t="shared" si="33"/>
        <v>44272</v>
      </c>
      <c r="J43" s="89">
        <f t="shared" si="34"/>
        <v>44278</v>
      </c>
      <c r="K43" s="27" t="s">
        <v>3700</v>
      </c>
    </row>
    <row r="44" spans="1:11" s="14" customFormat="1" ht="20.100000000000001" hidden="1" customHeight="1">
      <c r="A44" s="2730"/>
      <c r="B44" s="2730"/>
      <c r="C44" s="452" t="s">
        <v>133</v>
      </c>
      <c r="D44" s="87" t="s">
        <v>3701</v>
      </c>
      <c r="E44" s="88">
        <v>44254</v>
      </c>
      <c r="F44" s="89">
        <f t="shared" si="30"/>
        <v>44267</v>
      </c>
      <c r="G44" s="89">
        <f t="shared" si="31"/>
        <v>44271</v>
      </c>
      <c r="H44" s="89">
        <f t="shared" si="32"/>
        <v>44275</v>
      </c>
      <c r="I44" s="89">
        <f t="shared" si="33"/>
        <v>44277</v>
      </c>
      <c r="J44" s="89">
        <f t="shared" si="34"/>
        <v>44283</v>
      </c>
      <c r="K44" s="27" t="s">
        <v>3702</v>
      </c>
    </row>
    <row r="45" spans="1:11" s="14" customFormat="1" ht="20.100000000000001" hidden="1" customHeight="1">
      <c r="A45" s="2730" t="s">
        <v>2268</v>
      </c>
      <c r="B45" s="2730"/>
      <c r="C45" s="840" t="s">
        <v>404</v>
      </c>
      <c r="D45" s="87" t="s">
        <v>3703</v>
      </c>
      <c r="E45" s="88">
        <v>44247</v>
      </c>
      <c r="F45" s="89">
        <f t="shared" si="30"/>
        <v>44260</v>
      </c>
      <c r="G45" s="490"/>
      <c r="H45" s="490"/>
      <c r="I45" s="490"/>
      <c r="J45" s="490"/>
      <c r="K45" s="129"/>
    </row>
    <row r="46" spans="1:11" s="14" customFormat="1" ht="20.100000000000001" hidden="1" customHeight="1">
      <c r="A46" s="2730"/>
      <c r="B46" s="2730"/>
      <c r="C46" s="452" t="s">
        <v>2268</v>
      </c>
      <c r="D46" s="87" t="s">
        <v>3704</v>
      </c>
      <c r="E46" s="88">
        <v>44256</v>
      </c>
      <c r="F46" s="89">
        <f t="shared" si="30"/>
        <v>44269</v>
      </c>
      <c r="G46" s="89">
        <f t="shared" si="31"/>
        <v>44273</v>
      </c>
      <c r="H46" s="89">
        <f t="shared" si="32"/>
        <v>44277</v>
      </c>
      <c r="I46" s="89">
        <f t="shared" si="33"/>
        <v>44279</v>
      </c>
      <c r="J46" s="89">
        <f t="shared" si="34"/>
        <v>44285</v>
      </c>
      <c r="K46" s="129"/>
    </row>
    <row r="47" spans="1:11" s="14" customFormat="1" ht="20.100000000000001" hidden="1" customHeight="1">
      <c r="A47" s="2730"/>
      <c r="B47" s="2730"/>
      <c r="C47" s="452" t="s">
        <v>2365</v>
      </c>
      <c r="D47" s="87" t="s">
        <v>3705</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9"/>
    </row>
    <row r="48" spans="1:11" s="14" customFormat="1" ht="20.100000000000001" hidden="1" customHeight="1">
      <c r="A48" s="2730"/>
      <c r="B48" s="2730"/>
      <c r="C48" s="452" t="s">
        <v>412</v>
      </c>
      <c r="D48" s="87" t="s">
        <v>3706</v>
      </c>
      <c r="E48" s="88">
        <v>44274</v>
      </c>
      <c r="F48" s="89">
        <f t="shared" si="35"/>
        <v>44287</v>
      </c>
      <c r="G48" s="89">
        <f t="shared" si="36"/>
        <v>44291</v>
      </c>
      <c r="H48" s="89">
        <f t="shared" si="37"/>
        <v>44295</v>
      </c>
      <c r="I48" s="89">
        <f t="shared" si="38"/>
        <v>44297</v>
      </c>
      <c r="J48" s="89">
        <f t="shared" si="39"/>
        <v>44303</v>
      </c>
      <c r="K48" s="129"/>
    </row>
    <row r="49" spans="1:11" ht="20.100000000000001" hidden="1" customHeight="1"/>
    <row r="50" spans="1:11" s="14" customFormat="1" ht="20.100000000000001" hidden="1" customHeight="1">
      <c r="A50" s="2730"/>
      <c r="B50" s="2730"/>
      <c r="C50" s="463"/>
      <c r="D50" s="50"/>
      <c r="E50" s="83" t="s">
        <v>96</v>
      </c>
      <c r="F50" s="91" t="s">
        <v>3654</v>
      </c>
      <c r="G50" s="91" t="s">
        <v>654</v>
      </c>
      <c r="H50" s="91" t="s">
        <v>797</v>
      </c>
      <c r="I50" s="91" t="s">
        <v>731</v>
      </c>
      <c r="J50" s="1779"/>
      <c r="K50" s="129"/>
    </row>
    <row r="51" spans="1:11" s="14" customFormat="1" ht="20.100000000000001" hidden="1" customHeight="1" thickBot="1">
      <c r="A51" s="3625" t="s">
        <v>1784</v>
      </c>
      <c r="B51" s="3625"/>
      <c r="C51" s="464"/>
      <c r="D51" s="92" t="s">
        <v>3707</v>
      </c>
      <c r="E51" s="85"/>
      <c r="F51" s="93" t="s">
        <v>3656</v>
      </c>
      <c r="G51" s="93" t="s">
        <v>3657</v>
      </c>
      <c r="H51" s="93" t="s">
        <v>3658</v>
      </c>
      <c r="I51" s="93" t="s">
        <v>3659</v>
      </c>
      <c r="J51" s="3596" t="s">
        <v>1792</v>
      </c>
      <c r="K51" s="3597" t="s">
        <v>3708</v>
      </c>
    </row>
    <row r="52" spans="1:11" s="14" customFormat="1" ht="20.100000000000001" hidden="1" customHeight="1" thickTop="1">
      <c r="A52" s="2730"/>
      <c r="B52" s="2730"/>
      <c r="C52" s="452" t="s">
        <v>2357</v>
      </c>
      <c r="D52" s="87" t="s">
        <v>3709</v>
      </c>
      <c r="E52" s="88">
        <v>44281</v>
      </c>
      <c r="F52" s="89">
        <f t="shared" si="35"/>
        <v>44294</v>
      </c>
      <c r="G52" s="89">
        <f t="shared" si="36"/>
        <v>44298</v>
      </c>
      <c r="H52" s="89">
        <f t="shared" si="37"/>
        <v>44302</v>
      </c>
      <c r="I52" s="89">
        <f t="shared" si="38"/>
        <v>44304</v>
      </c>
      <c r="J52" s="397"/>
      <c r="K52" s="2764"/>
    </row>
    <row r="53" spans="1:11" s="14" customFormat="1" ht="20.100000000000001" hidden="1" customHeight="1">
      <c r="A53" s="2730"/>
      <c r="B53" s="2730"/>
      <c r="C53" s="452" t="s">
        <v>2907</v>
      </c>
      <c r="D53" s="87" t="s">
        <v>3710</v>
      </c>
      <c r="E53" s="88">
        <v>44289</v>
      </c>
      <c r="F53" s="89">
        <f t="shared" si="35"/>
        <v>44302</v>
      </c>
      <c r="G53" s="89">
        <f t="shared" si="36"/>
        <v>44306</v>
      </c>
      <c r="H53" s="89">
        <f t="shared" si="37"/>
        <v>44310</v>
      </c>
      <c r="I53" s="89">
        <f t="shared" si="38"/>
        <v>44312</v>
      </c>
      <c r="J53" s="397"/>
      <c r="K53" s="2764"/>
    </row>
    <row r="54" spans="1:11" s="14" customFormat="1" ht="20.100000000000001" hidden="1" customHeight="1">
      <c r="A54" s="2730"/>
      <c r="B54" s="2730"/>
      <c r="C54" s="452" t="s">
        <v>3664</v>
      </c>
      <c r="D54" s="87" t="s">
        <v>3711</v>
      </c>
      <c r="E54" s="88">
        <v>44297</v>
      </c>
      <c r="F54" s="89">
        <f t="shared" ref="F54:F62" si="40">E54+13</f>
        <v>44310</v>
      </c>
      <c r="G54" s="89">
        <f t="shared" ref="G54:G62" si="41">E54+17</f>
        <v>44314</v>
      </c>
      <c r="H54" s="89">
        <f t="shared" ref="H54:H62" si="42">E54+21</f>
        <v>44318</v>
      </c>
      <c r="I54" s="89">
        <f t="shared" ref="I54:I62" si="43">E54+23</f>
        <v>44320</v>
      </c>
      <c r="J54" s="397"/>
      <c r="K54" s="2764"/>
    </row>
    <row r="55" spans="1:11" s="14" customFormat="1" ht="20.100000000000001" hidden="1" customHeight="1">
      <c r="A55" s="2730"/>
      <c r="B55" s="2730"/>
      <c r="C55" s="452" t="s">
        <v>2426</v>
      </c>
      <c r="D55" s="87" t="s">
        <v>3712</v>
      </c>
      <c r="E55" s="88">
        <v>44305</v>
      </c>
      <c r="F55" s="89">
        <f t="shared" si="40"/>
        <v>44318</v>
      </c>
      <c r="G55" s="89">
        <f t="shared" si="41"/>
        <v>44322</v>
      </c>
      <c r="H55" s="89">
        <f t="shared" si="42"/>
        <v>44326</v>
      </c>
      <c r="I55" s="89">
        <f t="shared" si="43"/>
        <v>44328</v>
      </c>
      <c r="J55" s="397"/>
      <c r="K55" s="2764"/>
    </row>
    <row r="56" spans="1:11" s="14" customFormat="1" ht="20.100000000000001" hidden="1" customHeight="1">
      <c r="A56" s="2730"/>
      <c r="B56" s="2730"/>
      <c r="C56" s="452" t="s">
        <v>3667</v>
      </c>
      <c r="D56" s="87" t="s">
        <v>3713</v>
      </c>
      <c r="E56" s="88">
        <v>44313</v>
      </c>
      <c r="F56" s="89">
        <f t="shared" si="40"/>
        <v>44326</v>
      </c>
      <c r="G56" s="89">
        <f t="shared" si="41"/>
        <v>44330</v>
      </c>
      <c r="H56" s="89">
        <f t="shared" si="42"/>
        <v>44334</v>
      </c>
      <c r="I56" s="89">
        <f t="shared" si="43"/>
        <v>44336</v>
      </c>
      <c r="J56" s="424" t="s">
        <v>3714</v>
      </c>
      <c r="K56" s="2764"/>
    </row>
    <row r="57" spans="1:11" s="14" customFormat="1" ht="20.100000000000001" hidden="1" customHeight="1">
      <c r="A57" s="2730"/>
      <c r="B57" s="2730"/>
      <c r="C57" s="452" t="s">
        <v>2355</v>
      </c>
      <c r="D57" s="87" t="s">
        <v>3715</v>
      </c>
      <c r="E57" s="88">
        <v>44319</v>
      </c>
      <c r="F57" s="89">
        <f t="shared" si="40"/>
        <v>44332</v>
      </c>
      <c r="G57" s="89">
        <f t="shared" si="41"/>
        <v>44336</v>
      </c>
      <c r="H57" s="89">
        <f t="shared" si="42"/>
        <v>44340</v>
      </c>
      <c r="I57" s="89">
        <f t="shared" si="43"/>
        <v>44342</v>
      </c>
      <c r="J57" s="424" t="s">
        <v>3716</v>
      </c>
      <c r="K57" s="2764"/>
    </row>
    <row r="58" spans="1:11" s="14" customFormat="1" ht="20.100000000000001" hidden="1" customHeight="1">
      <c r="A58" s="2730"/>
      <c r="B58" s="2730"/>
      <c r="C58" s="452" t="s">
        <v>2510</v>
      </c>
      <c r="D58" s="87" t="s">
        <v>3717</v>
      </c>
      <c r="E58" s="88">
        <v>44327</v>
      </c>
      <c r="F58" s="89">
        <f t="shared" si="40"/>
        <v>44340</v>
      </c>
      <c r="G58" s="89">
        <f t="shared" si="41"/>
        <v>44344</v>
      </c>
      <c r="H58" s="89">
        <f t="shared" si="42"/>
        <v>44348</v>
      </c>
      <c r="I58" s="89">
        <f t="shared" si="43"/>
        <v>44350</v>
      </c>
      <c r="J58" s="397"/>
      <c r="K58" s="2764"/>
    </row>
    <row r="59" spans="1:11" s="14" customFormat="1" ht="20.100000000000001" hidden="1" customHeight="1">
      <c r="A59" s="2730"/>
      <c r="B59" s="2730"/>
      <c r="C59" s="452" t="s">
        <v>3362</v>
      </c>
      <c r="D59" s="87" t="s">
        <v>3718</v>
      </c>
      <c r="E59" s="88">
        <v>44333</v>
      </c>
      <c r="F59" s="89">
        <f t="shared" si="40"/>
        <v>44346</v>
      </c>
      <c r="G59" s="89">
        <f t="shared" si="41"/>
        <v>44350</v>
      </c>
      <c r="H59" s="89">
        <f t="shared" si="42"/>
        <v>44354</v>
      </c>
      <c r="I59" s="89">
        <f t="shared" si="43"/>
        <v>44356</v>
      </c>
      <c r="J59" s="397"/>
      <c r="K59" s="2764"/>
    </row>
    <row r="60" spans="1:11" s="14" customFormat="1" ht="20.100000000000001" hidden="1" customHeight="1">
      <c r="A60" s="2730"/>
      <c r="B60" s="2730"/>
      <c r="C60" s="452" t="s">
        <v>129</v>
      </c>
      <c r="D60" s="87" t="s">
        <v>3719</v>
      </c>
      <c r="E60" s="88">
        <v>44359</v>
      </c>
      <c r="F60" s="89">
        <f t="shared" si="40"/>
        <v>44372</v>
      </c>
      <c r="G60" s="89">
        <f t="shared" si="41"/>
        <v>44376</v>
      </c>
      <c r="H60" s="89">
        <f t="shared" si="42"/>
        <v>44380</v>
      </c>
      <c r="I60" s="89">
        <f t="shared" si="43"/>
        <v>44382</v>
      </c>
      <c r="J60" s="1225">
        <v>44337</v>
      </c>
      <c r="K60" s="2896">
        <v>44339</v>
      </c>
    </row>
    <row r="61" spans="1:11" s="14" customFormat="1" ht="20.100000000000001" hidden="1" customHeight="1">
      <c r="A61" s="2730" t="s">
        <v>133</v>
      </c>
      <c r="B61" s="2730"/>
      <c r="C61" s="1045" t="s">
        <v>2268</v>
      </c>
      <c r="D61" s="87" t="s">
        <v>3720</v>
      </c>
      <c r="E61" s="88">
        <v>44351</v>
      </c>
      <c r="F61" s="89">
        <f t="shared" si="40"/>
        <v>44364</v>
      </c>
      <c r="G61" s="89">
        <f t="shared" si="41"/>
        <v>44368</v>
      </c>
      <c r="H61" s="89">
        <f t="shared" si="42"/>
        <v>44372</v>
      </c>
      <c r="I61" s="89">
        <f t="shared" si="43"/>
        <v>44374</v>
      </c>
      <c r="J61" s="1225">
        <v>44344</v>
      </c>
      <c r="K61" s="2896">
        <v>44346</v>
      </c>
    </row>
    <row r="62" spans="1:11" s="14" customFormat="1" ht="20.100000000000001" hidden="1" customHeight="1">
      <c r="A62" s="2730" t="s">
        <v>2268</v>
      </c>
      <c r="B62" s="2730"/>
      <c r="C62" s="1045" t="s">
        <v>133</v>
      </c>
      <c r="D62" s="87" t="s">
        <v>3721</v>
      </c>
      <c r="E62" s="88">
        <v>44375</v>
      </c>
      <c r="F62" s="89">
        <f t="shared" si="40"/>
        <v>44388</v>
      </c>
      <c r="G62" s="89">
        <f t="shared" si="41"/>
        <v>44392</v>
      </c>
      <c r="H62" s="89">
        <f t="shared" si="42"/>
        <v>44396</v>
      </c>
      <c r="I62" s="89">
        <f t="shared" si="43"/>
        <v>44398</v>
      </c>
      <c r="J62" s="1225">
        <f t="shared" ref="J62:J78" si="44">J61+7</f>
        <v>44351</v>
      </c>
      <c r="K62" s="2896">
        <v>44353</v>
      </c>
    </row>
    <row r="63" spans="1:11" s="14" customFormat="1" ht="20.100000000000001" hidden="1" customHeight="1">
      <c r="A63" s="2730"/>
      <c r="B63" s="2730"/>
      <c r="C63" s="1045" t="s">
        <v>2365</v>
      </c>
      <c r="D63" s="87" t="s">
        <v>3722</v>
      </c>
      <c r="E63" s="88">
        <v>44360</v>
      </c>
      <c r="F63" s="89">
        <f t="shared" ref="F63:F70" si="45">E63+13</f>
        <v>44373</v>
      </c>
      <c r="G63" s="89">
        <f t="shared" ref="G63:G70" si="46">E63+17</f>
        <v>44377</v>
      </c>
      <c r="H63" s="89">
        <f t="shared" ref="H63:H70" si="47">E63+21</f>
        <v>44381</v>
      </c>
      <c r="I63" s="89">
        <f t="shared" ref="I63:I70" si="48">E63+23</f>
        <v>44383</v>
      </c>
      <c r="J63" s="1225">
        <f t="shared" si="44"/>
        <v>44358</v>
      </c>
      <c r="K63" s="2896">
        <f t="shared" ref="K63:K78" si="49">K62+7</f>
        <v>44360</v>
      </c>
    </row>
    <row r="64" spans="1:11" s="14" customFormat="1" ht="20.100000000000001" hidden="1" customHeight="1">
      <c r="A64" s="2730"/>
      <c r="B64" s="2730"/>
      <c r="C64" s="1045" t="s">
        <v>412</v>
      </c>
      <c r="D64" s="87" t="s">
        <v>3723</v>
      </c>
      <c r="E64" s="88">
        <v>44388</v>
      </c>
      <c r="F64" s="89">
        <f t="shared" si="45"/>
        <v>44401</v>
      </c>
      <c r="G64" s="89">
        <f t="shared" si="46"/>
        <v>44405</v>
      </c>
      <c r="H64" s="89">
        <f t="shared" si="47"/>
        <v>44409</v>
      </c>
      <c r="I64" s="89">
        <f t="shared" si="48"/>
        <v>44411</v>
      </c>
      <c r="J64" s="1225">
        <f t="shared" si="44"/>
        <v>44365</v>
      </c>
      <c r="K64" s="2896">
        <f t="shared" si="49"/>
        <v>44367</v>
      </c>
    </row>
    <row r="65" spans="1:11" s="14" customFormat="1" ht="20.100000000000001" hidden="1" customHeight="1">
      <c r="A65" s="2730" t="s">
        <v>3724</v>
      </c>
      <c r="B65" s="2730"/>
      <c r="C65" s="1045" t="s">
        <v>3664</v>
      </c>
      <c r="D65" s="87" t="s">
        <v>3725</v>
      </c>
      <c r="E65" s="88">
        <v>44390</v>
      </c>
      <c r="F65" s="89">
        <f t="shared" si="45"/>
        <v>44403</v>
      </c>
      <c r="G65" s="89">
        <f t="shared" si="46"/>
        <v>44407</v>
      </c>
      <c r="H65" s="89">
        <f t="shared" si="47"/>
        <v>44411</v>
      </c>
      <c r="I65" s="89">
        <f t="shared" si="48"/>
        <v>44413</v>
      </c>
      <c r="J65" s="1225">
        <f t="shared" si="44"/>
        <v>44372</v>
      </c>
      <c r="K65" s="2896">
        <f t="shared" si="49"/>
        <v>44374</v>
      </c>
    </row>
    <row r="66" spans="1:11" s="14" customFormat="1" ht="20.100000000000001" hidden="1" customHeight="1">
      <c r="A66" s="2730" t="s">
        <v>3726</v>
      </c>
      <c r="B66" s="2730"/>
      <c r="C66" s="1045" t="s">
        <v>2357</v>
      </c>
      <c r="D66" s="87" t="s">
        <v>3727</v>
      </c>
      <c r="E66" s="88">
        <v>44403</v>
      </c>
      <c r="F66" s="89">
        <f t="shared" si="45"/>
        <v>44416</v>
      </c>
      <c r="G66" s="89">
        <f t="shared" si="46"/>
        <v>44420</v>
      </c>
      <c r="H66" s="89">
        <f t="shared" si="47"/>
        <v>44424</v>
      </c>
      <c r="I66" s="89">
        <f t="shared" si="48"/>
        <v>44426</v>
      </c>
      <c r="J66" s="1225">
        <f t="shared" si="44"/>
        <v>44379</v>
      </c>
      <c r="K66" s="2896">
        <f t="shared" si="49"/>
        <v>44381</v>
      </c>
    </row>
    <row r="67" spans="1:11" s="14" customFormat="1" ht="20.100000000000001" hidden="1" customHeight="1">
      <c r="A67" s="2730" t="s">
        <v>3728</v>
      </c>
      <c r="B67" s="2730"/>
      <c r="C67" s="1045" t="s">
        <v>2426</v>
      </c>
      <c r="D67" s="87" t="s">
        <v>3729</v>
      </c>
      <c r="E67" s="88">
        <v>44404</v>
      </c>
      <c r="F67" s="89">
        <f t="shared" si="45"/>
        <v>44417</v>
      </c>
      <c r="G67" s="89">
        <f t="shared" si="46"/>
        <v>44421</v>
      </c>
      <c r="H67" s="89">
        <f t="shared" si="47"/>
        <v>44425</v>
      </c>
      <c r="I67" s="89">
        <f t="shared" si="48"/>
        <v>44427</v>
      </c>
      <c r="J67" s="1225">
        <f t="shared" si="44"/>
        <v>44386</v>
      </c>
      <c r="K67" s="2896">
        <f t="shared" si="49"/>
        <v>44388</v>
      </c>
    </row>
    <row r="68" spans="1:11" s="14" customFormat="1" ht="20.100000000000001" hidden="1" customHeight="1">
      <c r="A68" s="2730" t="s">
        <v>3730</v>
      </c>
      <c r="B68" s="2730"/>
      <c r="C68" s="1045" t="s">
        <v>2907</v>
      </c>
      <c r="D68" s="87" t="s">
        <v>3731</v>
      </c>
      <c r="E68" s="88">
        <v>44400</v>
      </c>
      <c r="F68" s="89">
        <f t="shared" si="45"/>
        <v>44413</v>
      </c>
      <c r="G68" s="89">
        <f t="shared" si="46"/>
        <v>44417</v>
      </c>
      <c r="H68" s="89">
        <f t="shared" si="47"/>
        <v>44421</v>
      </c>
      <c r="I68" s="89">
        <f t="shared" si="48"/>
        <v>44423</v>
      </c>
      <c r="J68" s="1225">
        <f t="shared" si="44"/>
        <v>44393</v>
      </c>
      <c r="K68" s="2896">
        <f t="shared" si="49"/>
        <v>44395</v>
      </c>
    </row>
    <row r="69" spans="1:11" s="14" customFormat="1" ht="20.100000000000001" hidden="1" customHeight="1">
      <c r="A69" s="2730"/>
      <c r="B69" s="2730"/>
      <c r="C69" s="452" t="s">
        <v>3667</v>
      </c>
      <c r="D69" s="87" t="s">
        <v>3732</v>
      </c>
      <c r="E69" s="88">
        <v>44414</v>
      </c>
      <c r="F69" s="89">
        <f t="shared" si="45"/>
        <v>44427</v>
      </c>
      <c r="G69" s="89">
        <f t="shared" si="46"/>
        <v>44431</v>
      </c>
      <c r="H69" s="89">
        <f t="shared" si="47"/>
        <v>44435</v>
      </c>
      <c r="I69" s="89">
        <f t="shared" si="48"/>
        <v>44437</v>
      </c>
      <c r="J69" s="1225">
        <f t="shared" si="44"/>
        <v>44400</v>
      </c>
      <c r="K69" s="2896">
        <f t="shared" si="49"/>
        <v>44402</v>
      </c>
    </row>
    <row r="70" spans="1:11" s="14" customFormat="1" ht="20.100000000000001" hidden="1" customHeight="1">
      <c r="A70" s="2730"/>
      <c r="B70" s="2730"/>
      <c r="C70" s="452" t="s">
        <v>2355</v>
      </c>
      <c r="D70" s="87" t="s">
        <v>3733</v>
      </c>
      <c r="E70" s="88">
        <v>44419</v>
      </c>
      <c r="F70" s="89">
        <f t="shared" si="45"/>
        <v>44432</v>
      </c>
      <c r="G70" s="89">
        <f t="shared" si="46"/>
        <v>44436</v>
      </c>
      <c r="H70" s="89">
        <f t="shared" si="47"/>
        <v>44440</v>
      </c>
      <c r="I70" s="89">
        <f t="shared" si="48"/>
        <v>44442</v>
      </c>
      <c r="J70" s="1225">
        <f t="shared" si="44"/>
        <v>44407</v>
      </c>
      <c r="K70" s="2896">
        <f t="shared" si="49"/>
        <v>44409</v>
      </c>
    </row>
    <row r="71" spans="1:11" s="14" customFormat="1" ht="20.100000000000001" hidden="1" customHeight="1">
      <c r="A71" s="2730"/>
      <c r="B71" s="2730"/>
      <c r="C71" s="452" t="s">
        <v>2510</v>
      </c>
      <c r="D71" s="87" t="s">
        <v>3734</v>
      </c>
      <c r="E71" s="88">
        <v>44426</v>
      </c>
      <c r="F71" s="89">
        <f t="shared" ref="F71:F74" si="50">E71+13</f>
        <v>44439</v>
      </c>
      <c r="G71" s="89">
        <f t="shared" ref="G71:G74" si="51">E71+17</f>
        <v>44443</v>
      </c>
      <c r="H71" s="89">
        <f t="shared" ref="H71:H74" si="52">E71+21</f>
        <v>44447</v>
      </c>
      <c r="I71" s="89">
        <f t="shared" ref="I71:I74" si="53">E71+23</f>
        <v>44449</v>
      </c>
      <c r="J71" s="1225">
        <f t="shared" si="44"/>
        <v>44414</v>
      </c>
      <c r="K71" s="2896">
        <f t="shared" si="49"/>
        <v>44416</v>
      </c>
    </row>
    <row r="72" spans="1:11" s="14" customFormat="1" ht="20.100000000000001" hidden="1" customHeight="1">
      <c r="A72" s="2730"/>
      <c r="B72" s="2730"/>
      <c r="C72" s="452" t="s">
        <v>3362</v>
      </c>
      <c r="D72" s="87" t="s">
        <v>3735</v>
      </c>
      <c r="E72" s="88">
        <v>44433</v>
      </c>
      <c r="F72" s="89">
        <f t="shared" si="50"/>
        <v>44446</v>
      </c>
      <c r="G72" s="89">
        <f t="shared" si="51"/>
        <v>44450</v>
      </c>
      <c r="H72" s="89">
        <f t="shared" si="52"/>
        <v>44454</v>
      </c>
      <c r="I72" s="89">
        <f t="shared" si="53"/>
        <v>44456</v>
      </c>
      <c r="J72" s="1225">
        <f t="shared" si="44"/>
        <v>44421</v>
      </c>
      <c r="K72" s="2896">
        <f t="shared" si="49"/>
        <v>44423</v>
      </c>
    </row>
    <row r="73" spans="1:11" s="14" customFormat="1" ht="20.100000000000001" hidden="1" customHeight="1">
      <c r="A73" s="2730"/>
      <c r="B73" s="2730"/>
      <c r="C73" s="452" t="s">
        <v>2268</v>
      </c>
      <c r="D73" s="87" t="s">
        <v>3736</v>
      </c>
      <c r="E73" s="88">
        <v>44445</v>
      </c>
      <c r="F73" s="89">
        <f t="shared" si="50"/>
        <v>44458</v>
      </c>
      <c r="G73" s="89">
        <f t="shared" si="51"/>
        <v>44462</v>
      </c>
      <c r="H73" s="89">
        <f t="shared" si="52"/>
        <v>44466</v>
      </c>
      <c r="I73" s="89">
        <f t="shared" si="53"/>
        <v>44468</v>
      </c>
      <c r="J73" s="1225">
        <f t="shared" si="44"/>
        <v>44428</v>
      </c>
      <c r="K73" s="2896">
        <f t="shared" si="49"/>
        <v>44430</v>
      </c>
    </row>
    <row r="74" spans="1:11" s="14" customFormat="1" ht="20.100000000000001" hidden="1" customHeight="1">
      <c r="A74" s="2730"/>
      <c r="B74" s="2730"/>
      <c r="C74" s="452" t="s">
        <v>129</v>
      </c>
      <c r="D74" s="87" t="s">
        <v>3737</v>
      </c>
      <c r="E74" s="88">
        <v>44450</v>
      </c>
      <c r="F74" s="89">
        <f t="shared" si="50"/>
        <v>44463</v>
      </c>
      <c r="G74" s="89">
        <f t="shared" si="51"/>
        <v>44467</v>
      </c>
      <c r="H74" s="89">
        <f t="shared" si="52"/>
        <v>44471</v>
      </c>
      <c r="I74" s="89">
        <f t="shared" si="53"/>
        <v>44473</v>
      </c>
      <c r="J74" s="1225">
        <f t="shared" si="44"/>
        <v>44435</v>
      </c>
      <c r="K74" s="2896">
        <f t="shared" si="49"/>
        <v>44437</v>
      </c>
    </row>
    <row r="75" spans="1:11" s="14" customFormat="1" ht="20.100000000000001" hidden="1" customHeight="1">
      <c r="A75" s="2730"/>
      <c r="B75" s="2730"/>
      <c r="C75" s="840" t="s">
        <v>404</v>
      </c>
      <c r="D75" s="87" t="s">
        <v>3738</v>
      </c>
      <c r="E75" s="88">
        <v>44442</v>
      </c>
      <c r="F75" s="490"/>
      <c r="G75" s="490"/>
      <c r="H75" s="490"/>
      <c r="I75" s="490"/>
      <c r="J75" s="1225">
        <f t="shared" si="44"/>
        <v>44442</v>
      </c>
      <c r="K75" s="2896">
        <f t="shared" si="49"/>
        <v>44444</v>
      </c>
    </row>
    <row r="76" spans="1:11" s="14" customFormat="1" ht="20.100000000000001" hidden="1" customHeight="1">
      <c r="A76" s="2730"/>
      <c r="B76" s="2730"/>
      <c r="C76" s="452" t="s">
        <v>2365</v>
      </c>
      <c r="D76" s="87" t="s">
        <v>3739</v>
      </c>
      <c r="E76" s="88">
        <v>44482</v>
      </c>
      <c r="F76" s="89">
        <f>E76+13</f>
        <v>44495</v>
      </c>
      <c r="G76" s="89">
        <f>E76+17</f>
        <v>44499</v>
      </c>
      <c r="H76" s="89">
        <f>E76+21</f>
        <v>44503</v>
      </c>
      <c r="I76" s="89">
        <f>E76+23</f>
        <v>44505</v>
      </c>
      <c r="J76" s="1225">
        <f t="shared" si="44"/>
        <v>44449</v>
      </c>
      <c r="K76" s="2896">
        <f t="shared" si="49"/>
        <v>44451</v>
      </c>
    </row>
    <row r="77" spans="1:11" s="14" customFormat="1" ht="20.100000000000001" hidden="1" customHeight="1">
      <c r="A77" s="2730"/>
      <c r="B77" s="2730"/>
      <c r="C77" s="840" t="s">
        <v>404</v>
      </c>
      <c r="D77" s="87" t="s">
        <v>3740</v>
      </c>
      <c r="E77" s="88"/>
      <c r="F77" s="490"/>
      <c r="G77" s="490"/>
      <c r="H77" s="490"/>
      <c r="I77" s="490"/>
      <c r="J77" s="1225">
        <f t="shared" si="44"/>
        <v>44456</v>
      </c>
      <c r="K77" s="2896">
        <f t="shared" si="49"/>
        <v>44458</v>
      </c>
    </row>
    <row r="78" spans="1:11" s="14" customFormat="1" ht="20.100000000000001" hidden="1" customHeight="1">
      <c r="A78" s="2730"/>
      <c r="B78" s="2730"/>
      <c r="C78" s="452" t="s">
        <v>133</v>
      </c>
      <c r="D78" s="87" t="s">
        <v>3741</v>
      </c>
      <c r="E78" s="88">
        <v>44492</v>
      </c>
      <c r="F78" s="89">
        <f t="shared" ref="F78:F83" si="54">E78+13</f>
        <v>44505</v>
      </c>
      <c r="G78" s="89">
        <f t="shared" ref="G78:G83" si="55">E78+17</f>
        <v>44509</v>
      </c>
      <c r="H78" s="89">
        <f t="shared" ref="H78:H83" si="56">E78+21</f>
        <v>44513</v>
      </c>
      <c r="I78" s="89">
        <f t="shared" ref="I78:I83" si="57">E78+23</f>
        <v>44515</v>
      </c>
      <c r="J78" s="1225">
        <f t="shared" si="44"/>
        <v>44463</v>
      </c>
      <c r="K78" s="2896">
        <f t="shared" si="49"/>
        <v>44465</v>
      </c>
    </row>
    <row r="79" spans="1:11" s="14" customFormat="1" ht="20.100000000000001" hidden="1" customHeight="1">
      <c r="A79" s="2730"/>
      <c r="B79" s="2730"/>
      <c r="C79" s="452" t="s">
        <v>412</v>
      </c>
      <c r="D79" s="87" t="s">
        <v>3742</v>
      </c>
      <c r="E79" s="88">
        <v>44490</v>
      </c>
      <c r="F79" s="89">
        <f t="shared" si="54"/>
        <v>44503</v>
      </c>
      <c r="G79" s="89">
        <f t="shared" si="55"/>
        <v>44507</v>
      </c>
      <c r="H79" s="89">
        <f t="shared" si="56"/>
        <v>44511</v>
      </c>
      <c r="I79" s="89">
        <f t="shared" si="57"/>
        <v>44513</v>
      </c>
      <c r="J79" s="1225">
        <f t="shared" ref="J79:K83" si="58">J78+7</f>
        <v>44470</v>
      </c>
      <c r="K79" s="2896">
        <f t="shared" si="58"/>
        <v>44472</v>
      </c>
    </row>
    <row r="80" spans="1:11" s="14" customFormat="1" ht="20.100000000000001" hidden="1" customHeight="1">
      <c r="A80" s="2730"/>
      <c r="B80" s="2730"/>
      <c r="C80" s="452" t="s">
        <v>3664</v>
      </c>
      <c r="D80" s="87" t="s">
        <v>3743</v>
      </c>
      <c r="E80" s="88">
        <v>44496</v>
      </c>
      <c r="F80" s="89">
        <f t="shared" si="54"/>
        <v>44509</v>
      </c>
      <c r="G80" s="89">
        <f t="shared" si="55"/>
        <v>44513</v>
      </c>
      <c r="H80" s="89">
        <f t="shared" si="56"/>
        <v>44517</v>
      </c>
      <c r="I80" s="89">
        <f t="shared" si="57"/>
        <v>44519</v>
      </c>
      <c r="J80" s="1225">
        <f t="shared" si="58"/>
        <v>44477</v>
      </c>
      <c r="K80" s="2896">
        <f t="shared" si="58"/>
        <v>44479</v>
      </c>
    </row>
    <row r="81" spans="1:11" s="14" customFormat="1" ht="20.100000000000001" hidden="1" customHeight="1">
      <c r="A81" s="2730"/>
      <c r="B81" s="2730"/>
      <c r="C81" s="452" t="s">
        <v>2907</v>
      </c>
      <c r="D81" s="87" t="s">
        <v>3744</v>
      </c>
      <c r="E81" s="88">
        <v>44500</v>
      </c>
      <c r="F81" s="89">
        <f t="shared" si="54"/>
        <v>44513</v>
      </c>
      <c r="G81" s="89">
        <f t="shared" si="55"/>
        <v>44517</v>
      </c>
      <c r="H81" s="89">
        <f t="shared" si="56"/>
        <v>44521</v>
      </c>
      <c r="I81" s="89">
        <f t="shared" si="57"/>
        <v>44523</v>
      </c>
      <c r="J81" s="1225">
        <f t="shared" si="58"/>
        <v>44484</v>
      </c>
      <c r="K81" s="2896">
        <f t="shared" si="58"/>
        <v>44486</v>
      </c>
    </row>
    <row r="82" spans="1:11" s="14" customFormat="1" ht="20.100000000000001" hidden="1" customHeight="1">
      <c r="A82" s="2730"/>
      <c r="B82" s="2730"/>
      <c r="C82" s="452" t="s">
        <v>2426</v>
      </c>
      <c r="D82" s="87" t="s">
        <v>3745</v>
      </c>
      <c r="E82" s="88">
        <v>44507</v>
      </c>
      <c r="F82" s="89">
        <f t="shared" si="54"/>
        <v>44520</v>
      </c>
      <c r="G82" s="89">
        <f t="shared" si="55"/>
        <v>44524</v>
      </c>
      <c r="H82" s="89">
        <f t="shared" si="56"/>
        <v>44528</v>
      </c>
      <c r="I82" s="89">
        <f t="shared" si="57"/>
        <v>44530</v>
      </c>
      <c r="J82" s="1225">
        <f t="shared" si="58"/>
        <v>44491</v>
      </c>
      <c r="K82" s="2896">
        <f t="shared" si="58"/>
        <v>44493</v>
      </c>
    </row>
    <row r="83" spans="1:11" s="14" customFormat="1" ht="20.100000000000001" hidden="1" customHeight="1">
      <c r="A83" s="2730"/>
      <c r="B83" s="2730"/>
      <c r="C83" s="452" t="s">
        <v>2357</v>
      </c>
      <c r="D83" s="87" t="s">
        <v>3746</v>
      </c>
      <c r="E83" s="88">
        <v>44510</v>
      </c>
      <c r="F83" s="89">
        <f t="shared" si="54"/>
        <v>44523</v>
      </c>
      <c r="G83" s="89">
        <f t="shared" si="55"/>
        <v>44527</v>
      </c>
      <c r="H83" s="89">
        <f t="shared" si="56"/>
        <v>44531</v>
      </c>
      <c r="I83" s="89">
        <f t="shared" si="57"/>
        <v>44533</v>
      </c>
      <c r="J83" s="1225">
        <f t="shared" si="58"/>
        <v>44498</v>
      </c>
      <c r="K83" s="2896">
        <f t="shared" si="58"/>
        <v>44500</v>
      </c>
    </row>
    <row r="84" spans="1:11" s="14" customFormat="1" ht="20.100000000000001" hidden="1" customHeight="1">
      <c r="A84" s="2730"/>
      <c r="B84" s="2730"/>
      <c r="C84" s="452" t="s">
        <v>3667</v>
      </c>
      <c r="D84" s="87" t="s">
        <v>3747</v>
      </c>
      <c r="E84" s="88">
        <v>44516</v>
      </c>
      <c r="F84" s="89">
        <f t="shared" ref="F84:F87" si="59">E84+13</f>
        <v>44529</v>
      </c>
      <c r="G84" s="89">
        <f t="shared" ref="G84:G87" si="60">E84+17</f>
        <v>44533</v>
      </c>
      <c r="H84" s="89">
        <f t="shared" ref="H84:H87" si="61">E84+21</f>
        <v>44537</v>
      </c>
      <c r="I84" s="89">
        <f t="shared" ref="I84:I87" si="62">E84+23</f>
        <v>44539</v>
      </c>
      <c r="J84" s="1225">
        <f t="shared" ref="J84:K84" si="63">J83+7</f>
        <v>44505</v>
      </c>
      <c r="K84" s="2896">
        <f t="shared" si="63"/>
        <v>44507</v>
      </c>
    </row>
    <row r="85" spans="1:11" s="14" customFormat="1" ht="20.100000000000001" hidden="1" customHeight="1">
      <c r="A85" s="2730"/>
      <c r="B85" s="2730"/>
      <c r="C85" s="452" t="s">
        <v>2355</v>
      </c>
      <c r="D85" s="87" t="s">
        <v>3748</v>
      </c>
      <c r="E85" s="88">
        <v>44529</v>
      </c>
      <c r="F85" s="89">
        <f t="shared" si="59"/>
        <v>44542</v>
      </c>
      <c r="G85" s="89">
        <f t="shared" si="60"/>
        <v>44546</v>
      </c>
      <c r="H85" s="89">
        <f t="shared" si="61"/>
        <v>44550</v>
      </c>
      <c r="I85" s="89">
        <f t="shared" si="62"/>
        <v>44552</v>
      </c>
      <c r="J85" s="1225">
        <f t="shared" ref="J85:K85" si="64">J84+7</f>
        <v>44512</v>
      </c>
      <c r="K85" s="2896">
        <f t="shared" si="64"/>
        <v>44514</v>
      </c>
    </row>
    <row r="86" spans="1:11" s="14" customFormat="1" ht="20.100000000000001" hidden="1" customHeight="1">
      <c r="A86" s="2730"/>
      <c r="B86" s="2730"/>
      <c r="C86" s="452" t="s">
        <v>2510</v>
      </c>
      <c r="D86" s="87" t="s">
        <v>3749</v>
      </c>
      <c r="E86" s="88">
        <v>44531</v>
      </c>
      <c r="F86" s="89">
        <f t="shared" si="59"/>
        <v>44544</v>
      </c>
      <c r="G86" s="89">
        <f t="shared" si="60"/>
        <v>44548</v>
      </c>
      <c r="H86" s="89">
        <f t="shared" si="61"/>
        <v>44552</v>
      </c>
      <c r="I86" s="89">
        <f t="shared" si="62"/>
        <v>44554</v>
      </c>
      <c r="J86" s="1225">
        <f t="shared" ref="J86:K86" si="65">J85+7</f>
        <v>44519</v>
      </c>
      <c r="K86" s="2896">
        <f t="shared" si="65"/>
        <v>44521</v>
      </c>
    </row>
    <row r="87" spans="1:11" s="14" customFormat="1" ht="20.100000000000001" hidden="1" customHeight="1">
      <c r="A87" s="2730"/>
      <c r="B87" s="2730"/>
      <c r="C87" s="452" t="s">
        <v>3362</v>
      </c>
      <c r="D87" s="87" t="s">
        <v>3750</v>
      </c>
      <c r="E87" s="88">
        <v>44538</v>
      </c>
      <c r="F87" s="89">
        <f t="shared" si="59"/>
        <v>44551</v>
      </c>
      <c r="G87" s="89">
        <f t="shared" si="60"/>
        <v>44555</v>
      </c>
      <c r="H87" s="89">
        <f t="shared" si="61"/>
        <v>44559</v>
      </c>
      <c r="I87" s="89">
        <f t="shared" si="62"/>
        <v>44561</v>
      </c>
      <c r="J87" s="1225">
        <f t="shared" ref="J87:K87" si="66">J86+7</f>
        <v>44526</v>
      </c>
      <c r="K87" s="2896">
        <f t="shared" si="66"/>
        <v>44528</v>
      </c>
    </row>
    <row r="88" spans="1:11" s="14" customFormat="1" ht="20.100000000000001" hidden="1" customHeight="1">
      <c r="A88" s="2730"/>
      <c r="B88" s="2730"/>
      <c r="C88" s="452" t="s">
        <v>2268</v>
      </c>
      <c r="D88" s="87" t="s">
        <v>3751</v>
      </c>
      <c r="E88" s="88">
        <v>44542</v>
      </c>
      <c r="F88" s="89">
        <f t="shared" ref="F88" si="67">E88+13</f>
        <v>44555</v>
      </c>
      <c r="G88" s="89">
        <f t="shared" ref="G88" si="68">E88+17</f>
        <v>44559</v>
      </c>
      <c r="H88" s="89">
        <f t="shared" ref="H88" si="69">E88+21</f>
        <v>44563</v>
      </c>
      <c r="I88" s="89">
        <f t="shared" ref="I88" si="70">E88+23</f>
        <v>44565</v>
      </c>
      <c r="J88" s="1225">
        <f t="shared" ref="J88:K88" si="71">J87+7</f>
        <v>44533</v>
      </c>
      <c r="K88" s="2896">
        <f t="shared" si="71"/>
        <v>44535</v>
      </c>
    </row>
    <row r="89" spans="1:11" s="14" customFormat="1" ht="20.100000000000001" hidden="1" customHeight="1">
      <c r="A89" s="2730"/>
      <c r="B89" s="2730"/>
      <c r="C89" s="452" t="s">
        <v>129</v>
      </c>
      <c r="D89" s="87" t="s">
        <v>3752</v>
      </c>
      <c r="E89" s="88">
        <v>44550</v>
      </c>
      <c r="F89" s="89">
        <f t="shared" ref="F89:F94" si="72">E89+13</f>
        <v>44563</v>
      </c>
      <c r="G89" s="89">
        <f t="shared" ref="G89:G94" si="73">E89+17</f>
        <v>44567</v>
      </c>
      <c r="H89" s="89">
        <f t="shared" ref="H89:H94" si="74">E89+21</f>
        <v>44571</v>
      </c>
      <c r="I89" s="89">
        <f t="shared" ref="I89:I94" si="75">E89+23</f>
        <v>44573</v>
      </c>
      <c r="J89" s="1225">
        <f t="shared" ref="J89:K89" si="76">J88+7</f>
        <v>44540</v>
      </c>
      <c r="K89" s="2896">
        <f t="shared" si="76"/>
        <v>44542</v>
      </c>
    </row>
    <row r="90" spans="1:11" s="14" customFormat="1" ht="20.100000000000001" hidden="1" customHeight="1">
      <c r="A90" s="2730"/>
      <c r="B90" s="2730"/>
      <c r="C90" s="840" t="s">
        <v>404</v>
      </c>
      <c r="D90" s="87" t="s">
        <v>3753</v>
      </c>
      <c r="E90" s="88">
        <v>44547</v>
      </c>
      <c r="F90" s="490"/>
      <c r="G90" s="490"/>
      <c r="H90" s="490"/>
      <c r="I90" s="490"/>
      <c r="J90" s="1225">
        <f t="shared" ref="J90:K90" si="77">J89+7</f>
        <v>44547</v>
      </c>
      <c r="K90" s="2896">
        <f t="shared" si="77"/>
        <v>44549</v>
      </c>
    </row>
    <row r="91" spans="1:11" s="14" customFormat="1" ht="20.100000000000001" hidden="1" customHeight="1">
      <c r="A91" s="2730"/>
      <c r="B91" s="2730"/>
      <c r="C91" s="840" t="s">
        <v>404</v>
      </c>
      <c r="D91" s="87" t="s">
        <v>3754</v>
      </c>
      <c r="E91" s="88">
        <v>44554</v>
      </c>
      <c r="F91" s="490"/>
      <c r="G91" s="490"/>
      <c r="H91" s="490"/>
      <c r="I91" s="490"/>
      <c r="J91" s="1225">
        <f t="shared" ref="J91:K91" si="78">J90+7</f>
        <v>44554</v>
      </c>
      <c r="K91" s="2896">
        <f t="shared" si="78"/>
        <v>44556</v>
      </c>
    </row>
    <row r="92" spans="1:11" s="14" customFormat="1" ht="20.100000000000001" hidden="1" customHeight="1">
      <c r="A92" s="2730"/>
      <c r="B92" s="2730"/>
      <c r="C92" s="452" t="s">
        <v>2365</v>
      </c>
      <c r="D92" s="87" t="s">
        <v>3755</v>
      </c>
      <c r="E92" s="88">
        <v>44577</v>
      </c>
      <c r="F92" s="89">
        <f t="shared" si="72"/>
        <v>44590</v>
      </c>
      <c r="G92" s="89">
        <f t="shared" si="73"/>
        <v>44594</v>
      </c>
      <c r="H92" s="89">
        <f t="shared" si="74"/>
        <v>44598</v>
      </c>
      <c r="I92" s="89">
        <f t="shared" si="75"/>
        <v>44600</v>
      </c>
      <c r="J92" s="1225">
        <f t="shared" ref="J92:K92" si="79">J91+7</f>
        <v>44561</v>
      </c>
      <c r="K92" s="2896">
        <f t="shared" si="79"/>
        <v>44563</v>
      </c>
    </row>
    <row r="93" spans="1:11" s="14" customFormat="1" ht="20.100000000000001" hidden="1" customHeight="1">
      <c r="A93" s="2730" t="s">
        <v>412</v>
      </c>
      <c r="B93" s="2730"/>
      <c r="C93" s="452" t="s">
        <v>294</v>
      </c>
      <c r="D93" s="87" t="s">
        <v>3756</v>
      </c>
      <c r="E93" s="88">
        <v>44581</v>
      </c>
      <c r="F93" s="89">
        <f t="shared" si="72"/>
        <v>44594</v>
      </c>
      <c r="G93" s="89">
        <f t="shared" si="73"/>
        <v>44598</v>
      </c>
      <c r="H93" s="89">
        <f t="shared" si="74"/>
        <v>44602</v>
      </c>
      <c r="I93" s="89">
        <f t="shared" si="75"/>
        <v>44604</v>
      </c>
      <c r="J93" s="1225">
        <f t="shared" ref="J93:K93" si="80">J92+7</f>
        <v>44568</v>
      </c>
      <c r="K93" s="2896">
        <f t="shared" si="80"/>
        <v>44570</v>
      </c>
    </row>
    <row r="94" spans="1:11" s="14" customFormat="1" ht="20.100000000000001" hidden="1" customHeight="1">
      <c r="A94" s="2730"/>
      <c r="B94" s="2730"/>
      <c r="C94" s="452" t="s">
        <v>133</v>
      </c>
      <c r="D94" s="87" t="s">
        <v>3757</v>
      </c>
      <c r="E94" s="88">
        <v>44586</v>
      </c>
      <c r="F94" s="89">
        <f t="shared" si="72"/>
        <v>44599</v>
      </c>
      <c r="G94" s="89">
        <f t="shared" si="73"/>
        <v>44603</v>
      </c>
      <c r="H94" s="89">
        <f t="shared" si="74"/>
        <v>44607</v>
      </c>
      <c r="I94" s="89">
        <f t="shared" si="75"/>
        <v>44609</v>
      </c>
      <c r="J94" s="1225">
        <f t="shared" ref="J94:K94" si="81">J93+7</f>
        <v>44575</v>
      </c>
      <c r="K94" s="2896">
        <f t="shared" si="81"/>
        <v>44577</v>
      </c>
    </row>
    <row r="95" spans="1:11" s="14" customFormat="1" ht="20.100000000000001" hidden="1" customHeight="1">
      <c r="A95" s="2730"/>
      <c r="B95" s="2730"/>
      <c r="C95" s="452" t="s">
        <v>3664</v>
      </c>
      <c r="D95" s="87" t="s">
        <v>3758</v>
      </c>
      <c r="E95" s="88">
        <v>44592</v>
      </c>
      <c r="F95" s="89">
        <f t="shared" ref="F95:F99" si="82">E95+13</f>
        <v>44605</v>
      </c>
      <c r="G95" s="89">
        <f t="shared" ref="G95:G99" si="83">E95+17</f>
        <v>44609</v>
      </c>
      <c r="H95" s="89">
        <f t="shared" ref="H95:H99" si="84">E95+21</f>
        <v>44613</v>
      </c>
      <c r="I95" s="89">
        <f t="shared" ref="I95:I99" si="85">E95+23</f>
        <v>44615</v>
      </c>
      <c r="J95" s="1225">
        <f t="shared" ref="J95:K95" si="86">J94+7</f>
        <v>44582</v>
      </c>
      <c r="K95" s="2896">
        <f t="shared" si="86"/>
        <v>44584</v>
      </c>
    </row>
    <row r="96" spans="1:11" s="14" customFormat="1" ht="20.100000000000001" hidden="1" customHeight="1">
      <c r="A96" s="2730"/>
      <c r="B96" s="2730"/>
      <c r="C96" s="452" t="s">
        <v>2907</v>
      </c>
      <c r="D96" s="87" t="s">
        <v>3759</v>
      </c>
      <c r="E96" s="88">
        <v>44597</v>
      </c>
      <c r="F96" s="89">
        <f t="shared" si="82"/>
        <v>44610</v>
      </c>
      <c r="G96" s="89">
        <f t="shared" si="83"/>
        <v>44614</v>
      </c>
      <c r="H96" s="89">
        <f t="shared" si="84"/>
        <v>44618</v>
      </c>
      <c r="I96" s="89">
        <f t="shared" si="85"/>
        <v>44620</v>
      </c>
      <c r="J96" s="1225">
        <f t="shared" ref="J96:K96" si="87">J95+7</f>
        <v>44589</v>
      </c>
      <c r="K96" s="2896">
        <f t="shared" si="87"/>
        <v>44591</v>
      </c>
    </row>
    <row r="97" spans="1:11" s="14" customFormat="1" ht="20.100000000000001" hidden="1" customHeight="1">
      <c r="A97" s="2730"/>
      <c r="B97" s="2730"/>
      <c r="C97" s="452" t="s">
        <v>2426</v>
      </c>
      <c r="D97" s="87" t="s">
        <v>3760</v>
      </c>
      <c r="E97" s="88">
        <v>44605</v>
      </c>
      <c r="F97" s="89">
        <f t="shared" si="82"/>
        <v>44618</v>
      </c>
      <c r="G97" s="89">
        <f t="shared" si="83"/>
        <v>44622</v>
      </c>
      <c r="H97" s="89">
        <f t="shared" si="84"/>
        <v>44626</v>
      </c>
      <c r="I97" s="89">
        <f t="shared" si="85"/>
        <v>44628</v>
      </c>
      <c r="J97" s="1225">
        <f t="shared" ref="J97:K97" si="88">J96+7</f>
        <v>44596</v>
      </c>
      <c r="K97" s="2896">
        <f t="shared" si="88"/>
        <v>44598</v>
      </c>
    </row>
    <row r="98" spans="1:11" s="14" customFormat="1" ht="20.100000000000001" hidden="1" customHeight="1">
      <c r="A98" s="2730"/>
      <c r="B98" s="2730"/>
      <c r="C98" s="840" t="s">
        <v>404</v>
      </c>
      <c r="D98" s="87" t="s">
        <v>3761</v>
      </c>
      <c r="E98" s="1174"/>
      <c r="F98" s="490"/>
      <c r="G98" s="490"/>
      <c r="H98" s="490"/>
      <c r="I98" s="490"/>
      <c r="J98" s="1225">
        <f t="shared" ref="J98:K100" si="89">J97+7</f>
        <v>44603</v>
      </c>
      <c r="K98" s="2896">
        <f t="shared" si="89"/>
        <v>44605</v>
      </c>
    </row>
    <row r="99" spans="1:11" s="14" customFormat="1" ht="20.100000000000001" hidden="1" customHeight="1">
      <c r="A99" s="2730"/>
      <c r="B99" s="2730"/>
      <c r="C99" s="452" t="s">
        <v>2357</v>
      </c>
      <c r="D99" s="87" t="s">
        <v>3762</v>
      </c>
      <c r="E99" s="88">
        <v>44611</v>
      </c>
      <c r="F99" s="89">
        <f t="shared" si="82"/>
        <v>44624</v>
      </c>
      <c r="G99" s="89">
        <f t="shared" si="83"/>
        <v>44628</v>
      </c>
      <c r="H99" s="89">
        <f t="shared" si="84"/>
        <v>44632</v>
      </c>
      <c r="I99" s="89">
        <f t="shared" si="85"/>
        <v>44634</v>
      </c>
      <c r="J99" s="1225">
        <f t="shared" ref="J99:K99" si="90">J98+7</f>
        <v>44610</v>
      </c>
      <c r="K99" s="2896">
        <f t="shared" si="90"/>
        <v>44612</v>
      </c>
    </row>
    <row r="100" spans="1:11" s="14" customFormat="1" ht="20.100000000000001" hidden="1" customHeight="1">
      <c r="A100" s="2730"/>
      <c r="B100" s="2730"/>
      <c r="C100" s="452" t="s">
        <v>3667</v>
      </c>
      <c r="D100" s="87" t="s">
        <v>3763</v>
      </c>
      <c r="E100" s="88">
        <v>44620</v>
      </c>
      <c r="F100" s="89">
        <f t="shared" ref="F100" si="91">E100+13</f>
        <v>44633</v>
      </c>
      <c r="G100" s="89">
        <f t="shared" ref="G100" si="92">E100+17</f>
        <v>44637</v>
      </c>
      <c r="H100" s="89">
        <f t="shared" ref="H100" si="93">E100+21</f>
        <v>44641</v>
      </c>
      <c r="I100" s="89">
        <f t="shared" ref="I100" si="94">E100+23</f>
        <v>44643</v>
      </c>
      <c r="J100" s="1225">
        <f t="shared" si="89"/>
        <v>44617</v>
      </c>
      <c r="K100" s="2896">
        <f t="shared" si="89"/>
        <v>44619</v>
      </c>
    </row>
    <row r="101" spans="1:11" s="14" customFormat="1" ht="20.100000000000001" hidden="1" customHeight="1">
      <c r="A101" s="2730"/>
      <c r="B101" s="2730"/>
      <c r="C101" s="840" t="s">
        <v>404</v>
      </c>
      <c r="D101" s="87" t="s">
        <v>3764</v>
      </c>
      <c r="E101" s="1174"/>
      <c r="F101" s="490"/>
      <c r="G101" s="490"/>
      <c r="H101" s="490"/>
      <c r="I101" s="490"/>
      <c r="J101" s="1225">
        <f t="shared" ref="J101:K101" si="95">J100+7</f>
        <v>44624</v>
      </c>
      <c r="K101" s="2896">
        <f t="shared" si="95"/>
        <v>44626</v>
      </c>
    </row>
    <row r="102" spans="1:11" s="14" customFormat="1" ht="20.100000000000001" hidden="1" customHeight="1">
      <c r="A102" s="2730"/>
      <c r="B102" s="2730"/>
      <c r="C102" s="452" t="s">
        <v>2355</v>
      </c>
      <c r="D102" s="87" t="s">
        <v>3765</v>
      </c>
      <c r="E102" s="88">
        <v>44631</v>
      </c>
      <c r="F102" s="89">
        <f t="shared" ref="F102:F104" si="96">E102+13</f>
        <v>44644</v>
      </c>
      <c r="G102" s="89">
        <f t="shared" ref="G102:G104" si="97">E102+17</f>
        <v>44648</v>
      </c>
      <c r="H102" s="89">
        <f t="shared" ref="H102:H104" si="98">E102+21</f>
        <v>44652</v>
      </c>
      <c r="I102" s="89">
        <f t="shared" ref="I102:I104" si="99">E102+23</f>
        <v>44654</v>
      </c>
      <c r="J102" s="1225">
        <f t="shared" ref="J102:K102" si="100">J101+7</f>
        <v>44631</v>
      </c>
      <c r="K102" s="2896">
        <f t="shared" si="100"/>
        <v>44633</v>
      </c>
    </row>
    <row r="103" spans="1:11" s="14" customFormat="1" ht="20.100000000000001" hidden="1" customHeight="1">
      <c r="A103" s="2730"/>
      <c r="B103" s="2730"/>
      <c r="C103" s="452" t="s">
        <v>2510</v>
      </c>
      <c r="D103" s="87" t="s">
        <v>3766</v>
      </c>
      <c r="E103" s="88">
        <v>44639</v>
      </c>
      <c r="F103" s="89">
        <f t="shared" si="96"/>
        <v>44652</v>
      </c>
      <c r="G103" s="89">
        <f t="shared" si="97"/>
        <v>44656</v>
      </c>
      <c r="H103" s="89">
        <f t="shared" si="98"/>
        <v>44660</v>
      </c>
      <c r="I103" s="89">
        <f t="shared" si="99"/>
        <v>44662</v>
      </c>
      <c r="J103" s="1225">
        <f t="shared" ref="J103:K103" si="101">J102+7</f>
        <v>44638</v>
      </c>
      <c r="K103" s="2896">
        <f t="shared" si="101"/>
        <v>44640</v>
      </c>
    </row>
    <row r="104" spans="1:11" s="14" customFormat="1" ht="20.100000000000001" hidden="1" customHeight="1">
      <c r="A104" s="2730"/>
      <c r="B104" s="2730"/>
      <c r="C104" s="452" t="s">
        <v>3362</v>
      </c>
      <c r="D104" s="87" t="s">
        <v>3767</v>
      </c>
      <c r="E104" s="88">
        <v>44280</v>
      </c>
      <c r="F104" s="89">
        <f t="shared" si="96"/>
        <v>44293</v>
      </c>
      <c r="G104" s="89">
        <f t="shared" si="97"/>
        <v>44297</v>
      </c>
      <c r="H104" s="89">
        <f t="shared" si="98"/>
        <v>44301</v>
      </c>
      <c r="I104" s="89">
        <f t="shared" si="99"/>
        <v>44303</v>
      </c>
      <c r="J104" s="1225">
        <f t="shared" ref="J104:K104" si="102">J103+7</f>
        <v>44645</v>
      </c>
      <c r="K104" s="2896">
        <f t="shared" si="102"/>
        <v>44647</v>
      </c>
    </row>
    <row r="105" spans="1:11" s="14" customFormat="1" ht="20.100000000000001" hidden="1" customHeight="1">
      <c r="A105" s="2730"/>
      <c r="B105" s="2730"/>
      <c r="C105" s="452" t="s">
        <v>2268</v>
      </c>
      <c r="D105" s="87" t="s">
        <v>3768</v>
      </c>
      <c r="E105" s="88">
        <v>44654</v>
      </c>
      <c r="F105" s="89">
        <f t="shared" ref="F105:F109" si="103">E105+13</f>
        <v>44667</v>
      </c>
      <c r="G105" s="89">
        <f t="shared" ref="G105:G109" si="104">E105+17</f>
        <v>44671</v>
      </c>
      <c r="H105" s="89">
        <f t="shared" ref="H105:H109" si="105">E105+21</f>
        <v>44675</v>
      </c>
      <c r="I105" s="89">
        <f t="shared" ref="I105:I109" si="106">E105+23</f>
        <v>44677</v>
      </c>
      <c r="J105" s="1225">
        <f t="shared" ref="J105:K105" si="107">J104+7</f>
        <v>44652</v>
      </c>
      <c r="K105" s="2896">
        <f t="shared" si="107"/>
        <v>44654</v>
      </c>
    </row>
    <row r="106" spans="1:11" s="14" customFormat="1" ht="20.100000000000001" hidden="1" customHeight="1">
      <c r="A106" s="2730"/>
      <c r="B106" s="2730"/>
      <c r="C106" s="452" t="s">
        <v>129</v>
      </c>
      <c r="D106" s="87" t="s">
        <v>3769</v>
      </c>
      <c r="E106" s="88">
        <v>44662</v>
      </c>
      <c r="F106" s="89">
        <f t="shared" si="103"/>
        <v>44675</v>
      </c>
      <c r="G106" s="89">
        <f t="shared" si="104"/>
        <v>44679</v>
      </c>
      <c r="H106" s="89">
        <f t="shared" si="105"/>
        <v>44683</v>
      </c>
      <c r="I106" s="89">
        <f t="shared" si="106"/>
        <v>44685</v>
      </c>
      <c r="J106" s="1225">
        <f t="shared" ref="J106:K106" si="108">J105+7</f>
        <v>44659</v>
      </c>
      <c r="K106" s="2896">
        <f t="shared" si="108"/>
        <v>44661</v>
      </c>
    </row>
    <row r="107" spans="1:11" s="14" customFormat="1" ht="20.100000000000001" hidden="1" customHeight="1">
      <c r="A107" s="2730"/>
      <c r="B107" s="2730"/>
      <c r="C107" s="452" t="s">
        <v>2365</v>
      </c>
      <c r="D107" s="87" t="s">
        <v>3770</v>
      </c>
      <c r="E107" s="88">
        <v>44670</v>
      </c>
      <c r="F107" s="89">
        <f t="shared" si="103"/>
        <v>44683</v>
      </c>
      <c r="G107" s="89">
        <f t="shared" si="104"/>
        <v>44687</v>
      </c>
      <c r="H107" s="89">
        <f t="shared" si="105"/>
        <v>44691</v>
      </c>
      <c r="I107" s="89">
        <f t="shared" si="106"/>
        <v>44693</v>
      </c>
      <c r="J107" s="1225">
        <f t="shared" ref="J107:K107" si="109">J106+7</f>
        <v>44666</v>
      </c>
      <c r="K107" s="2896">
        <f t="shared" si="109"/>
        <v>44668</v>
      </c>
    </row>
    <row r="108" spans="1:11" s="14" customFormat="1" ht="20.100000000000001" hidden="1" customHeight="1">
      <c r="A108" s="2730"/>
      <c r="B108" s="2730"/>
      <c r="C108" s="452" t="s">
        <v>294</v>
      </c>
      <c r="D108" s="87" t="s">
        <v>3771</v>
      </c>
      <c r="E108" s="88">
        <v>44679</v>
      </c>
      <c r="F108" s="89">
        <f t="shared" si="103"/>
        <v>44692</v>
      </c>
      <c r="G108" s="89">
        <f t="shared" si="104"/>
        <v>44696</v>
      </c>
      <c r="H108" s="89">
        <f t="shared" si="105"/>
        <v>44700</v>
      </c>
      <c r="I108" s="89">
        <f t="shared" si="106"/>
        <v>44702</v>
      </c>
      <c r="J108" s="1225">
        <f t="shared" ref="J108:K108" si="110">J107+7</f>
        <v>44673</v>
      </c>
      <c r="K108" s="2896">
        <f t="shared" si="110"/>
        <v>44675</v>
      </c>
    </row>
    <row r="109" spans="1:11" s="14" customFormat="1" ht="20.100000000000001" hidden="1" customHeight="1">
      <c r="A109" s="2730"/>
      <c r="B109" s="2730"/>
      <c r="C109" s="452" t="s">
        <v>133</v>
      </c>
      <c r="D109" s="87" t="s">
        <v>3772</v>
      </c>
      <c r="E109" s="88">
        <v>44683</v>
      </c>
      <c r="F109" s="89">
        <f t="shared" si="103"/>
        <v>44696</v>
      </c>
      <c r="G109" s="89">
        <f t="shared" si="104"/>
        <v>44700</v>
      </c>
      <c r="H109" s="89">
        <f t="shared" si="105"/>
        <v>44704</v>
      </c>
      <c r="I109" s="89">
        <f t="shared" si="106"/>
        <v>44706</v>
      </c>
      <c r="J109" s="1225">
        <f t="shared" ref="J109:K109" si="111">J108+7</f>
        <v>44680</v>
      </c>
      <c r="K109" s="2896">
        <f t="shared" si="111"/>
        <v>44682</v>
      </c>
    </row>
    <row r="110" spans="1:11" s="14" customFormat="1" ht="20.100000000000001" hidden="1" customHeight="1">
      <c r="A110" s="2730"/>
      <c r="B110" s="2730"/>
      <c r="C110" s="452" t="s">
        <v>3664</v>
      </c>
      <c r="D110" s="87" t="s">
        <v>3773</v>
      </c>
      <c r="E110" s="88">
        <v>44322</v>
      </c>
      <c r="F110" s="89">
        <f t="shared" ref="F110:F113" si="112">E110+13</f>
        <v>44335</v>
      </c>
      <c r="G110" s="89">
        <f t="shared" ref="G110:G113" si="113">E110+17</f>
        <v>44339</v>
      </c>
      <c r="H110" s="89">
        <f t="shared" ref="H110:H113" si="114">E110+21</f>
        <v>44343</v>
      </c>
      <c r="I110" s="89">
        <f t="shared" ref="I110:I113" si="115">E110+23</f>
        <v>44345</v>
      </c>
      <c r="J110" s="1225">
        <f t="shared" ref="J110:K110" si="116">J109+7</f>
        <v>44687</v>
      </c>
      <c r="K110" s="2896">
        <f t="shared" si="116"/>
        <v>44689</v>
      </c>
    </row>
    <row r="111" spans="1:11" s="14" customFormat="1" ht="20.100000000000001" hidden="1" customHeight="1">
      <c r="A111" s="2730"/>
      <c r="B111" s="2730"/>
      <c r="C111" s="452" t="s">
        <v>2907</v>
      </c>
      <c r="D111" s="87" t="s">
        <v>3774</v>
      </c>
      <c r="E111" s="88">
        <v>44696</v>
      </c>
      <c r="F111" s="89">
        <f t="shared" si="112"/>
        <v>44709</v>
      </c>
      <c r="G111" s="89">
        <f t="shared" si="113"/>
        <v>44713</v>
      </c>
      <c r="H111" s="89">
        <f t="shared" si="114"/>
        <v>44717</v>
      </c>
      <c r="I111" s="89">
        <f t="shared" si="115"/>
        <v>44719</v>
      </c>
      <c r="J111" s="1225">
        <f t="shared" ref="J111:K111" si="117">J110+7</f>
        <v>44694</v>
      </c>
      <c r="K111" s="2896">
        <f t="shared" si="117"/>
        <v>44696</v>
      </c>
    </row>
    <row r="112" spans="1:11" s="14" customFormat="1" ht="20.100000000000001" hidden="1" customHeight="1">
      <c r="A112" s="2730" t="s">
        <v>2426</v>
      </c>
      <c r="B112" s="2730"/>
      <c r="C112" s="840" t="s">
        <v>404</v>
      </c>
      <c r="D112" s="87" t="s">
        <v>3775</v>
      </c>
      <c r="E112" s="88">
        <v>44336</v>
      </c>
      <c r="F112" s="490"/>
      <c r="G112" s="490"/>
      <c r="H112" s="490"/>
      <c r="I112" s="490"/>
      <c r="J112" s="1225">
        <f t="shared" ref="J112:K112" si="118">J111+7</f>
        <v>44701</v>
      </c>
      <c r="K112" s="2896">
        <f t="shared" si="118"/>
        <v>44703</v>
      </c>
    </row>
    <row r="113" spans="1:11" s="14" customFormat="1" ht="20.100000000000001" hidden="1" customHeight="1">
      <c r="A113" s="2730"/>
      <c r="B113" s="2730"/>
      <c r="C113" s="452" t="s">
        <v>2426</v>
      </c>
      <c r="D113" s="87" t="s">
        <v>3776</v>
      </c>
      <c r="E113" s="88">
        <v>44709</v>
      </c>
      <c r="F113" s="89">
        <f t="shared" si="112"/>
        <v>44722</v>
      </c>
      <c r="G113" s="89">
        <f t="shared" si="113"/>
        <v>44726</v>
      </c>
      <c r="H113" s="89">
        <f t="shared" si="114"/>
        <v>44730</v>
      </c>
      <c r="I113" s="89">
        <f t="shared" si="115"/>
        <v>44732</v>
      </c>
      <c r="J113" s="1225">
        <f t="shared" ref="J113:K113" si="119">J112+7</f>
        <v>44708</v>
      </c>
      <c r="K113" s="2896">
        <f t="shared" si="119"/>
        <v>44710</v>
      </c>
    </row>
    <row r="114" spans="1:11" s="14" customFormat="1" ht="20.100000000000001" hidden="1" customHeight="1">
      <c r="A114" s="2730"/>
      <c r="B114" s="2730"/>
      <c r="C114" s="452" t="s">
        <v>2357</v>
      </c>
      <c r="D114" s="87" t="s">
        <v>3777</v>
      </c>
      <c r="E114" s="88">
        <v>44719</v>
      </c>
      <c r="F114" s="89">
        <f t="shared" ref="F114:F118" si="120">E114+13</f>
        <v>44732</v>
      </c>
      <c r="G114" s="89">
        <f t="shared" ref="G114:G118" si="121">E114+17</f>
        <v>44736</v>
      </c>
      <c r="H114" s="89">
        <f t="shared" ref="H114:H118" si="122">E114+21</f>
        <v>44740</v>
      </c>
      <c r="I114" s="89">
        <f t="shared" ref="I114:I118" si="123">E114+23</f>
        <v>44742</v>
      </c>
      <c r="J114" s="1225">
        <f t="shared" ref="J114:K114" si="124">J113+7</f>
        <v>44715</v>
      </c>
      <c r="K114" s="2896">
        <f t="shared" si="124"/>
        <v>44717</v>
      </c>
    </row>
    <row r="115" spans="1:11" s="14" customFormat="1" ht="20.100000000000001" hidden="1" customHeight="1">
      <c r="A115" s="2730"/>
      <c r="B115" s="2730"/>
      <c r="C115" s="452" t="s">
        <v>3667</v>
      </c>
      <c r="D115" s="87" t="s">
        <v>3778</v>
      </c>
      <c r="E115" s="88">
        <v>44728</v>
      </c>
      <c r="F115" s="89">
        <f t="shared" si="120"/>
        <v>44741</v>
      </c>
      <c r="G115" s="89">
        <f t="shared" si="121"/>
        <v>44745</v>
      </c>
      <c r="H115" s="89">
        <f t="shared" si="122"/>
        <v>44749</v>
      </c>
      <c r="I115" s="89">
        <f t="shared" si="123"/>
        <v>44751</v>
      </c>
      <c r="J115" s="1225">
        <f t="shared" ref="J115:K115" si="125">J114+7</f>
        <v>44722</v>
      </c>
      <c r="K115" s="2896">
        <f t="shared" si="125"/>
        <v>44724</v>
      </c>
    </row>
    <row r="116" spans="1:11" s="14" customFormat="1" ht="20.100000000000001" hidden="1" customHeight="1">
      <c r="A116" s="2730"/>
      <c r="B116" s="2730"/>
      <c r="C116" s="452" t="s">
        <v>2355</v>
      </c>
      <c r="D116" s="87" t="s">
        <v>3779</v>
      </c>
      <c r="E116" s="88">
        <v>44734</v>
      </c>
      <c r="F116" s="89">
        <f t="shared" si="120"/>
        <v>44747</v>
      </c>
      <c r="G116" s="89">
        <f t="shared" si="121"/>
        <v>44751</v>
      </c>
      <c r="H116" s="89">
        <f t="shared" si="122"/>
        <v>44755</v>
      </c>
      <c r="I116" s="89">
        <f t="shared" si="123"/>
        <v>44757</v>
      </c>
      <c r="J116" s="1225">
        <f t="shared" ref="J116:K116" si="126">J115+7</f>
        <v>44729</v>
      </c>
      <c r="K116" s="2896">
        <f t="shared" si="126"/>
        <v>44731</v>
      </c>
    </row>
    <row r="117" spans="1:11" s="14" customFormat="1" ht="20.100000000000001" hidden="1" customHeight="1">
      <c r="A117" s="2730"/>
      <c r="B117" s="2730"/>
      <c r="C117" s="452" t="s">
        <v>2510</v>
      </c>
      <c r="D117" s="87" t="s">
        <v>3780</v>
      </c>
      <c r="E117" s="88">
        <v>44740</v>
      </c>
      <c r="F117" s="89">
        <f t="shared" si="120"/>
        <v>44753</v>
      </c>
      <c r="G117" s="89">
        <f t="shared" si="121"/>
        <v>44757</v>
      </c>
      <c r="H117" s="89">
        <f t="shared" si="122"/>
        <v>44761</v>
      </c>
      <c r="I117" s="89">
        <f t="shared" si="123"/>
        <v>44763</v>
      </c>
      <c r="J117" s="1225">
        <f t="shared" ref="J117:K118" si="127">J116+7</f>
        <v>44736</v>
      </c>
      <c r="K117" s="2896">
        <f t="shared" si="127"/>
        <v>44738</v>
      </c>
    </row>
    <row r="118" spans="1:11" s="14" customFormat="1" ht="20.100000000000001" hidden="1" customHeight="1">
      <c r="A118" s="2730"/>
      <c r="B118" s="2730"/>
      <c r="C118" s="452" t="s">
        <v>3362</v>
      </c>
      <c r="D118" s="87" t="s">
        <v>3781</v>
      </c>
      <c r="E118" s="88">
        <v>44757</v>
      </c>
      <c r="F118" s="89">
        <f t="shared" si="120"/>
        <v>44770</v>
      </c>
      <c r="G118" s="89">
        <f t="shared" si="121"/>
        <v>44774</v>
      </c>
      <c r="H118" s="89">
        <f t="shared" si="122"/>
        <v>44778</v>
      </c>
      <c r="I118" s="89">
        <f t="shared" si="123"/>
        <v>44780</v>
      </c>
      <c r="J118" s="1225">
        <f t="shared" si="127"/>
        <v>44743</v>
      </c>
      <c r="K118" s="2896">
        <f t="shared" si="127"/>
        <v>44745</v>
      </c>
    </row>
    <row r="119" spans="1:11" s="14" customFormat="1" ht="20.100000000000001" hidden="1" customHeight="1">
      <c r="A119" s="2730"/>
      <c r="B119" s="2730"/>
      <c r="C119" s="452" t="s">
        <v>2268</v>
      </c>
      <c r="D119" s="87" t="s">
        <v>3782</v>
      </c>
      <c r="E119" s="88">
        <v>44760</v>
      </c>
      <c r="F119" s="89">
        <f t="shared" ref="F119:F127" si="128">E119+13</f>
        <v>44773</v>
      </c>
      <c r="G119" s="89">
        <f t="shared" ref="G119:G127" si="129">E119+17</f>
        <v>44777</v>
      </c>
      <c r="H119" s="89">
        <f t="shared" ref="H119:H127" si="130">E119+21</f>
        <v>44781</v>
      </c>
      <c r="I119" s="89">
        <f t="shared" ref="I119:I127" si="131">E119+23</f>
        <v>44783</v>
      </c>
      <c r="J119" s="1225">
        <f t="shared" ref="J119:K119" si="132">J118+7</f>
        <v>44750</v>
      </c>
      <c r="K119" s="2896">
        <f t="shared" si="132"/>
        <v>44752</v>
      </c>
    </row>
    <row r="120" spans="1:11" s="14" customFormat="1" ht="20.100000000000001" hidden="1" customHeight="1">
      <c r="A120" s="2730"/>
      <c r="B120" s="2730"/>
      <c r="C120" s="452" t="s">
        <v>129</v>
      </c>
      <c r="D120" s="87" t="s">
        <v>3783</v>
      </c>
      <c r="E120" s="88">
        <v>44767</v>
      </c>
      <c r="F120" s="89">
        <f t="shared" si="128"/>
        <v>44780</v>
      </c>
      <c r="G120" s="89">
        <f t="shared" si="129"/>
        <v>44784</v>
      </c>
      <c r="H120" s="89">
        <f t="shared" si="130"/>
        <v>44788</v>
      </c>
      <c r="I120" s="89">
        <f t="shared" si="131"/>
        <v>44790</v>
      </c>
      <c r="J120" s="1225">
        <f t="shared" ref="J120:K120" si="133">J119+7</f>
        <v>44757</v>
      </c>
      <c r="K120" s="2896">
        <f t="shared" si="133"/>
        <v>44759</v>
      </c>
    </row>
    <row r="121" spans="1:11" s="14" customFormat="1" ht="20.100000000000001" hidden="1" customHeight="1">
      <c r="A121" s="2730"/>
      <c r="B121" s="2730"/>
      <c r="C121" s="452" t="s">
        <v>2365</v>
      </c>
      <c r="D121" s="87" t="s">
        <v>3784</v>
      </c>
      <c r="E121" s="88">
        <v>44771</v>
      </c>
      <c r="F121" s="89">
        <f t="shared" si="128"/>
        <v>44784</v>
      </c>
      <c r="G121" s="89">
        <f t="shared" si="129"/>
        <v>44788</v>
      </c>
      <c r="H121" s="89">
        <f t="shared" si="130"/>
        <v>44792</v>
      </c>
      <c r="I121" s="89">
        <f t="shared" si="131"/>
        <v>44794</v>
      </c>
      <c r="J121" s="1225">
        <f t="shared" ref="J121:K121" si="134">J120+7</f>
        <v>44764</v>
      </c>
      <c r="K121" s="2896">
        <f t="shared" si="134"/>
        <v>44766</v>
      </c>
    </row>
    <row r="122" spans="1:11" s="14" customFormat="1" ht="20.100000000000001" hidden="1" customHeight="1">
      <c r="A122" s="2730"/>
      <c r="B122" s="2730"/>
      <c r="C122" s="452" t="s">
        <v>294</v>
      </c>
      <c r="D122" s="87" t="s">
        <v>3785</v>
      </c>
      <c r="E122" s="88">
        <v>44777</v>
      </c>
      <c r="F122" s="89">
        <f t="shared" si="128"/>
        <v>44790</v>
      </c>
      <c r="G122" s="89">
        <f t="shared" si="129"/>
        <v>44794</v>
      </c>
      <c r="H122" s="89">
        <f t="shared" si="130"/>
        <v>44798</v>
      </c>
      <c r="I122" s="89">
        <f t="shared" si="131"/>
        <v>44800</v>
      </c>
      <c r="J122" s="1225">
        <f t="shared" ref="J122:K122" si="135">J121+7</f>
        <v>44771</v>
      </c>
      <c r="K122" s="2896">
        <f t="shared" si="135"/>
        <v>44773</v>
      </c>
    </row>
    <row r="123" spans="1:11" s="14" customFormat="1" ht="20.100000000000001" hidden="1" customHeight="1">
      <c r="A123" s="2730" t="s">
        <v>133</v>
      </c>
      <c r="B123" s="2730"/>
      <c r="C123" s="452" t="s">
        <v>2367</v>
      </c>
      <c r="D123" s="87" t="s">
        <v>3786</v>
      </c>
      <c r="E123" s="88">
        <v>44781</v>
      </c>
      <c r="F123" s="89">
        <f t="shared" si="128"/>
        <v>44794</v>
      </c>
      <c r="G123" s="89">
        <f t="shared" si="129"/>
        <v>44798</v>
      </c>
      <c r="H123" s="89">
        <f t="shared" si="130"/>
        <v>44802</v>
      </c>
      <c r="I123" s="89">
        <f t="shared" si="131"/>
        <v>44804</v>
      </c>
      <c r="J123" s="1225">
        <f t="shared" ref="J123:K123" si="136">J122+7</f>
        <v>44778</v>
      </c>
      <c r="K123" s="2896">
        <f t="shared" si="136"/>
        <v>44780</v>
      </c>
    </row>
    <row r="124" spans="1:11" s="14" customFormat="1" ht="20.100000000000001" hidden="1" customHeight="1">
      <c r="A124" s="2730"/>
      <c r="B124" s="2730"/>
      <c r="C124" s="452" t="s">
        <v>3664</v>
      </c>
      <c r="D124" s="87" t="s">
        <v>3787</v>
      </c>
      <c r="E124" s="88">
        <v>44786</v>
      </c>
      <c r="F124" s="89">
        <f t="shared" si="128"/>
        <v>44799</v>
      </c>
      <c r="G124" s="89">
        <f t="shared" si="129"/>
        <v>44803</v>
      </c>
      <c r="H124" s="89">
        <f t="shared" si="130"/>
        <v>44807</v>
      </c>
      <c r="I124" s="89">
        <f t="shared" si="131"/>
        <v>44809</v>
      </c>
      <c r="J124" s="1225">
        <f t="shared" ref="J124:K124" si="137">J123+7</f>
        <v>44785</v>
      </c>
      <c r="K124" s="2896">
        <f t="shared" si="137"/>
        <v>44787</v>
      </c>
    </row>
    <row r="125" spans="1:11" s="14" customFormat="1" ht="20.100000000000001" hidden="1" customHeight="1">
      <c r="A125" s="2730"/>
      <c r="B125" s="2730"/>
      <c r="C125" s="452" t="s">
        <v>2907</v>
      </c>
      <c r="D125" s="87" t="s">
        <v>3788</v>
      </c>
      <c r="E125" s="88">
        <v>44795</v>
      </c>
      <c r="F125" s="89">
        <f t="shared" si="128"/>
        <v>44808</v>
      </c>
      <c r="G125" s="89">
        <f t="shared" si="129"/>
        <v>44812</v>
      </c>
      <c r="H125" s="89">
        <f t="shared" si="130"/>
        <v>44816</v>
      </c>
      <c r="I125" s="89">
        <f t="shared" si="131"/>
        <v>44818</v>
      </c>
      <c r="J125" s="1225">
        <f t="shared" ref="J125:K125" si="138">J124+7</f>
        <v>44792</v>
      </c>
      <c r="K125" s="2896">
        <f t="shared" si="138"/>
        <v>44794</v>
      </c>
    </row>
    <row r="126" spans="1:11" s="14" customFormat="1" ht="20.100000000000001" hidden="1" customHeight="1">
      <c r="A126" s="2730"/>
      <c r="B126" s="2730"/>
      <c r="C126" s="840" t="s">
        <v>3789</v>
      </c>
      <c r="D126" s="87" t="s">
        <v>3790</v>
      </c>
      <c r="E126" s="1174"/>
      <c r="F126" s="490"/>
      <c r="G126" s="490"/>
      <c r="H126" s="490"/>
      <c r="I126" s="490"/>
      <c r="J126" s="1225">
        <v>44799</v>
      </c>
      <c r="K126" s="2896">
        <v>44801</v>
      </c>
    </row>
    <row r="127" spans="1:11" s="14" customFormat="1" ht="20.100000000000001" hidden="1" customHeight="1">
      <c r="A127" s="2730"/>
      <c r="B127" s="2730"/>
      <c r="C127" s="452" t="s">
        <v>2426</v>
      </c>
      <c r="D127" s="87" t="s">
        <v>3791</v>
      </c>
      <c r="E127" s="88">
        <v>44807</v>
      </c>
      <c r="F127" s="89">
        <f t="shared" si="128"/>
        <v>44820</v>
      </c>
      <c r="G127" s="89">
        <f t="shared" si="129"/>
        <v>44824</v>
      </c>
      <c r="H127" s="89">
        <f t="shared" si="130"/>
        <v>44828</v>
      </c>
      <c r="I127" s="89">
        <f t="shared" si="131"/>
        <v>44830</v>
      </c>
      <c r="J127" s="1225">
        <f t="shared" ref="J127:K127" si="139">J126+7</f>
        <v>44806</v>
      </c>
      <c r="K127" s="2896">
        <f t="shared" si="139"/>
        <v>44808</v>
      </c>
    </row>
    <row r="128" spans="1:11" s="14" customFormat="1" ht="20.100000000000001" hidden="1" customHeight="1">
      <c r="A128" s="2730"/>
      <c r="B128" s="2730"/>
      <c r="C128" s="452" t="s">
        <v>2357</v>
      </c>
      <c r="D128" s="87" t="s">
        <v>3792</v>
      </c>
      <c r="E128" s="88">
        <v>44815</v>
      </c>
      <c r="F128" s="89">
        <f>E128+13</f>
        <v>44828</v>
      </c>
      <c r="G128" s="89">
        <f>E128+17</f>
        <v>44832</v>
      </c>
      <c r="H128" s="89">
        <f>E128+21</f>
        <v>44836</v>
      </c>
      <c r="I128" s="89">
        <f>E128+23</f>
        <v>44838</v>
      </c>
      <c r="J128" s="1225">
        <f t="shared" ref="J128:K128" si="140">J127+7</f>
        <v>44813</v>
      </c>
      <c r="K128" s="2896">
        <f t="shared" si="140"/>
        <v>44815</v>
      </c>
    </row>
    <row r="129" spans="1:11" s="14" customFormat="1" ht="20.100000000000001" hidden="1" customHeight="1">
      <c r="A129" s="2730"/>
      <c r="B129" s="2730"/>
      <c r="C129" s="452" t="s">
        <v>3667</v>
      </c>
      <c r="D129" s="87" t="s">
        <v>3793</v>
      </c>
      <c r="E129" s="88">
        <v>44824</v>
      </c>
      <c r="F129" s="89">
        <f>E129+13</f>
        <v>44837</v>
      </c>
      <c r="G129" s="89">
        <f>E129+17</f>
        <v>44841</v>
      </c>
      <c r="H129" s="89">
        <f>E129+21</f>
        <v>44845</v>
      </c>
      <c r="I129" s="89">
        <f>E129+23</f>
        <v>44847</v>
      </c>
      <c r="J129" s="1225">
        <f t="shared" ref="J129:K129" si="141">J128+7</f>
        <v>44820</v>
      </c>
      <c r="K129" s="2896">
        <f t="shared" si="141"/>
        <v>44822</v>
      </c>
    </row>
    <row r="130" spans="1:11" s="14" customFormat="1" ht="20.100000000000001" hidden="1" customHeight="1">
      <c r="A130" s="2730"/>
      <c r="B130" s="2730"/>
      <c r="C130" s="452" t="s">
        <v>2355</v>
      </c>
      <c r="D130" s="87" t="s">
        <v>3794</v>
      </c>
      <c r="E130" s="88">
        <v>44835</v>
      </c>
      <c r="F130" s="89">
        <f>E130+13</f>
        <v>44848</v>
      </c>
      <c r="G130" s="89">
        <f>E130+17</f>
        <v>44852</v>
      </c>
      <c r="H130" s="89">
        <f>E130+21</f>
        <v>44856</v>
      </c>
      <c r="I130" s="89">
        <f>E130+23</f>
        <v>44858</v>
      </c>
      <c r="J130" s="1225">
        <f t="shared" ref="J130:K130" si="142">J129+7</f>
        <v>44827</v>
      </c>
      <c r="K130" s="2896">
        <f t="shared" si="142"/>
        <v>44829</v>
      </c>
    </row>
    <row r="131" spans="1:11" s="14" customFormat="1" ht="20.100000000000001" hidden="1" customHeight="1">
      <c r="A131" s="2730"/>
      <c r="B131" s="2730"/>
      <c r="C131" s="452" t="s">
        <v>2510</v>
      </c>
      <c r="D131" s="87" t="s">
        <v>3795</v>
      </c>
      <c r="E131" s="88">
        <v>44838</v>
      </c>
      <c r="F131" s="89">
        <f>E131+13</f>
        <v>44851</v>
      </c>
      <c r="G131" s="89">
        <f>E131+17</f>
        <v>44855</v>
      </c>
      <c r="H131" s="89">
        <f>E131+21</f>
        <v>44859</v>
      </c>
      <c r="I131" s="89">
        <f>E131+23</f>
        <v>44861</v>
      </c>
      <c r="J131" s="1225">
        <f t="shared" ref="J131:K131" si="143">J130+7</f>
        <v>44834</v>
      </c>
      <c r="K131" s="2896">
        <f t="shared" si="143"/>
        <v>44836</v>
      </c>
    </row>
    <row r="132" spans="1:11" s="14" customFormat="1" ht="20.100000000000001" hidden="1" customHeight="1">
      <c r="A132" s="2730"/>
      <c r="B132" s="2730"/>
      <c r="C132" s="452" t="s">
        <v>3362</v>
      </c>
      <c r="D132" s="87" t="s">
        <v>3796</v>
      </c>
      <c r="E132" s="88">
        <v>44846</v>
      </c>
      <c r="F132" s="89">
        <f>E132+13</f>
        <v>44859</v>
      </c>
      <c r="G132" s="89">
        <f>E132+17</f>
        <v>44863</v>
      </c>
      <c r="H132" s="89">
        <f>E132+21</f>
        <v>44867</v>
      </c>
      <c r="I132" s="89">
        <f>E132+23</f>
        <v>44869</v>
      </c>
      <c r="J132" s="1225">
        <f t="shared" ref="J132:K132" si="144">J131+7</f>
        <v>44841</v>
      </c>
      <c r="K132" s="2896">
        <f t="shared" si="144"/>
        <v>44843</v>
      </c>
    </row>
    <row r="133" spans="1:11" s="14" customFormat="1" ht="20.100000000000001" hidden="1" customHeight="1">
      <c r="A133" s="2730"/>
      <c r="B133" s="2730"/>
      <c r="C133" s="840" t="s">
        <v>404</v>
      </c>
      <c r="D133" s="87" t="s">
        <v>3797</v>
      </c>
      <c r="E133" s="88">
        <v>44848</v>
      </c>
      <c r="F133" s="490"/>
      <c r="G133" s="490"/>
      <c r="H133" s="490"/>
      <c r="I133" s="490"/>
      <c r="J133" s="1225">
        <f t="shared" ref="J133:K133" si="145">J132+7</f>
        <v>44848</v>
      </c>
      <c r="K133" s="2896">
        <f t="shared" si="145"/>
        <v>44850</v>
      </c>
    </row>
    <row r="134" spans="1:11" s="14" customFormat="1" ht="20.100000000000001" hidden="1" customHeight="1">
      <c r="A134" s="2730"/>
      <c r="B134" s="2730"/>
      <c r="C134" s="840" t="s">
        <v>404</v>
      </c>
      <c r="D134" s="87" t="s">
        <v>3798</v>
      </c>
      <c r="E134" s="88">
        <v>44855</v>
      </c>
      <c r="F134" s="1304"/>
      <c r="G134" s="1304"/>
      <c r="H134" s="1304"/>
      <c r="I134" s="1304"/>
      <c r="J134" s="1225">
        <f t="shared" ref="J134:K134" si="146">J133+7</f>
        <v>44855</v>
      </c>
      <c r="K134" s="2896">
        <f t="shared" si="146"/>
        <v>44857</v>
      </c>
    </row>
    <row r="135" spans="1:11" s="14" customFormat="1" ht="20.100000000000001" hidden="1" customHeight="1">
      <c r="A135" s="2730"/>
      <c r="B135" s="2730"/>
      <c r="C135" s="452" t="s">
        <v>129</v>
      </c>
      <c r="D135" s="87" t="s">
        <v>3799</v>
      </c>
      <c r="E135" s="88">
        <v>44865</v>
      </c>
      <c r="F135" s="89">
        <f t="shared" ref="F135:F138" si="147">E135+13</f>
        <v>44878</v>
      </c>
      <c r="G135" s="89">
        <f t="shared" ref="G135:G138" si="148">E135+17</f>
        <v>44882</v>
      </c>
      <c r="H135" s="89">
        <f t="shared" ref="H135:H138" si="149">E135+21</f>
        <v>44886</v>
      </c>
      <c r="I135" s="89">
        <f t="shared" ref="I135:I138" si="150">E135+23</f>
        <v>44888</v>
      </c>
      <c r="J135" s="1225">
        <f t="shared" ref="J135:K135" si="151">J134+7</f>
        <v>44862</v>
      </c>
      <c r="K135" s="2896">
        <f t="shared" si="151"/>
        <v>44864</v>
      </c>
    </row>
    <row r="136" spans="1:11" s="14" customFormat="1" ht="20.100000000000001" hidden="1" customHeight="1">
      <c r="A136" s="2730"/>
      <c r="B136" s="2730"/>
      <c r="C136" s="452" t="s">
        <v>2365</v>
      </c>
      <c r="D136" s="87" t="s">
        <v>3800</v>
      </c>
      <c r="E136" s="88">
        <v>44874</v>
      </c>
      <c r="F136" s="89">
        <f t="shared" si="147"/>
        <v>44887</v>
      </c>
      <c r="G136" s="89">
        <f t="shared" si="148"/>
        <v>44891</v>
      </c>
      <c r="H136" s="89">
        <f t="shared" si="149"/>
        <v>44895</v>
      </c>
      <c r="I136" s="89">
        <f t="shared" si="150"/>
        <v>44897</v>
      </c>
      <c r="J136" s="1225">
        <f t="shared" ref="J136:K136" si="152">J135+7</f>
        <v>44869</v>
      </c>
      <c r="K136" s="2896">
        <f t="shared" si="152"/>
        <v>44871</v>
      </c>
    </row>
    <row r="137" spans="1:11" s="14" customFormat="1" ht="20.100000000000001" hidden="1" customHeight="1">
      <c r="A137" s="2730" t="s">
        <v>294</v>
      </c>
      <c r="B137" s="2730"/>
      <c r="C137" s="452" t="s">
        <v>3801</v>
      </c>
      <c r="D137" s="87" t="s">
        <v>3802</v>
      </c>
      <c r="E137" s="88">
        <v>44878</v>
      </c>
      <c r="F137" s="89">
        <f t="shared" si="147"/>
        <v>44891</v>
      </c>
      <c r="G137" s="89">
        <f t="shared" si="148"/>
        <v>44895</v>
      </c>
      <c r="H137" s="89">
        <f t="shared" si="149"/>
        <v>44899</v>
      </c>
      <c r="I137" s="89">
        <f t="shared" si="150"/>
        <v>44901</v>
      </c>
      <c r="J137" s="1225">
        <f t="shared" ref="J137:K137" si="153">J136+7</f>
        <v>44876</v>
      </c>
      <c r="K137" s="2896">
        <f t="shared" si="153"/>
        <v>44878</v>
      </c>
    </row>
    <row r="138" spans="1:11" s="14" customFormat="1" ht="20.100000000000001" hidden="1" customHeight="1">
      <c r="A138" s="2730" t="s">
        <v>3803</v>
      </c>
      <c r="B138" s="2730"/>
      <c r="C138" s="452" t="s">
        <v>3804</v>
      </c>
      <c r="D138" s="87" t="s">
        <v>3805</v>
      </c>
      <c r="E138" s="88">
        <v>44884</v>
      </c>
      <c r="F138" s="89">
        <f t="shared" si="147"/>
        <v>44897</v>
      </c>
      <c r="G138" s="89">
        <f t="shared" si="148"/>
        <v>44901</v>
      </c>
      <c r="H138" s="89">
        <f t="shared" si="149"/>
        <v>44905</v>
      </c>
      <c r="I138" s="89">
        <f t="shared" si="150"/>
        <v>44907</v>
      </c>
      <c r="J138" s="1225">
        <f t="shared" ref="J138:K138" si="154">J137+7</f>
        <v>44883</v>
      </c>
      <c r="K138" s="2896">
        <f t="shared" si="154"/>
        <v>44885</v>
      </c>
    </row>
    <row r="139" spans="1:11" s="14" customFormat="1" ht="20.100000000000001" hidden="1" customHeight="1">
      <c r="A139" s="2730" t="s">
        <v>3664</v>
      </c>
      <c r="B139" s="2730"/>
      <c r="C139" s="840" t="s">
        <v>404</v>
      </c>
      <c r="D139" s="87" t="s">
        <v>3806</v>
      </c>
      <c r="E139" s="88">
        <v>44890</v>
      </c>
      <c r="F139" s="490"/>
      <c r="G139" s="490"/>
      <c r="H139" s="490"/>
      <c r="I139" s="490"/>
      <c r="J139" s="1225">
        <f t="shared" ref="J139:K139" si="155">J138+7</f>
        <v>44890</v>
      </c>
      <c r="K139" s="2896">
        <f t="shared" si="155"/>
        <v>44892</v>
      </c>
    </row>
    <row r="140" spans="1:11" s="14" customFormat="1" ht="20.100000000000001" hidden="1" customHeight="1">
      <c r="A140" s="2730"/>
      <c r="B140" s="2730"/>
      <c r="C140" s="452" t="s">
        <v>2911</v>
      </c>
      <c r="D140" s="87" t="s">
        <v>3807</v>
      </c>
      <c r="E140" s="88">
        <v>44897</v>
      </c>
      <c r="F140" s="89">
        <f t="shared" ref="F140:F148" si="156">E140+13</f>
        <v>44910</v>
      </c>
      <c r="G140" s="89">
        <f t="shared" ref="G140:G148" si="157">E140+17</f>
        <v>44914</v>
      </c>
      <c r="H140" s="89">
        <f t="shared" ref="H140:H148" si="158">E140+21</f>
        <v>44918</v>
      </c>
      <c r="I140" s="89">
        <f t="shared" ref="I140:I148" si="159">E140+23</f>
        <v>44920</v>
      </c>
      <c r="J140" s="1225">
        <f t="shared" ref="J140:K144" si="160">J139+7</f>
        <v>44897</v>
      </c>
      <c r="K140" s="2896">
        <f t="shared" si="160"/>
        <v>44899</v>
      </c>
    </row>
    <row r="141" spans="1:11" s="14" customFormat="1" ht="20.100000000000001" hidden="1" customHeight="1">
      <c r="A141" s="2730"/>
      <c r="B141" s="2730"/>
      <c r="C141" s="452" t="s">
        <v>2426</v>
      </c>
      <c r="D141" s="87" t="s">
        <v>3808</v>
      </c>
      <c r="E141" s="88">
        <v>44907</v>
      </c>
      <c r="F141" s="89">
        <f t="shared" si="156"/>
        <v>44920</v>
      </c>
      <c r="G141" s="89">
        <f t="shared" si="157"/>
        <v>44924</v>
      </c>
      <c r="H141" s="89">
        <f t="shared" si="158"/>
        <v>44928</v>
      </c>
      <c r="I141" s="89">
        <f t="shared" si="159"/>
        <v>44930</v>
      </c>
      <c r="J141" s="1225">
        <f t="shared" si="160"/>
        <v>44904</v>
      </c>
      <c r="K141" s="2896">
        <f t="shared" si="160"/>
        <v>44906</v>
      </c>
    </row>
    <row r="142" spans="1:11" s="14" customFormat="1" ht="20.100000000000001" hidden="1" customHeight="1">
      <c r="A142" s="2730" t="s">
        <v>3809</v>
      </c>
      <c r="B142" s="2730"/>
      <c r="C142" s="452" t="s">
        <v>3664</v>
      </c>
      <c r="D142" s="87" t="s">
        <v>3810</v>
      </c>
      <c r="E142" s="88">
        <v>44913</v>
      </c>
      <c r="F142" s="89">
        <f t="shared" si="156"/>
        <v>44926</v>
      </c>
      <c r="G142" s="89">
        <f t="shared" si="157"/>
        <v>44930</v>
      </c>
      <c r="H142" s="89">
        <f t="shared" si="158"/>
        <v>44934</v>
      </c>
      <c r="I142" s="89">
        <f t="shared" si="159"/>
        <v>44936</v>
      </c>
      <c r="J142" s="1225">
        <f t="shared" si="160"/>
        <v>44911</v>
      </c>
      <c r="K142" s="2896">
        <f t="shared" si="160"/>
        <v>44913</v>
      </c>
    </row>
    <row r="143" spans="1:11" s="14" customFormat="1" ht="20.100000000000001" hidden="1" customHeight="1">
      <c r="A143" s="2730" t="s">
        <v>3811</v>
      </c>
      <c r="B143" s="2730"/>
      <c r="C143" s="452" t="s">
        <v>3667</v>
      </c>
      <c r="D143" s="87" t="s">
        <v>3812</v>
      </c>
      <c r="E143" s="88">
        <v>44918</v>
      </c>
      <c r="F143" s="89">
        <f t="shared" si="156"/>
        <v>44931</v>
      </c>
      <c r="G143" s="89">
        <f t="shared" si="157"/>
        <v>44935</v>
      </c>
      <c r="H143" s="89">
        <f t="shared" si="158"/>
        <v>44939</v>
      </c>
      <c r="I143" s="89">
        <f t="shared" si="159"/>
        <v>44941</v>
      </c>
      <c r="J143" s="1225">
        <f t="shared" si="160"/>
        <v>44918</v>
      </c>
      <c r="K143" s="2896">
        <f t="shared" si="160"/>
        <v>44920</v>
      </c>
    </row>
    <row r="144" spans="1:11" s="14" customFormat="1" ht="20.100000000000001" hidden="1" customHeight="1">
      <c r="A144" s="2730"/>
      <c r="B144" s="2730"/>
      <c r="C144" s="452" t="s">
        <v>2355</v>
      </c>
      <c r="D144" s="87" t="s">
        <v>3813</v>
      </c>
      <c r="E144" s="88">
        <v>44925</v>
      </c>
      <c r="F144" s="89">
        <f t="shared" si="156"/>
        <v>44938</v>
      </c>
      <c r="G144" s="89">
        <f t="shared" si="157"/>
        <v>44942</v>
      </c>
      <c r="H144" s="89">
        <f t="shared" si="158"/>
        <v>44946</v>
      </c>
      <c r="I144" s="89">
        <f t="shared" si="159"/>
        <v>44948</v>
      </c>
      <c r="J144" s="1225">
        <f t="shared" si="160"/>
        <v>44925</v>
      </c>
      <c r="K144" s="2896">
        <f t="shared" si="160"/>
        <v>44927</v>
      </c>
    </row>
    <row r="145" spans="1:11" s="14" customFormat="1" ht="20.100000000000001" hidden="1" customHeight="1">
      <c r="A145" s="2730"/>
      <c r="B145" s="2730"/>
      <c r="C145" s="452" t="s">
        <v>2510</v>
      </c>
      <c r="D145" s="87" t="s">
        <v>3814</v>
      </c>
      <c r="E145" s="88">
        <v>44940</v>
      </c>
      <c r="F145" s="89">
        <f t="shared" si="156"/>
        <v>44953</v>
      </c>
      <c r="G145" s="89">
        <f t="shared" si="157"/>
        <v>44957</v>
      </c>
      <c r="H145" s="89">
        <f t="shared" si="158"/>
        <v>44961</v>
      </c>
      <c r="I145" s="89">
        <f t="shared" si="159"/>
        <v>44963</v>
      </c>
      <c r="J145" s="1225">
        <f t="shared" ref="J145:K148" si="161">J144+7</f>
        <v>44932</v>
      </c>
      <c r="K145" s="2896">
        <f t="shared" si="161"/>
        <v>44934</v>
      </c>
    </row>
    <row r="146" spans="1:11" s="14" customFormat="1" ht="20.100000000000001" hidden="1" customHeight="1">
      <c r="A146" s="2730"/>
      <c r="B146" s="2730"/>
      <c r="C146" s="452" t="s">
        <v>3362</v>
      </c>
      <c r="D146" s="87" t="s">
        <v>3815</v>
      </c>
      <c r="E146" s="88">
        <v>44947</v>
      </c>
      <c r="F146" s="89">
        <f t="shared" si="156"/>
        <v>44960</v>
      </c>
      <c r="G146" s="89">
        <f t="shared" si="157"/>
        <v>44964</v>
      </c>
      <c r="H146" s="89">
        <f t="shared" si="158"/>
        <v>44968</v>
      </c>
      <c r="I146" s="89">
        <f t="shared" si="159"/>
        <v>44970</v>
      </c>
      <c r="J146" s="1225">
        <f t="shared" si="161"/>
        <v>44939</v>
      </c>
      <c r="K146" s="2896">
        <f t="shared" si="161"/>
        <v>44941</v>
      </c>
    </row>
    <row r="147" spans="1:11" s="14" customFormat="1" ht="20.100000000000001" hidden="1" customHeight="1">
      <c r="A147" s="2730"/>
      <c r="B147" s="2730"/>
      <c r="C147" s="452" t="s">
        <v>2436</v>
      </c>
      <c r="D147" s="87" t="s">
        <v>3816</v>
      </c>
      <c r="E147" s="88">
        <v>44953</v>
      </c>
      <c r="F147" s="89">
        <f t="shared" si="156"/>
        <v>44966</v>
      </c>
      <c r="G147" s="89">
        <f t="shared" si="157"/>
        <v>44970</v>
      </c>
      <c r="H147" s="89">
        <f t="shared" si="158"/>
        <v>44974</v>
      </c>
      <c r="I147" s="89">
        <f t="shared" si="159"/>
        <v>44976</v>
      </c>
      <c r="J147" s="1225">
        <f t="shared" si="161"/>
        <v>44946</v>
      </c>
      <c r="K147" s="2896">
        <f t="shared" si="161"/>
        <v>44948</v>
      </c>
    </row>
    <row r="148" spans="1:11" s="14" customFormat="1" ht="20.100000000000001" hidden="1" customHeight="1">
      <c r="A148" s="2730"/>
      <c r="B148" s="2730"/>
      <c r="C148" s="452" t="s">
        <v>129</v>
      </c>
      <c r="D148" s="87" t="s">
        <v>3817</v>
      </c>
      <c r="E148" s="88">
        <v>44958</v>
      </c>
      <c r="F148" s="89">
        <f t="shared" si="156"/>
        <v>44971</v>
      </c>
      <c r="G148" s="89">
        <f t="shared" si="157"/>
        <v>44975</v>
      </c>
      <c r="H148" s="89">
        <f t="shared" si="158"/>
        <v>44979</v>
      </c>
      <c r="I148" s="89">
        <f t="shared" si="159"/>
        <v>44981</v>
      </c>
      <c r="J148" s="1225">
        <f t="shared" si="161"/>
        <v>44953</v>
      </c>
      <c r="K148" s="2896">
        <f t="shared" si="161"/>
        <v>44955</v>
      </c>
    </row>
    <row r="149" spans="1:11" s="14" customFormat="1" ht="20.100000000000001" hidden="1" customHeight="1">
      <c r="A149" s="2730"/>
      <c r="B149" s="2730"/>
      <c r="C149" s="840" t="s">
        <v>3818</v>
      </c>
      <c r="D149" s="87" t="s">
        <v>3819</v>
      </c>
      <c r="E149" s="88">
        <v>44962</v>
      </c>
      <c r="F149" s="89">
        <f t="shared" ref="F149" si="162">E149+13</f>
        <v>44975</v>
      </c>
      <c r="G149" s="89">
        <f t="shared" ref="G149" si="163">E149+17</f>
        <v>44979</v>
      </c>
      <c r="H149" s="89">
        <f t="shared" ref="H149" si="164">E149+21</f>
        <v>44983</v>
      </c>
      <c r="I149" s="89">
        <f t="shared" ref="I149" si="165">E149+23</f>
        <v>44985</v>
      </c>
      <c r="J149" s="1225">
        <f t="shared" ref="J149:K149" si="166">J148+7</f>
        <v>44960</v>
      </c>
      <c r="K149" s="2896">
        <f t="shared" si="166"/>
        <v>44962</v>
      </c>
    </row>
    <row r="150" spans="1:11" s="14" customFormat="1" ht="20.100000000000001" hidden="1" customHeight="1">
      <c r="A150" s="2730"/>
      <c r="B150" s="2730"/>
      <c r="C150" s="452" t="s">
        <v>2365</v>
      </c>
      <c r="D150" s="87" t="s">
        <v>3820</v>
      </c>
      <c r="E150" s="88">
        <v>44969</v>
      </c>
      <c r="F150" s="89">
        <f t="shared" ref="F150:F153" si="167">E150+13</f>
        <v>44982</v>
      </c>
      <c r="G150" s="89">
        <f t="shared" ref="G150:G153" si="168">E150+17</f>
        <v>44986</v>
      </c>
      <c r="H150" s="89">
        <f t="shared" ref="H150:H153" si="169">E150+21</f>
        <v>44990</v>
      </c>
      <c r="I150" s="89">
        <f t="shared" ref="I150:I153" si="170">E150+23</f>
        <v>44992</v>
      </c>
      <c r="J150" s="1225">
        <f t="shared" ref="J150:K150" si="171">J149+7</f>
        <v>44967</v>
      </c>
      <c r="K150" s="2896">
        <f t="shared" si="171"/>
        <v>44969</v>
      </c>
    </row>
    <row r="151" spans="1:11" s="14" customFormat="1" ht="20.100000000000001" hidden="1" customHeight="1">
      <c r="A151" s="2730"/>
      <c r="B151" s="2730"/>
      <c r="C151" s="452" t="s">
        <v>167</v>
      </c>
      <c r="D151" s="87" t="s">
        <v>3821</v>
      </c>
      <c r="E151" s="88">
        <v>44976</v>
      </c>
      <c r="F151" s="89">
        <f t="shared" si="167"/>
        <v>44989</v>
      </c>
      <c r="G151" s="89">
        <f t="shared" si="168"/>
        <v>44993</v>
      </c>
      <c r="H151" s="89">
        <f t="shared" si="169"/>
        <v>44997</v>
      </c>
      <c r="I151" s="89">
        <f t="shared" si="170"/>
        <v>44999</v>
      </c>
      <c r="J151" s="1225">
        <f t="shared" ref="J151:K151" si="172">J150+7</f>
        <v>44974</v>
      </c>
      <c r="K151" s="2896">
        <f t="shared" si="172"/>
        <v>44976</v>
      </c>
    </row>
    <row r="152" spans="1:11" s="14" customFormat="1" ht="20.100000000000001" hidden="1" customHeight="1">
      <c r="A152" s="2730"/>
      <c r="B152" s="2730"/>
      <c r="C152" s="452" t="s">
        <v>2494</v>
      </c>
      <c r="D152" s="87" t="s">
        <v>3822</v>
      </c>
      <c r="E152" s="88">
        <v>44982</v>
      </c>
      <c r="F152" s="89">
        <f t="shared" si="167"/>
        <v>44995</v>
      </c>
      <c r="G152" s="89">
        <f t="shared" si="168"/>
        <v>44999</v>
      </c>
      <c r="H152" s="89">
        <f t="shared" si="169"/>
        <v>45003</v>
      </c>
      <c r="I152" s="89">
        <f t="shared" si="170"/>
        <v>45005</v>
      </c>
      <c r="J152" s="1225">
        <f t="shared" ref="J152:K152" si="173">J151+7</f>
        <v>44981</v>
      </c>
      <c r="K152" s="2896">
        <f t="shared" si="173"/>
        <v>44983</v>
      </c>
    </row>
    <row r="153" spans="1:11" s="14" customFormat="1" ht="20.100000000000001" hidden="1" customHeight="1">
      <c r="A153" s="2730"/>
      <c r="B153" s="2730"/>
      <c r="C153" s="452" t="s">
        <v>2911</v>
      </c>
      <c r="D153" s="87" t="s">
        <v>3823</v>
      </c>
      <c r="E153" s="88">
        <v>44988</v>
      </c>
      <c r="F153" s="89">
        <f t="shared" si="167"/>
        <v>45001</v>
      </c>
      <c r="G153" s="89">
        <f t="shared" si="168"/>
        <v>45005</v>
      </c>
      <c r="H153" s="89">
        <f t="shared" si="169"/>
        <v>45009</v>
      </c>
      <c r="I153" s="89">
        <f t="shared" si="170"/>
        <v>45011</v>
      </c>
      <c r="J153" s="1225">
        <f t="shared" ref="J153:K153" si="174">J152+7</f>
        <v>44988</v>
      </c>
      <c r="K153" s="2896">
        <f t="shared" si="174"/>
        <v>44990</v>
      </c>
    </row>
    <row r="154" spans="1:11" s="14" customFormat="1" ht="20.100000000000001" hidden="1" customHeight="1">
      <c r="A154" s="2730"/>
      <c r="B154" s="2730"/>
      <c r="C154" s="452" t="s">
        <v>2426</v>
      </c>
      <c r="D154" s="87" t="s">
        <v>3824</v>
      </c>
      <c r="E154" s="88">
        <v>44998</v>
      </c>
      <c r="F154" s="89">
        <f t="shared" ref="F154:F161" si="175">E154+13</f>
        <v>45011</v>
      </c>
      <c r="G154" s="89">
        <f t="shared" ref="G154:G161" si="176">E154+17</f>
        <v>45015</v>
      </c>
      <c r="H154" s="89">
        <f t="shared" ref="H154:H161" si="177">E154+21</f>
        <v>45019</v>
      </c>
      <c r="I154" s="89">
        <f t="shared" ref="I154:I161" si="178">E154+23</f>
        <v>45021</v>
      </c>
      <c r="J154" s="1225">
        <f t="shared" ref="J154:K161" si="179">J153+7</f>
        <v>44995</v>
      </c>
      <c r="K154" s="2896">
        <f t="shared" si="179"/>
        <v>44997</v>
      </c>
    </row>
    <row r="155" spans="1:11" s="14" customFormat="1" ht="20.100000000000001" hidden="1" customHeight="1">
      <c r="A155" s="2730"/>
      <c r="B155" s="2730"/>
      <c r="C155" s="452" t="s">
        <v>133</v>
      </c>
      <c r="D155" s="87" t="s">
        <v>3825</v>
      </c>
      <c r="E155" s="88">
        <v>45002</v>
      </c>
      <c r="F155" s="89">
        <f t="shared" si="175"/>
        <v>45015</v>
      </c>
      <c r="G155" s="89">
        <f t="shared" si="176"/>
        <v>45019</v>
      </c>
      <c r="H155" s="89">
        <f t="shared" si="177"/>
        <v>45023</v>
      </c>
      <c r="I155" s="89">
        <f t="shared" si="178"/>
        <v>45025</v>
      </c>
      <c r="J155" s="1225">
        <f t="shared" si="179"/>
        <v>45002</v>
      </c>
      <c r="K155" s="2896">
        <f t="shared" si="179"/>
        <v>45004</v>
      </c>
    </row>
    <row r="156" spans="1:11" s="14" customFormat="1" ht="20.100000000000001" hidden="1" customHeight="1">
      <c r="A156" s="2730"/>
      <c r="B156" s="2730"/>
      <c r="C156" s="452" t="s">
        <v>3664</v>
      </c>
      <c r="D156" s="87" t="s">
        <v>3826</v>
      </c>
      <c r="E156" s="88">
        <v>45009</v>
      </c>
      <c r="F156" s="89">
        <f t="shared" si="175"/>
        <v>45022</v>
      </c>
      <c r="G156" s="89">
        <f t="shared" si="176"/>
        <v>45026</v>
      </c>
      <c r="H156" s="89">
        <f t="shared" si="177"/>
        <v>45030</v>
      </c>
      <c r="I156" s="89">
        <f t="shared" si="178"/>
        <v>45032</v>
      </c>
      <c r="J156" s="1225">
        <f t="shared" si="179"/>
        <v>45009</v>
      </c>
      <c r="K156" s="2896">
        <f t="shared" si="179"/>
        <v>45011</v>
      </c>
    </row>
    <row r="157" spans="1:11" s="14" customFormat="1" ht="20.100000000000001" hidden="1" customHeight="1">
      <c r="A157" s="2730" t="s">
        <v>3667</v>
      </c>
      <c r="B157" s="2730"/>
      <c r="C157" s="1452" t="s">
        <v>2355</v>
      </c>
      <c r="D157" s="87" t="s">
        <v>3827</v>
      </c>
      <c r="E157" s="88">
        <v>45018</v>
      </c>
      <c r="F157" s="89">
        <f t="shared" si="175"/>
        <v>45031</v>
      </c>
      <c r="G157" s="89">
        <f t="shared" si="176"/>
        <v>45035</v>
      </c>
      <c r="H157" s="89">
        <f t="shared" si="177"/>
        <v>45039</v>
      </c>
      <c r="I157" s="89">
        <f t="shared" si="178"/>
        <v>45041</v>
      </c>
      <c r="J157" s="1225">
        <f t="shared" si="179"/>
        <v>45016</v>
      </c>
      <c r="K157" s="2896">
        <f t="shared" si="179"/>
        <v>45018</v>
      </c>
    </row>
    <row r="158" spans="1:11" s="14" customFormat="1" ht="20.100000000000001" hidden="1" customHeight="1">
      <c r="A158" s="2730" t="s">
        <v>2355</v>
      </c>
      <c r="B158" s="2730"/>
      <c r="C158" s="1452" t="s">
        <v>3667</v>
      </c>
      <c r="D158" s="87" t="s">
        <v>3828</v>
      </c>
      <c r="E158" s="88">
        <v>45024</v>
      </c>
      <c r="F158" s="89">
        <f t="shared" si="175"/>
        <v>45037</v>
      </c>
      <c r="G158" s="89">
        <f t="shared" si="176"/>
        <v>45041</v>
      </c>
      <c r="H158" s="89">
        <f t="shared" si="177"/>
        <v>45045</v>
      </c>
      <c r="I158" s="89">
        <f t="shared" si="178"/>
        <v>45047</v>
      </c>
      <c r="J158" s="1225">
        <f t="shared" si="179"/>
        <v>45023</v>
      </c>
      <c r="K158" s="2896">
        <f t="shared" si="179"/>
        <v>45025</v>
      </c>
    </row>
    <row r="159" spans="1:11" s="14" customFormat="1" ht="20.100000000000001" hidden="1" customHeight="1">
      <c r="A159" s="2730"/>
      <c r="B159" s="2730"/>
      <c r="C159" s="452" t="s">
        <v>3829</v>
      </c>
      <c r="D159" s="87" t="s">
        <v>3830</v>
      </c>
      <c r="E159" s="88">
        <v>45031</v>
      </c>
      <c r="F159" s="89">
        <f t="shared" si="175"/>
        <v>45044</v>
      </c>
      <c r="G159" s="89">
        <f t="shared" si="176"/>
        <v>45048</v>
      </c>
      <c r="H159" s="89">
        <f t="shared" si="177"/>
        <v>45052</v>
      </c>
      <c r="I159" s="89">
        <f t="shared" si="178"/>
        <v>45054</v>
      </c>
      <c r="J159" s="1225">
        <f t="shared" si="179"/>
        <v>45030</v>
      </c>
      <c r="K159" s="2896">
        <f t="shared" si="179"/>
        <v>45032</v>
      </c>
    </row>
    <row r="160" spans="1:11" s="14" customFormat="1" ht="20.100000000000001" hidden="1" customHeight="1">
      <c r="A160" s="2730"/>
      <c r="B160" s="2730"/>
      <c r="C160" s="452" t="s">
        <v>2510</v>
      </c>
      <c r="D160" s="87" t="s">
        <v>3831</v>
      </c>
      <c r="E160" s="88">
        <v>45040</v>
      </c>
      <c r="F160" s="89">
        <f t="shared" si="175"/>
        <v>45053</v>
      </c>
      <c r="G160" s="89">
        <f t="shared" si="176"/>
        <v>45057</v>
      </c>
      <c r="H160" s="89">
        <f t="shared" si="177"/>
        <v>45061</v>
      </c>
      <c r="I160" s="89">
        <f t="shared" si="178"/>
        <v>45063</v>
      </c>
      <c r="J160" s="1225">
        <f t="shared" si="179"/>
        <v>45037</v>
      </c>
      <c r="K160" s="2896">
        <f t="shared" si="179"/>
        <v>45039</v>
      </c>
    </row>
    <row r="161" spans="1:11" s="14" customFormat="1" ht="20.100000000000001" hidden="1" customHeight="1">
      <c r="A161" s="2730"/>
      <c r="B161" s="2730"/>
      <c r="C161" s="452" t="s">
        <v>3362</v>
      </c>
      <c r="D161" s="87" t="s">
        <v>3832</v>
      </c>
      <c r="E161" s="88">
        <v>45046</v>
      </c>
      <c r="F161" s="89">
        <f t="shared" si="175"/>
        <v>45059</v>
      </c>
      <c r="G161" s="89">
        <f t="shared" si="176"/>
        <v>45063</v>
      </c>
      <c r="H161" s="89">
        <f t="shared" si="177"/>
        <v>45067</v>
      </c>
      <c r="I161" s="89">
        <f t="shared" si="178"/>
        <v>45069</v>
      </c>
      <c r="J161" s="1225">
        <f t="shared" si="179"/>
        <v>45044</v>
      </c>
      <c r="K161" s="2896">
        <f t="shared" si="179"/>
        <v>45046</v>
      </c>
    </row>
    <row r="162" spans="1:11" s="14" customFormat="1" ht="20.100000000000001" hidden="1" customHeight="1">
      <c r="A162" s="2730"/>
      <c r="B162" s="2730"/>
      <c r="C162" s="452" t="s">
        <v>2436</v>
      </c>
      <c r="D162" s="87" t="s">
        <v>3833</v>
      </c>
      <c r="E162" s="88">
        <v>45052</v>
      </c>
      <c r="F162" s="89">
        <f>E162+13</f>
        <v>45065</v>
      </c>
      <c r="G162" s="89">
        <f>E162+17</f>
        <v>45069</v>
      </c>
      <c r="H162" s="89">
        <f>E162+21</f>
        <v>45073</v>
      </c>
      <c r="I162" s="89">
        <f>E162+23</f>
        <v>45075</v>
      </c>
      <c r="J162" s="1225">
        <f t="shared" ref="J162:K165" si="180">J161+7</f>
        <v>45051</v>
      </c>
      <c r="K162" s="2896">
        <f t="shared" si="180"/>
        <v>45053</v>
      </c>
    </row>
    <row r="163" spans="1:11" s="14" customFormat="1" ht="20.100000000000001" hidden="1" customHeight="1">
      <c r="A163" s="2730"/>
      <c r="B163" s="2730"/>
      <c r="C163" s="452" t="s">
        <v>129</v>
      </c>
      <c r="D163" s="87" t="s">
        <v>3834</v>
      </c>
      <c r="E163" s="88">
        <v>45060</v>
      </c>
      <c r="F163" s="89">
        <f>E163+13</f>
        <v>45073</v>
      </c>
      <c r="G163" s="89">
        <f>E163+17</f>
        <v>45077</v>
      </c>
      <c r="H163" s="89">
        <f>E163+21</f>
        <v>45081</v>
      </c>
      <c r="I163" s="89">
        <f>E163+23</f>
        <v>45083</v>
      </c>
      <c r="J163" s="1225">
        <f t="shared" si="180"/>
        <v>45058</v>
      </c>
      <c r="K163" s="2896">
        <f t="shared" si="180"/>
        <v>45060</v>
      </c>
    </row>
    <row r="164" spans="1:11" s="14" customFormat="1" ht="20.100000000000001" hidden="1" customHeight="1">
      <c r="A164" s="2730"/>
      <c r="B164" s="2730"/>
      <c r="C164" s="452" t="s">
        <v>3818</v>
      </c>
      <c r="D164" s="87" t="s">
        <v>3835</v>
      </c>
      <c r="E164" s="88">
        <v>45067</v>
      </c>
      <c r="F164" s="89">
        <f>E164+13</f>
        <v>45080</v>
      </c>
      <c r="G164" s="89">
        <f>E164+17</f>
        <v>45084</v>
      </c>
      <c r="H164" s="89">
        <f>E164+21</f>
        <v>45088</v>
      </c>
      <c r="I164" s="89">
        <f>E164+23</f>
        <v>45090</v>
      </c>
      <c r="J164" s="1225">
        <f t="shared" si="180"/>
        <v>45065</v>
      </c>
      <c r="K164" s="2896">
        <f t="shared" si="180"/>
        <v>45067</v>
      </c>
    </row>
    <row r="165" spans="1:11" s="14" customFormat="1" ht="20.100000000000001" hidden="1" customHeight="1">
      <c r="A165" s="2730"/>
      <c r="B165" s="2730"/>
      <c r="C165" s="452" t="s">
        <v>167</v>
      </c>
      <c r="D165" s="87" t="s">
        <v>3836</v>
      </c>
      <c r="E165" s="88">
        <v>45074</v>
      </c>
      <c r="F165" s="89">
        <f>E165+13</f>
        <v>45087</v>
      </c>
      <c r="G165" s="89">
        <f>E165+17</f>
        <v>45091</v>
      </c>
      <c r="H165" s="89">
        <f>E165+21</f>
        <v>45095</v>
      </c>
      <c r="I165" s="89">
        <f>E165+23</f>
        <v>45097</v>
      </c>
      <c r="J165" s="1225">
        <f t="shared" si="180"/>
        <v>45072</v>
      </c>
      <c r="K165" s="2896">
        <f t="shared" si="180"/>
        <v>45074</v>
      </c>
    </row>
    <row r="166" spans="1:11" s="14" customFormat="1" ht="20.100000000000001" hidden="1" customHeight="1">
      <c r="A166" s="2730"/>
      <c r="B166" s="2730"/>
      <c r="C166" s="452" t="s">
        <v>2494</v>
      </c>
      <c r="D166" s="87" t="s">
        <v>3837</v>
      </c>
      <c r="E166" s="88">
        <v>45084</v>
      </c>
      <c r="F166" s="89">
        <f t="shared" ref="F166:F174" si="181">E166+13</f>
        <v>45097</v>
      </c>
      <c r="G166" s="89">
        <f t="shared" ref="G166:G174" si="182">E166+17</f>
        <v>45101</v>
      </c>
      <c r="H166" s="89">
        <f t="shared" ref="H166:H174" si="183">E166+21</f>
        <v>45105</v>
      </c>
      <c r="I166" s="89">
        <f t="shared" ref="I166:I174" si="184">E166+23</f>
        <v>45107</v>
      </c>
      <c r="J166" s="1225">
        <f t="shared" ref="J166:K166" si="185">J165+7</f>
        <v>45079</v>
      </c>
      <c r="K166" s="2896">
        <f t="shared" si="185"/>
        <v>45081</v>
      </c>
    </row>
    <row r="167" spans="1:11" s="14" customFormat="1" ht="20.100000000000001" hidden="1" customHeight="1">
      <c r="A167" s="2730"/>
      <c r="B167" s="2730"/>
      <c r="C167" s="452" t="s">
        <v>2426</v>
      </c>
      <c r="D167" s="87" t="s">
        <v>3838</v>
      </c>
      <c r="E167" s="88">
        <v>45091</v>
      </c>
      <c r="F167" s="89">
        <f t="shared" si="181"/>
        <v>45104</v>
      </c>
      <c r="G167" s="89">
        <f t="shared" si="182"/>
        <v>45108</v>
      </c>
      <c r="H167" s="89">
        <f t="shared" si="183"/>
        <v>45112</v>
      </c>
      <c r="I167" s="89">
        <f t="shared" si="184"/>
        <v>45114</v>
      </c>
      <c r="J167" s="1225">
        <f t="shared" ref="J167:K167" si="186">J166+7</f>
        <v>45086</v>
      </c>
      <c r="K167" s="2896">
        <f t="shared" si="186"/>
        <v>45088</v>
      </c>
    </row>
    <row r="168" spans="1:11" s="14" customFormat="1" ht="20.100000000000001" hidden="1" customHeight="1">
      <c r="A168" s="2730"/>
      <c r="B168" s="2730"/>
      <c r="C168" s="452" t="s">
        <v>133</v>
      </c>
      <c r="D168" s="87" t="s">
        <v>3839</v>
      </c>
      <c r="E168" s="88">
        <v>45095</v>
      </c>
      <c r="F168" s="89">
        <f t="shared" si="181"/>
        <v>45108</v>
      </c>
      <c r="G168" s="89">
        <f t="shared" si="182"/>
        <v>45112</v>
      </c>
      <c r="H168" s="89">
        <f t="shared" si="183"/>
        <v>45116</v>
      </c>
      <c r="I168" s="89">
        <f t="shared" si="184"/>
        <v>45118</v>
      </c>
      <c r="J168" s="1225">
        <f t="shared" ref="J168:K168" si="187">J167+7</f>
        <v>45093</v>
      </c>
      <c r="K168" s="2896">
        <f t="shared" si="187"/>
        <v>45095</v>
      </c>
    </row>
    <row r="169" spans="1:11" s="14" customFormat="1" ht="20.100000000000001" hidden="1" customHeight="1">
      <c r="A169" s="2730"/>
      <c r="B169" s="2730"/>
      <c r="C169" s="452" t="s">
        <v>2405</v>
      </c>
      <c r="D169" s="87" t="s">
        <v>3840</v>
      </c>
      <c r="E169" s="88">
        <v>45102</v>
      </c>
      <c r="F169" s="89">
        <f t="shared" si="181"/>
        <v>45115</v>
      </c>
      <c r="G169" s="89">
        <f t="shared" si="182"/>
        <v>45119</v>
      </c>
      <c r="H169" s="89">
        <f t="shared" si="183"/>
        <v>45123</v>
      </c>
      <c r="I169" s="89">
        <f t="shared" si="184"/>
        <v>45125</v>
      </c>
      <c r="J169" s="1225">
        <f t="shared" ref="J169:K169" si="188">J168+7</f>
        <v>45100</v>
      </c>
      <c r="K169" s="2896">
        <f t="shared" si="188"/>
        <v>45102</v>
      </c>
    </row>
    <row r="170" spans="1:11" s="14" customFormat="1" ht="20.100000000000001" hidden="1" customHeight="1">
      <c r="A170" s="2730"/>
      <c r="B170" s="2730"/>
      <c r="C170" s="452" t="s">
        <v>3664</v>
      </c>
      <c r="D170" s="87" t="s">
        <v>3841</v>
      </c>
      <c r="E170" s="88">
        <v>45109</v>
      </c>
      <c r="F170" s="89">
        <f t="shared" si="181"/>
        <v>45122</v>
      </c>
      <c r="G170" s="89">
        <f t="shared" si="182"/>
        <v>45126</v>
      </c>
      <c r="H170" s="89">
        <f t="shared" si="183"/>
        <v>45130</v>
      </c>
      <c r="I170" s="89">
        <f t="shared" si="184"/>
        <v>45132</v>
      </c>
      <c r="J170" s="1225">
        <f t="shared" ref="J170:K170" si="189">J169+7</f>
        <v>45107</v>
      </c>
      <c r="K170" s="2896">
        <f t="shared" si="189"/>
        <v>45109</v>
      </c>
    </row>
    <row r="171" spans="1:11" s="14" customFormat="1" ht="20.100000000000001" hidden="1" customHeight="1">
      <c r="A171" s="2730"/>
      <c r="B171" s="2730"/>
      <c r="C171" s="452" t="s">
        <v>3842</v>
      </c>
      <c r="D171" s="87" t="s">
        <v>3843</v>
      </c>
      <c r="E171" s="88">
        <v>45114</v>
      </c>
      <c r="F171" s="89">
        <f t="shared" si="181"/>
        <v>45127</v>
      </c>
      <c r="G171" s="89">
        <f t="shared" si="182"/>
        <v>45131</v>
      </c>
      <c r="H171" s="89">
        <f t="shared" si="183"/>
        <v>45135</v>
      </c>
      <c r="I171" s="89">
        <f t="shared" si="184"/>
        <v>45137</v>
      </c>
      <c r="J171" s="1225">
        <f t="shared" ref="J171:K171" si="190">J170+7</f>
        <v>45114</v>
      </c>
      <c r="K171" s="2896">
        <f t="shared" si="190"/>
        <v>45116</v>
      </c>
    </row>
    <row r="172" spans="1:11" s="14" customFormat="1" ht="20.100000000000001" hidden="1" customHeight="1">
      <c r="A172" s="2730"/>
      <c r="B172" s="2730"/>
      <c r="C172" s="452" t="s">
        <v>3667</v>
      </c>
      <c r="D172" s="87" t="s">
        <v>3844</v>
      </c>
      <c r="E172" s="88">
        <v>45121</v>
      </c>
      <c r="F172" s="89">
        <f t="shared" si="181"/>
        <v>45134</v>
      </c>
      <c r="G172" s="89">
        <f t="shared" si="182"/>
        <v>45138</v>
      </c>
      <c r="H172" s="89">
        <f t="shared" si="183"/>
        <v>45142</v>
      </c>
      <c r="I172" s="89">
        <f t="shared" si="184"/>
        <v>45144</v>
      </c>
      <c r="J172" s="1225">
        <f t="shared" ref="J172:K172" si="191">J171+7</f>
        <v>45121</v>
      </c>
      <c r="K172" s="2896">
        <f t="shared" si="191"/>
        <v>45123</v>
      </c>
    </row>
    <row r="173" spans="1:11" s="14" customFormat="1" ht="20.100000000000001" hidden="1" customHeight="1">
      <c r="A173" s="2730"/>
      <c r="B173" s="2730"/>
      <c r="C173" s="452" t="s">
        <v>3829</v>
      </c>
      <c r="D173" s="87" t="s">
        <v>3845</v>
      </c>
      <c r="E173" s="88">
        <v>45130</v>
      </c>
      <c r="F173" s="89">
        <f t="shared" si="181"/>
        <v>45143</v>
      </c>
      <c r="G173" s="89">
        <f t="shared" si="182"/>
        <v>45147</v>
      </c>
      <c r="H173" s="89">
        <f t="shared" si="183"/>
        <v>45151</v>
      </c>
      <c r="I173" s="89">
        <f t="shared" si="184"/>
        <v>45153</v>
      </c>
      <c r="J173" s="1225">
        <f t="shared" ref="J173:K173" si="192">J172+7</f>
        <v>45128</v>
      </c>
      <c r="K173" s="2896">
        <f t="shared" si="192"/>
        <v>45130</v>
      </c>
    </row>
    <row r="174" spans="1:11" s="14" customFormat="1" ht="20.100000000000001" hidden="1" customHeight="1">
      <c r="A174" s="2730"/>
      <c r="B174" s="2730"/>
      <c r="C174" s="452" t="s">
        <v>2510</v>
      </c>
      <c r="D174" s="87" t="s">
        <v>3846</v>
      </c>
      <c r="E174" s="88">
        <v>45135</v>
      </c>
      <c r="F174" s="89">
        <f t="shared" si="181"/>
        <v>45148</v>
      </c>
      <c r="G174" s="89">
        <f t="shared" si="182"/>
        <v>45152</v>
      </c>
      <c r="H174" s="89">
        <f t="shared" si="183"/>
        <v>45156</v>
      </c>
      <c r="I174" s="89">
        <f t="shared" si="184"/>
        <v>45158</v>
      </c>
      <c r="J174" s="1225">
        <f t="shared" ref="J174:K174" si="193">J173+7</f>
        <v>45135</v>
      </c>
      <c r="K174" s="2896">
        <f t="shared" si="193"/>
        <v>45137</v>
      </c>
    </row>
    <row r="175" spans="1:11" s="14" customFormat="1" ht="20.100000000000001" hidden="1" customHeight="1">
      <c r="A175" s="2730"/>
      <c r="B175" s="2730"/>
      <c r="C175" s="452" t="s">
        <v>3362</v>
      </c>
      <c r="D175" s="87" t="s">
        <v>3847</v>
      </c>
      <c r="E175" s="88">
        <v>45143</v>
      </c>
      <c r="F175" s="89">
        <f t="shared" ref="F175:F181" si="194">E175+13</f>
        <v>45156</v>
      </c>
      <c r="G175" s="89">
        <f t="shared" ref="G175:G181" si="195">E175+17</f>
        <v>45160</v>
      </c>
      <c r="H175" s="89">
        <f t="shared" ref="H175:H181" si="196">E175+21</f>
        <v>45164</v>
      </c>
      <c r="I175" s="89">
        <f t="shared" ref="I175:I181" si="197">E175+23</f>
        <v>45166</v>
      </c>
      <c r="J175" s="1225">
        <f t="shared" ref="J175:K181" si="198">J174+7</f>
        <v>45142</v>
      </c>
      <c r="K175" s="2896">
        <f t="shared" si="198"/>
        <v>45144</v>
      </c>
    </row>
    <row r="176" spans="1:11" s="14" customFormat="1" ht="20.100000000000001" hidden="1" customHeight="1">
      <c r="A176" s="2730"/>
      <c r="B176" s="2730"/>
      <c r="C176" s="452" t="s">
        <v>2436</v>
      </c>
      <c r="D176" s="87" t="s">
        <v>3848</v>
      </c>
      <c r="E176" s="88">
        <v>45153</v>
      </c>
      <c r="F176" s="89">
        <f t="shared" si="194"/>
        <v>45166</v>
      </c>
      <c r="G176" s="89">
        <f t="shared" si="195"/>
        <v>45170</v>
      </c>
      <c r="H176" s="89">
        <f t="shared" si="196"/>
        <v>45174</v>
      </c>
      <c r="I176" s="89">
        <f t="shared" si="197"/>
        <v>45176</v>
      </c>
      <c r="J176" s="1225">
        <f t="shared" si="198"/>
        <v>45149</v>
      </c>
      <c r="K176" s="2896">
        <f t="shared" si="198"/>
        <v>45151</v>
      </c>
    </row>
    <row r="177" spans="1:11" s="14" customFormat="1" ht="20.100000000000001" hidden="1" customHeight="1">
      <c r="A177" s="2730"/>
      <c r="B177" s="2730"/>
      <c r="C177" s="452" t="s">
        <v>129</v>
      </c>
      <c r="D177" s="87" t="s">
        <v>3849</v>
      </c>
      <c r="E177" s="88">
        <v>45159</v>
      </c>
      <c r="F177" s="89">
        <f t="shared" si="194"/>
        <v>45172</v>
      </c>
      <c r="G177" s="89">
        <f t="shared" si="195"/>
        <v>45176</v>
      </c>
      <c r="H177" s="89">
        <f t="shared" si="196"/>
        <v>45180</v>
      </c>
      <c r="I177" s="89">
        <f t="shared" si="197"/>
        <v>45182</v>
      </c>
      <c r="J177" s="1225">
        <f t="shared" si="198"/>
        <v>45156</v>
      </c>
      <c r="K177" s="2896">
        <f t="shared" si="198"/>
        <v>45158</v>
      </c>
    </row>
    <row r="178" spans="1:11" s="14" customFormat="1" ht="20.100000000000001" hidden="1" customHeight="1">
      <c r="A178" s="2730"/>
      <c r="B178" s="2730"/>
      <c r="C178" s="452" t="s">
        <v>3818</v>
      </c>
      <c r="D178" s="87" t="s">
        <v>3850</v>
      </c>
      <c r="E178" s="88">
        <v>45167</v>
      </c>
      <c r="F178" s="89">
        <f t="shared" si="194"/>
        <v>45180</v>
      </c>
      <c r="G178" s="89">
        <f t="shared" si="195"/>
        <v>45184</v>
      </c>
      <c r="H178" s="89">
        <f t="shared" si="196"/>
        <v>45188</v>
      </c>
      <c r="I178" s="89">
        <f t="shared" si="197"/>
        <v>45190</v>
      </c>
      <c r="J178" s="1225">
        <f t="shared" si="198"/>
        <v>45163</v>
      </c>
      <c r="K178" s="2896">
        <f t="shared" si="198"/>
        <v>45165</v>
      </c>
    </row>
    <row r="179" spans="1:11" s="14" customFormat="1" ht="20.100000000000001" hidden="1" customHeight="1">
      <c r="A179" s="2730"/>
      <c r="B179" s="2730"/>
      <c r="C179" s="452" t="s">
        <v>167</v>
      </c>
      <c r="D179" s="87" t="s">
        <v>3851</v>
      </c>
      <c r="E179" s="88">
        <v>45172</v>
      </c>
      <c r="F179" s="89">
        <f t="shared" si="194"/>
        <v>45185</v>
      </c>
      <c r="G179" s="89">
        <f t="shared" si="195"/>
        <v>45189</v>
      </c>
      <c r="H179" s="89">
        <f t="shared" si="196"/>
        <v>45193</v>
      </c>
      <c r="I179" s="89">
        <f t="shared" si="197"/>
        <v>45195</v>
      </c>
      <c r="J179" s="1225">
        <f t="shared" si="198"/>
        <v>45170</v>
      </c>
      <c r="K179" s="2896">
        <f t="shared" si="198"/>
        <v>45172</v>
      </c>
    </row>
    <row r="180" spans="1:11" s="14" customFormat="1" ht="20.100000000000001" hidden="1" customHeight="1">
      <c r="A180" s="2730"/>
      <c r="B180" s="2730"/>
      <c r="C180" s="452" t="s">
        <v>2494</v>
      </c>
      <c r="D180" s="87" t="s">
        <v>3852</v>
      </c>
      <c r="E180" s="88">
        <v>45178</v>
      </c>
      <c r="F180" s="89">
        <f t="shared" si="194"/>
        <v>45191</v>
      </c>
      <c r="G180" s="89">
        <f t="shared" si="195"/>
        <v>45195</v>
      </c>
      <c r="H180" s="89">
        <f t="shared" si="196"/>
        <v>45199</v>
      </c>
      <c r="I180" s="89">
        <f t="shared" si="197"/>
        <v>45201</v>
      </c>
      <c r="J180" s="1225">
        <f t="shared" si="198"/>
        <v>45177</v>
      </c>
      <c r="K180" s="2896">
        <f t="shared" si="198"/>
        <v>45179</v>
      </c>
    </row>
    <row r="181" spans="1:11" s="14" customFormat="1" ht="20.100000000000001" hidden="1" customHeight="1">
      <c r="A181" s="2730"/>
      <c r="B181" s="2730"/>
      <c r="C181" s="452" t="s">
        <v>2426</v>
      </c>
      <c r="D181" s="87" t="s">
        <v>3853</v>
      </c>
      <c r="E181" s="88">
        <v>45185</v>
      </c>
      <c r="F181" s="89">
        <f t="shared" si="194"/>
        <v>45198</v>
      </c>
      <c r="G181" s="89">
        <f t="shared" si="195"/>
        <v>45202</v>
      </c>
      <c r="H181" s="89">
        <f t="shared" si="196"/>
        <v>45206</v>
      </c>
      <c r="I181" s="89">
        <f t="shared" si="197"/>
        <v>45208</v>
      </c>
      <c r="J181" s="1225">
        <f t="shared" si="198"/>
        <v>45184</v>
      </c>
      <c r="K181" s="2896">
        <f t="shared" si="198"/>
        <v>45186</v>
      </c>
    </row>
    <row r="182" spans="1:11" s="14" customFormat="1" ht="20.100000000000001" hidden="1" customHeight="1">
      <c r="A182" s="2730"/>
      <c r="B182" s="2730"/>
      <c r="C182" s="452" t="s">
        <v>133</v>
      </c>
      <c r="D182" s="87" t="s">
        <v>3854</v>
      </c>
      <c r="E182" s="88">
        <v>45191</v>
      </c>
      <c r="F182" s="89">
        <f t="shared" ref="F182:F187" si="199">E182+13</f>
        <v>45204</v>
      </c>
      <c r="G182" s="89">
        <f t="shared" ref="G182:G187" si="200">E182+17</f>
        <v>45208</v>
      </c>
      <c r="H182" s="89">
        <f t="shared" ref="H182:H187" si="201">E182+21</f>
        <v>45212</v>
      </c>
      <c r="I182" s="89">
        <f t="shared" ref="I182:I187" si="202">E182+23</f>
        <v>45214</v>
      </c>
      <c r="J182" s="1225">
        <f t="shared" ref="J182:K187" si="203">J181+7</f>
        <v>45191</v>
      </c>
      <c r="K182" s="2896">
        <f t="shared" si="203"/>
        <v>45193</v>
      </c>
    </row>
    <row r="183" spans="1:11" s="14" customFormat="1" ht="20.100000000000001" hidden="1" customHeight="1">
      <c r="A183" s="2730"/>
      <c r="B183" s="2730"/>
      <c r="C183" s="452" t="s">
        <v>2405</v>
      </c>
      <c r="D183" s="87" t="s">
        <v>3855</v>
      </c>
      <c r="E183" s="88">
        <v>45199</v>
      </c>
      <c r="F183" s="89">
        <f t="shared" si="199"/>
        <v>45212</v>
      </c>
      <c r="G183" s="89">
        <f t="shared" si="200"/>
        <v>45216</v>
      </c>
      <c r="H183" s="89">
        <f t="shared" si="201"/>
        <v>45220</v>
      </c>
      <c r="I183" s="89">
        <f t="shared" si="202"/>
        <v>45222</v>
      </c>
      <c r="J183" s="1225">
        <f t="shared" si="203"/>
        <v>45198</v>
      </c>
      <c r="K183" s="2896">
        <f t="shared" si="203"/>
        <v>45200</v>
      </c>
    </row>
    <row r="184" spans="1:11" s="14" customFormat="1" ht="20.100000000000001" hidden="1" customHeight="1">
      <c r="A184" s="2730"/>
      <c r="B184" s="2730"/>
      <c r="C184" s="452" t="s">
        <v>3664</v>
      </c>
      <c r="D184" s="87" t="s">
        <v>3856</v>
      </c>
      <c r="E184" s="88">
        <v>45206</v>
      </c>
      <c r="F184" s="89">
        <f t="shared" si="199"/>
        <v>45219</v>
      </c>
      <c r="G184" s="89">
        <f t="shared" si="200"/>
        <v>45223</v>
      </c>
      <c r="H184" s="89">
        <f t="shared" si="201"/>
        <v>45227</v>
      </c>
      <c r="I184" s="89">
        <f t="shared" si="202"/>
        <v>45229</v>
      </c>
      <c r="J184" s="1225">
        <f t="shared" si="203"/>
        <v>45205</v>
      </c>
      <c r="K184" s="2896">
        <f t="shared" si="203"/>
        <v>45207</v>
      </c>
    </row>
    <row r="185" spans="1:11" s="14" customFormat="1" ht="20.100000000000001" hidden="1" customHeight="1">
      <c r="A185" s="2730"/>
      <c r="B185" s="2730"/>
      <c r="C185" s="452" t="s">
        <v>3842</v>
      </c>
      <c r="D185" s="87" t="s">
        <v>3857</v>
      </c>
      <c r="E185" s="88">
        <v>45215</v>
      </c>
      <c r="F185" s="89">
        <f t="shared" si="199"/>
        <v>45228</v>
      </c>
      <c r="G185" s="89">
        <f t="shared" si="200"/>
        <v>45232</v>
      </c>
      <c r="H185" s="89">
        <f t="shared" si="201"/>
        <v>45236</v>
      </c>
      <c r="I185" s="89">
        <f t="shared" si="202"/>
        <v>45238</v>
      </c>
      <c r="J185" s="1225">
        <f t="shared" si="203"/>
        <v>45212</v>
      </c>
      <c r="K185" s="2896">
        <f t="shared" si="203"/>
        <v>45214</v>
      </c>
    </row>
    <row r="186" spans="1:11" s="14" customFormat="1" ht="20.100000000000001" hidden="1" customHeight="1">
      <c r="A186" s="2730"/>
      <c r="B186" s="2730"/>
      <c r="C186" s="452" t="s">
        <v>3667</v>
      </c>
      <c r="D186" s="87" t="s">
        <v>3858</v>
      </c>
      <c r="E186" s="88">
        <v>45219</v>
      </c>
      <c r="F186" s="89">
        <f t="shared" si="199"/>
        <v>45232</v>
      </c>
      <c r="G186" s="89">
        <f t="shared" si="200"/>
        <v>45236</v>
      </c>
      <c r="H186" s="89">
        <f t="shared" si="201"/>
        <v>45240</v>
      </c>
      <c r="I186" s="89">
        <f t="shared" si="202"/>
        <v>45242</v>
      </c>
      <c r="J186" s="1225">
        <f t="shared" si="203"/>
        <v>45219</v>
      </c>
      <c r="K186" s="2896">
        <f t="shared" si="203"/>
        <v>45221</v>
      </c>
    </row>
    <row r="187" spans="1:11" s="14" customFormat="1" ht="20.100000000000001" hidden="1" customHeight="1">
      <c r="A187" s="2730"/>
      <c r="B187" s="2730"/>
      <c r="C187" s="452" t="s">
        <v>3829</v>
      </c>
      <c r="D187" s="87" t="s">
        <v>3859</v>
      </c>
      <c r="E187" s="88">
        <v>45226</v>
      </c>
      <c r="F187" s="89">
        <f t="shared" si="199"/>
        <v>45239</v>
      </c>
      <c r="G187" s="89">
        <f t="shared" si="200"/>
        <v>45243</v>
      </c>
      <c r="H187" s="89">
        <f t="shared" si="201"/>
        <v>45247</v>
      </c>
      <c r="I187" s="89">
        <f t="shared" si="202"/>
        <v>45249</v>
      </c>
      <c r="J187" s="1225">
        <f t="shared" si="203"/>
        <v>45226</v>
      </c>
      <c r="K187" s="2896">
        <f t="shared" si="203"/>
        <v>45228</v>
      </c>
    </row>
    <row r="188" spans="1:11" s="14" customFormat="1" ht="20.100000000000001" hidden="1" customHeight="1">
      <c r="A188" s="2730"/>
      <c r="B188" s="2730"/>
      <c r="C188" s="1464" t="s">
        <v>2510</v>
      </c>
      <c r="D188" s="87" t="s">
        <v>3860</v>
      </c>
      <c r="E188" s="88">
        <v>45233</v>
      </c>
      <c r="F188" s="89">
        <f t="shared" ref="F188:F192" si="204">E188+13</f>
        <v>45246</v>
      </c>
      <c r="G188" s="89">
        <f t="shared" ref="G188:G192" si="205">E188+17</f>
        <v>45250</v>
      </c>
      <c r="H188" s="89">
        <f t="shared" ref="H188:H192" si="206">E188+21</f>
        <v>45254</v>
      </c>
      <c r="I188" s="89">
        <f t="shared" ref="I188:I192" si="207">E188+23</f>
        <v>45256</v>
      </c>
      <c r="J188" s="1225">
        <f t="shared" ref="J188:K188" si="208">J187+7</f>
        <v>45233</v>
      </c>
      <c r="K188" s="2896">
        <f t="shared" si="208"/>
        <v>45235</v>
      </c>
    </row>
    <row r="189" spans="1:11" s="14" customFormat="1" ht="20.100000000000001" hidden="1" customHeight="1">
      <c r="A189" s="2730"/>
      <c r="B189" s="2730"/>
      <c r="C189" s="1464" t="s">
        <v>3362</v>
      </c>
      <c r="D189" s="87" t="s">
        <v>3861</v>
      </c>
      <c r="E189" s="88">
        <v>45240</v>
      </c>
      <c r="F189" s="89">
        <f t="shared" si="204"/>
        <v>45253</v>
      </c>
      <c r="G189" s="89">
        <f t="shared" si="205"/>
        <v>45257</v>
      </c>
      <c r="H189" s="89">
        <f t="shared" si="206"/>
        <v>45261</v>
      </c>
      <c r="I189" s="89">
        <f t="shared" si="207"/>
        <v>45263</v>
      </c>
      <c r="J189" s="1225">
        <f t="shared" ref="J189:K189" si="209">J188+7</f>
        <v>45240</v>
      </c>
      <c r="K189" s="2896">
        <f t="shared" si="209"/>
        <v>45242</v>
      </c>
    </row>
    <row r="190" spans="1:11" s="14" customFormat="1" ht="20.100000000000001" hidden="1" customHeight="1">
      <c r="A190" s="2730"/>
      <c r="B190" s="2730"/>
      <c r="C190" s="1464" t="s">
        <v>2436</v>
      </c>
      <c r="D190" s="87" t="s">
        <v>3862</v>
      </c>
      <c r="E190" s="88">
        <v>45247</v>
      </c>
      <c r="F190" s="89">
        <f t="shared" si="204"/>
        <v>45260</v>
      </c>
      <c r="G190" s="89">
        <f t="shared" si="205"/>
        <v>45264</v>
      </c>
      <c r="H190" s="89">
        <f t="shared" si="206"/>
        <v>45268</v>
      </c>
      <c r="I190" s="89">
        <f t="shared" si="207"/>
        <v>45270</v>
      </c>
      <c r="J190" s="1225">
        <f t="shared" ref="J190:K190" si="210">J189+7</f>
        <v>45247</v>
      </c>
      <c r="K190" s="2896">
        <f t="shared" si="210"/>
        <v>45249</v>
      </c>
    </row>
    <row r="191" spans="1:11" s="14" customFormat="1" ht="20.100000000000001" hidden="1" customHeight="1">
      <c r="A191" s="2730"/>
      <c r="B191" s="2730"/>
      <c r="C191" s="1464" t="s">
        <v>129</v>
      </c>
      <c r="D191" s="87" t="s">
        <v>3863</v>
      </c>
      <c r="E191" s="88">
        <v>45255</v>
      </c>
      <c r="F191" s="89">
        <f t="shared" si="204"/>
        <v>45268</v>
      </c>
      <c r="G191" s="89">
        <f t="shared" si="205"/>
        <v>45272</v>
      </c>
      <c r="H191" s="89">
        <f t="shared" si="206"/>
        <v>45276</v>
      </c>
      <c r="I191" s="89">
        <f t="shared" si="207"/>
        <v>45278</v>
      </c>
      <c r="J191" s="1225">
        <f t="shared" ref="J191:K191" si="211">J190+7</f>
        <v>45254</v>
      </c>
      <c r="K191" s="2896">
        <f t="shared" si="211"/>
        <v>45256</v>
      </c>
    </row>
    <row r="192" spans="1:11" s="14" customFormat="1" ht="20.100000000000001" hidden="1" customHeight="1">
      <c r="A192" s="2730"/>
      <c r="B192" s="2730"/>
      <c r="C192" s="1464" t="s">
        <v>3818</v>
      </c>
      <c r="D192" s="87" t="s">
        <v>3864</v>
      </c>
      <c r="E192" s="88">
        <v>45262</v>
      </c>
      <c r="F192" s="89">
        <f t="shared" si="204"/>
        <v>45275</v>
      </c>
      <c r="G192" s="89">
        <f t="shared" si="205"/>
        <v>45279</v>
      </c>
      <c r="H192" s="89">
        <f t="shared" si="206"/>
        <v>45283</v>
      </c>
      <c r="I192" s="89">
        <f t="shared" si="207"/>
        <v>45285</v>
      </c>
      <c r="J192" s="1225">
        <f t="shared" ref="J192:K192" si="212">J191+7</f>
        <v>45261</v>
      </c>
      <c r="K192" s="2896">
        <f t="shared" si="212"/>
        <v>45263</v>
      </c>
    </row>
    <row r="193" spans="1:11" s="14" customFormat="1" ht="20.100000000000001" hidden="1" customHeight="1">
      <c r="A193" s="2730"/>
      <c r="B193" s="2730"/>
      <c r="C193" s="1455" t="s">
        <v>167</v>
      </c>
      <c r="D193" s="87" t="s">
        <v>3865</v>
      </c>
      <c r="E193" s="88">
        <v>45268</v>
      </c>
      <c r="F193" s="89">
        <f t="shared" ref="F193:F200" si="213">E193+13</f>
        <v>45281</v>
      </c>
      <c r="G193" s="89">
        <f t="shared" ref="G193:G200" si="214">E193+17</f>
        <v>45285</v>
      </c>
      <c r="H193" s="89">
        <f t="shared" ref="H193:H200" si="215">E193+21</f>
        <v>45289</v>
      </c>
      <c r="I193" s="89">
        <f t="shared" ref="I193:I200" si="216">E193+23</f>
        <v>45291</v>
      </c>
      <c r="J193" s="1225">
        <f t="shared" ref="J193:K196" si="217">J192+7</f>
        <v>45268</v>
      </c>
      <c r="K193" s="2896">
        <f t="shared" si="217"/>
        <v>45270</v>
      </c>
    </row>
    <row r="194" spans="1:11" s="14" customFormat="1" ht="20.100000000000001" hidden="1" customHeight="1">
      <c r="A194" s="2730"/>
      <c r="B194" s="2730"/>
      <c r="C194" s="1455" t="s">
        <v>2494</v>
      </c>
      <c r="D194" s="87" t="s">
        <v>3866</v>
      </c>
      <c r="E194" s="1675">
        <v>45276</v>
      </c>
      <c r="F194" s="89">
        <f t="shared" si="213"/>
        <v>45289</v>
      </c>
      <c r="G194" s="89">
        <f t="shared" si="214"/>
        <v>45293</v>
      </c>
      <c r="H194" s="89">
        <f t="shared" si="215"/>
        <v>45297</v>
      </c>
      <c r="I194" s="89">
        <f t="shared" si="216"/>
        <v>45299</v>
      </c>
      <c r="J194" s="1225">
        <f t="shared" si="217"/>
        <v>45275</v>
      </c>
      <c r="K194" s="2896">
        <f t="shared" si="217"/>
        <v>45277</v>
      </c>
    </row>
    <row r="195" spans="1:11" s="14" customFormat="1" ht="20.100000000000001" hidden="1" customHeight="1">
      <c r="A195" s="2730"/>
      <c r="B195" s="2730"/>
      <c r="C195" s="1455" t="s">
        <v>2426</v>
      </c>
      <c r="D195" s="87" t="s">
        <v>3867</v>
      </c>
      <c r="E195" s="88">
        <v>45283</v>
      </c>
      <c r="F195" s="89">
        <f t="shared" si="213"/>
        <v>45296</v>
      </c>
      <c r="G195" s="89">
        <f t="shared" si="214"/>
        <v>45300</v>
      </c>
      <c r="H195" s="89">
        <f t="shared" si="215"/>
        <v>45304</v>
      </c>
      <c r="I195" s="89">
        <f t="shared" si="216"/>
        <v>45306</v>
      </c>
      <c r="J195" s="1225">
        <f t="shared" si="217"/>
        <v>45282</v>
      </c>
      <c r="K195" s="2896">
        <f t="shared" si="217"/>
        <v>45284</v>
      </c>
    </row>
    <row r="196" spans="1:11" s="14" customFormat="1" ht="20.100000000000001" hidden="1" customHeight="1">
      <c r="A196" s="2730"/>
      <c r="B196" s="2730"/>
      <c r="C196" s="1611" t="s">
        <v>133</v>
      </c>
      <c r="D196" s="87" t="s">
        <v>3868</v>
      </c>
      <c r="E196" s="88">
        <v>44928</v>
      </c>
      <c r="F196" s="89">
        <f t="shared" si="213"/>
        <v>44941</v>
      </c>
      <c r="G196" s="89">
        <f t="shared" si="214"/>
        <v>44945</v>
      </c>
      <c r="H196" s="89">
        <f t="shared" si="215"/>
        <v>44949</v>
      </c>
      <c r="I196" s="89">
        <f t="shared" si="216"/>
        <v>44951</v>
      </c>
      <c r="J196" s="1225">
        <f t="shared" si="217"/>
        <v>45289</v>
      </c>
      <c r="K196" s="2896">
        <f t="shared" si="217"/>
        <v>45291</v>
      </c>
    </row>
    <row r="197" spans="1:11" s="14" customFormat="1" ht="20.100000000000001" hidden="1" customHeight="1">
      <c r="A197" s="2730"/>
      <c r="B197" s="2730"/>
      <c r="C197" s="1455" t="s">
        <v>294</v>
      </c>
      <c r="D197" s="87" t="s">
        <v>3869</v>
      </c>
      <c r="E197" s="88">
        <v>45300</v>
      </c>
      <c r="F197" s="89" t="s">
        <v>391</v>
      </c>
      <c r="G197" s="89">
        <f t="shared" si="214"/>
        <v>45317</v>
      </c>
      <c r="H197" s="89">
        <f t="shared" si="215"/>
        <v>45321</v>
      </c>
      <c r="I197" s="89">
        <f t="shared" si="216"/>
        <v>45323</v>
      </c>
      <c r="J197" s="1225">
        <f t="shared" ref="J197:K200" si="218">J196+7</f>
        <v>45296</v>
      </c>
      <c r="K197" s="2896">
        <f t="shared" si="218"/>
        <v>45298</v>
      </c>
    </row>
    <row r="198" spans="1:11" s="14" customFormat="1" ht="20.100000000000001" hidden="1" customHeight="1">
      <c r="A198" s="2730"/>
      <c r="B198" s="2730"/>
      <c r="C198" s="1455" t="s">
        <v>3664</v>
      </c>
      <c r="D198" s="87" t="s">
        <v>3870</v>
      </c>
      <c r="E198" s="88">
        <v>45305</v>
      </c>
      <c r="F198" s="89" t="s">
        <v>391</v>
      </c>
      <c r="G198" s="89">
        <f t="shared" si="214"/>
        <v>45322</v>
      </c>
      <c r="H198" s="89">
        <f t="shared" si="215"/>
        <v>45326</v>
      </c>
      <c r="I198" s="89">
        <f t="shared" si="216"/>
        <v>45328</v>
      </c>
      <c r="J198" s="1225">
        <f t="shared" si="218"/>
        <v>45303</v>
      </c>
      <c r="K198" s="2896">
        <f t="shared" si="218"/>
        <v>45305</v>
      </c>
    </row>
    <row r="199" spans="1:11" s="14" customFormat="1" ht="20.100000000000001" hidden="1" customHeight="1">
      <c r="A199" s="2730"/>
      <c r="B199" s="2730"/>
      <c r="C199" s="1455" t="s">
        <v>3842</v>
      </c>
      <c r="D199" s="87" t="s">
        <v>3871</v>
      </c>
      <c r="E199" s="88">
        <v>45313</v>
      </c>
      <c r="F199" s="89">
        <f t="shared" si="213"/>
        <v>45326</v>
      </c>
      <c r="G199" s="89">
        <f t="shared" si="214"/>
        <v>45330</v>
      </c>
      <c r="H199" s="89">
        <f t="shared" si="215"/>
        <v>45334</v>
      </c>
      <c r="I199" s="89">
        <f t="shared" si="216"/>
        <v>45336</v>
      </c>
      <c r="J199" s="1225">
        <f t="shared" si="218"/>
        <v>45310</v>
      </c>
      <c r="K199" s="2896">
        <f t="shared" si="218"/>
        <v>45312</v>
      </c>
    </row>
    <row r="200" spans="1:11" s="14" customFormat="1" ht="20.100000000000001" hidden="1" customHeight="1">
      <c r="A200" s="2730"/>
      <c r="B200" s="2730"/>
      <c r="C200" s="1464" t="s">
        <v>3667</v>
      </c>
      <c r="D200" s="1616" t="s">
        <v>3872</v>
      </c>
      <c r="E200" s="88">
        <v>45318</v>
      </c>
      <c r="F200" s="89">
        <f t="shared" si="213"/>
        <v>45331</v>
      </c>
      <c r="G200" s="89">
        <f t="shared" si="214"/>
        <v>45335</v>
      </c>
      <c r="H200" s="89">
        <f t="shared" si="215"/>
        <v>45339</v>
      </c>
      <c r="I200" s="89">
        <f t="shared" si="216"/>
        <v>45341</v>
      </c>
      <c r="J200" s="1225">
        <f t="shared" si="218"/>
        <v>45317</v>
      </c>
      <c r="K200" s="2896">
        <f t="shared" si="218"/>
        <v>45319</v>
      </c>
    </row>
    <row r="201" spans="1:11" s="14" customFormat="1" ht="20.100000000000001" hidden="1" customHeight="1">
      <c r="A201" s="2730"/>
      <c r="B201" s="2730"/>
      <c r="C201" s="1464" t="s">
        <v>3829</v>
      </c>
      <c r="D201" s="1616" t="s">
        <v>3873</v>
      </c>
      <c r="E201" s="88">
        <v>45327</v>
      </c>
      <c r="F201" s="89">
        <f t="shared" ref="F201:F203" si="219">E201+13</f>
        <v>45340</v>
      </c>
      <c r="G201" s="89">
        <f t="shared" ref="G201:G203" si="220">E201+17</f>
        <v>45344</v>
      </c>
      <c r="H201" s="89">
        <f t="shared" ref="H201:H203" si="221">E201+21</f>
        <v>45348</v>
      </c>
      <c r="I201" s="89">
        <f t="shared" ref="I201:I203" si="222">E201+23</f>
        <v>45350</v>
      </c>
      <c r="J201" s="1225">
        <f t="shared" ref="J201:K201" si="223">J200+7</f>
        <v>45324</v>
      </c>
      <c r="K201" s="2896">
        <f t="shared" si="223"/>
        <v>45326</v>
      </c>
    </row>
    <row r="202" spans="1:11" s="14" customFormat="1" ht="20.100000000000001" hidden="1" customHeight="1">
      <c r="A202" s="2730"/>
      <c r="B202" s="2730"/>
      <c r="C202" s="1464" t="s">
        <v>2510</v>
      </c>
      <c r="D202" s="1616" t="s">
        <v>3874</v>
      </c>
      <c r="E202" s="88">
        <v>45332</v>
      </c>
      <c r="F202" s="89">
        <f t="shared" si="219"/>
        <v>45345</v>
      </c>
      <c r="G202" s="89">
        <f t="shared" si="220"/>
        <v>45349</v>
      </c>
      <c r="H202" s="89">
        <f t="shared" si="221"/>
        <v>45353</v>
      </c>
      <c r="I202" s="89">
        <f t="shared" si="222"/>
        <v>45355</v>
      </c>
      <c r="J202" s="1225">
        <f t="shared" ref="J202:K202" si="224">J201+7</f>
        <v>45331</v>
      </c>
      <c r="K202" s="2896">
        <f t="shared" si="224"/>
        <v>45333</v>
      </c>
    </row>
    <row r="203" spans="1:11" s="14" customFormat="1" ht="20.100000000000001" hidden="1" customHeight="1">
      <c r="A203" s="2730"/>
      <c r="B203" s="2730"/>
      <c r="C203" s="1468" t="s">
        <v>3362</v>
      </c>
      <c r="D203" s="1616" t="s">
        <v>3875</v>
      </c>
      <c r="E203" s="88">
        <v>45340</v>
      </c>
      <c r="F203" s="89">
        <f t="shared" si="219"/>
        <v>45353</v>
      </c>
      <c r="G203" s="89">
        <f t="shared" si="220"/>
        <v>45357</v>
      </c>
      <c r="H203" s="89">
        <f t="shared" si="221"/>
        <v>45361</v>
      </c>
      <c r="I203" s="89">
        <f t="shared" si="222"/>
        <v>45363</v>
      </c>
      <c r="J203" s="1225">
        <f t="shared" ref="J203:K203" si="225">J202+7</f>
        <v>45338</v>
      </c>
      <c r="K203" s="2896">
        <f t="shared" si="225"/>
        <v>45340</v>
      </c>
    </row>
    <row r="204" spans="1:11" s="14" customFormat="1" ht="20.100000000000001" hidden="1" customHeight="1">
      <c r="A204" s="2730"/>
      <c r="B204" s="2730"/>
      <c r="C204" s="1703" t="s">
        <v>404</v>
      </c>
      <c r="D204" s="1616" t="s">
        <v>3876</v>
      </c>
      <c r="E204" s="88">
        <v>45345</v>
      </c>
      <c r="F204" s="490"/>
      <c r="G204" s="490"/>
      <c r="H204" s="490"/>
      <c r="I204" s="518"/>
      <c r="J204" s="1225">
        <f t="shared" ref="J204:K204" si="226">J203+7</f>
        <v>45345</v>
      </c>
      <c r="K204" s="2896">
        <f t="shared" si="226"/>
        <v>45347</v>
      </c>
    </row>
    <row r="205" spans="1:11" s="14" customFormat="1" ht="20.100000000000001" hidden="1" customHeight="1">
      <c r="A205" s="2730"/>
      <c r="B205" s="2730"/>
      <c r="C205" s="463"/>
      <c r="D205" s="50"/>
      <c r="E205" s="83" t="s">
        <v>96</v>
      </c>
      <c r="F205" s="91" t="s">
        <v>731</v>
      </c>
      <c r="G205" s="91" t="s">
        <v>797</v>
      </c>
      <c r="H205" s="91" t="s">
        <v>654</v>
      </c>
      <c r="I205" s="1779"/>
      <c r="J205" s="1779"/>
      <c r="K205" s="129"/>
    </row>
    <row r="206" spans="1:11" s="14" customFormat="1" ht="20.100000000000001" hidden="1" customHeight="1" thickBot="1">
      <c r="A206" s="2730"/>
      <c r="B206" s="2730"/>
      <c r="C206" s="464"/>
      <c r="D206" s="92" t="s">
        <v>3707</v>
      </c>
      <c r="E206" s="85"/>
      <c r="F206" s="93" t="s">
        <v>3235</v>
      </c>
      <c r="G206" s="93" t="s">
        <v>3877</v>
      </c>
      <c r="H206" s="93" t="s">
        <v>2080</v>
      </c>
      <c r="I206" s="1780"/>
      <c r="J206" s="2051" t="s">
        <v>1792</v>
      </c>
      <c r="K206" s="3597" t="s">
        <v>1793</v>
      </c>
    </row>
    <row r="207" spans="1:11" s="14" customFormat="1" ht="20.100000000000001" hidden="1" customHeight="1" thickTop="1">
      <c r="A207" s="2730"/>
      <c r="B207" s="2730"/>
      <c r="C207" s="1615" t="s">
        <v>2365</v>
      </c>
      <c r="D207" s="1616" t="s">
        <v>3878</v>
      </c>
      <c r="E207" s="88">
        <v>45353</v>
      </c>
      <c r="F207" s="89">
        <f>E207+29</f>
        <v>45382</v>
      </c>
      <c r="G207" s="89">
        <f>E207+31</f>
        <v>45384</v>
      </c>
      <c r="H207" s="89">
        <f>E207+36</f>
        <v>45389</v>
      </c>
      <c r="I207" s="397"/>
      <c r="J207" s="1225">
        <f t="shared" ref="J207:K207" si="227">J204+7</f>
        <v>45352</v>
      </c>
      <c r="K207" s="2896">
        <f t="shared" si="227"/>
        <v>45354</v>
      </c>
    </row>
    <row r="208" spans="1:11" s="14" customFormat="1" ht="20.100000000000001" hidden="1" customHeight="1">
      <c r="A208" s="2730"/>
      <c r="B208" s="2730"/>
      <c r="C208" s="1615" t="s">
        <v>2436</v>
      </c>
      <c r="D208" s="1616" t="s">
        <v>3879</v>
      </c>
      <c r="E208" s="88">
        <v>45360</v>
      </c>
      <c r="F208" s="89">
        <f t="shared" ref="F208:F215" si="228">E208+29</f>
        <v>45389</v>
      </c>
      <c r="G208" s="89">
        <f t="shared" ref="G208:G215" si="229">E208+31</f>
        <v>45391</v>
      </c>
      <c r="H208" s="89">
        <f t="shared" ref="H208:H215" si="230">E208+36</f>
        <v>45396</v>
      </c>
      <c r="I208" s="397"/>
      <c r="J208" s="1225">
        <f t="shared" ref="J208:K215" si="231">J207+7</f>
        <v>45359</v>
      </c>
      <c r="K208" s="2896">
        <f t="shared" si="231"/>
        <v>45361</v>
      </c>
    </row>
    <row r="209" spans="1:11" s="14" customFormat="1" ht="20.100000000000001" hidden="1" customHeight="1">
      <c r="A209" s="2730"/>
      <c r="B209" s="2730"/>
      <c r="C209" s="1615" t="s">
        <v>129</v>
      </c>
      <c r="D209" s="1616" t="s">
        <v>3880</v>
      </c>
      <c r="E209" s="88">
        <v>45367</v>
      </c>
      <c r="F209" s="89">
        <f t="shared" si="228"/>
        <v>45396</v>
      </c>
      <c r="G209" s="89">
        <f t="shared" si="229"/>
        <v>45398</v>
      </c>
      <c r="H209" s="89">
        <f t="shared" si="230"/>
        <v>45403</v>
      </c>
      <c r="I209" s="397"/>
      <c r="J209" s="1225">
        <f t="shared" si="231"/>
        <v>45366</v>
      </c>
      <c r="K209" s="2896">
        <f t="shared" si="231"/>
        <v>45368</v>
      </c>
    </row>
    <row r="210" spans="1:11" s="14" customFormat="1" ht="20.100000000000001" hidden="1" customHeight="1">
      <c r="A210" s="2730"/>
      <c r="B210" s="2730"/>
      <c r="C210" s="1615" t="s">
        <v>2357</v>
      </c>
      <c r="D210" s="1616" t="s">
        <v>3881</v>
      </c>
      <c r="E210" s="88">
        <v>45376</v>
      </c>
      <c r="F210" s="89">
        <f t="shared" si="228"/>
        <v>45405</v>
      </c>
      <c r="G210" s="89">
        <f t="shared" si="229"/>
        <v>45407</v>
      </c>
      <c r="H210" s="89">
        <f t="shared" si="230"/>
        <v>45412</v>
      </c>
      <c r="I210" s="397"/>
      <c r="J210" s="1225">
        <f t="shared" si="231"/>
        <v>45373</v>
      </c>
      <c r="K210" s="2896">
        <f t="shared" si="231"/>
        <v>45375</v>
      </c>
    </row>
    <row r="211" spans="1:11" s="14" customFormat="1" ht="20.100000000000001" hidden="1" customHeight="1">
      <c r="A211" s="2730"/>
      <c r="B211" s="2730"/>
      <c r="C211" s="1615" t="s">
        <v>3818</v>
      </c>
      <c r="D211" s="1616" t="s">
        <v>3882</v>
      </c>
      <c r="E211" s="88">
        <v>45388</v>
      </c>
      <c r="F211" s="89">
        <f t="shared" si="228"/>
        <v>45417</v>
      </c>
      <c r="G211" s="89">
        <f t="shared" si="229"/>
        <v>45419</v>
      </c>
      <c r="H211" s="89">
        <f t="shared" si="230"/>
        <v>45424</v>
      </c>
      <c r="I211" s="397"/>
      <c r="J211" s="1225">
        <f t="shared" si="231"/>
        <v>45380</v>
      </c>
      <c r="K211" s="2896">
        <f t="shared" si="231"/>
        <v>45382</v>
      </c>
    </row>
    <row r="212" spans="1:11" s="14" customFormat="1" ht="20.100000000000001" hidden="1" customHeight="1">
      <c r="A212" s="2730"/>
      <c r="B212" s="2730"/>
      <c r="C212" s="1615" t="s">
        <v>2494</v>
      </c>
      <c r="D212" s="1616" t="s">
        <v>3883</v>
      </c>
      <c r="E212" s="88">
        <v>45395</v>
      </c>
      <c r="F212" s="89">
        <f t="shared" si="228"/>
        <v>45424</v>
      </c>
      <c r="G212" s="89">
        <f t="shared" si="229"/>
        <v>45426</v>
      </c>
      <c r="H212" s="89">
        <f t="shared" si="230"/>
        <v>45431</v>
      </c>
      <c r="I212" s="397"/>
      <c r="J212" s="1225">
        <f t="shared" si="231"/>
        <v>45387</v>
      </c>
      <c r="K212" s="2896">
        <f t="shared" si="231"/>
        <v>45389</v>
      </c>
    </row>
    <row r="213" spans="1:11" s="14" customFormat="1" ht="20.100000000000001" hidden="1" customHeight="1">
      <c r="A213" s="2730" t="s">
        <v>167</v>
      </c>
      <c r="B213" s="2730"/>
      <c r="C213" s="1615" t="s">
        <v>2353</v>
      </c>
      <c r="D213" s="1616" t="s">
        <v>3884</v>
      </c>
      <c r="E213" s="88">
        <v>45405</v>
      </c>
      <c r="F213" s="89">
        <f t="shared" si="228"/>
        <v>45434</v>
      </c>
      <c r="G213" s="89">
        <f t="shared" si="229"/>
        <v>45436</v>
      </c>
      <c r="H213" s="89">
        <f t="shared" si="230"/>
        <v>45441</v>
      </c>
      <c r="I213" s="397"/>
      <c r="J213" s="1225">
        <f t="shared" si="231"/>
        <v>45394</v>
      </c>
      <c r="K213" s="2896">
        <f t="shared" si="231"/>
        <v>45396</v>
      </c>
    </row>
    <row r="214" spans="1:11" s="14" customFormat="1" ht="20.100000000000001" hidden="1" customHeight="1">
      <c r="A214" s="2730" t="s">
        <v>2355</v>
      </c>
      <c r="B214" s="2730"/>
      <c r="C214" s="1615" t="s">
        <v>2403</v>
      </c>
      <c r="D214" s="1616" t="s">
        <v>3885</v>
      </c>
      <c r="E214" s="88">
        <v>45410</v>
      </c>
      <c r="F214" s="89">
        <f t="shared" si="228"/>
        <v>45439</v>
      </c>
      <c r="G214" s="89">
        <f t="shared" si="229"/>
        <v>45441</v>
      </c>
      <c r="H214" s="89">
        <f t="shared" si="230"/>
        <v>45446</v>
      </c>
      <c r="I214" s="397"/>
      <c r="J214" s="1225">
        <f t="shared" si="231"/>
        <v>45401</v>
      </c>
      <c r="K214" s="2896">
        <f t="shared" si="231"/>
        <v>45403</v>
      </c>
    </row>
    <row r="215" spans="1:11" s="14" customFormat="1" ht="20.100000000000001" hidden="1" customHeight="1">
      <c r="A215" s="2730"/>
      <c r="B215" s="2730"/>
      <c r="C215" s="1615" t="s">
        <v>2355</v>
      </c>
      <c r="D215" s="1616" t="s">
        <v>3886</v>
      </c>
      <c r="E215" s="88">
        <v>45419</v>
      </c>
      <c r="F215" s="89">
        <f t="shared" si="228"/>
        <v>45448</v>
      </c>
      <c r="G215" s="89">
        <f t="shared" si="229"/>
        <v>45450</v>
      </c>
      <c r="H215" s="89">
        <f t="shared" si="230"/>
        <v>45455</v>
      </c>
      <c r="I215" s="397"/>
      <c r="J215" s="1225">
        <f t="shared" si="231"/>
        <v>45408</v>
      </c>
      <c r="K215" s="2896">
        <f t="shared" si="231"/>
        <v>45410</v>
      </c>
    </row>
    <row r="216" spans="1:11" s="14" customFormat="1" ht="20.100000000000001" hidden="1" customHeight="1">
      <c r="A216" s="2730"/>
      <c r="B216" s="2730"/>
      <c r="C216" s="1615" t="s">
        <v>294</v>
      </c>
      <c r="D216" s="1616" t="s">
        <v>3887</v>
      </c>
      <c r="E216" s="88">
        <v>45428</v>
      </c>
      <c r="F216" s="89">
        <f t="shared" ref="F216:F220" si="232">E216+29</f>
        <v>45457</v>
      </c>
      <c r="G216" s="89">
        <f t="shared" ref="G216:G220" si="233">E216+31</f>
        <v>45459</v>
      </c>
      <c r="H216" s="89">
        <f t="shared" ref="H216:H220" si="234">E216+36</f>
        <v>45464</v>
      </c>
      <c r="I216" s="397"/>
      <c r="J216" s="1225">
        <f t="shared" ref="J216:K216" si="235">J215+7</f>
        <v>45415</v>
      </c>
      <c r="K216" s="2896">
        <f t="shared" si="235"/>
        <v>45417</v>
      </c>
    </row>
    <row r="217" spans="1:11" s="14" customFormat="1" ht="20.100000000000001" hidden="1" customHeight="1">
      <c r="A217" s="2730"/>
      <c r="B217" s="2730"/>
      <c r="C217" s="1615" t="s">
        <v>133</v>
      </c>
      <c r="D217" s="1616" t="s">
        <v>3888</v>
      </c>
      <c r="E217" s="88">
        <v>45432</v>
      </c>
      <c r="F217" s="89">
        <f t="shared" si="232"/>
        <v>45461</v>
      </c>
      <c r="G217" s="89">
        <f t="shared" si="233"/>
        <v>45463</v>
      </c>
      <c r="H217" s="89">
        <f t="shared" si="234"/>
        <v>45468</v>
      </c>
      <c r="I217" s="397"/>
      <c r="J217" s="1225">
        <f t="shared" ref="J217:K217" si="236">J216+7</f>
        <v>45422</v>
      </c>
      <c r="K217" s="2896">
        <f t="shared" si="236"/>
        <v>45424</v>
      </c>
    </row>
    <row r="218" spans="1:11" s="14" customFormat="1" ht="20.100000000000001" hidden="1" customHeight="1">
      <c r="A218" s="2730"/>
      <c r="B218" s="2730"/>
      <c r="C218" s="1615" t="s">
        <v>3664</v>
      </c>
      <c r="D218" s="1616" t="s">
        <v>3889</v>
      </c>
      <c r="E218" s="88">
        <v>45442</v>
      </c>
      <c r="F218" s="89">
        <f t="shared" si="232"/>
        <v>45471</v>
      </c>
      <c r="G218" s="89">
        <f t="shared" si="233"/>
        <v>45473</v>
      </c>
      <c r="H218" s="89">
        <f t="shared" si="234"/>
        <v>45478</v>
      </c>
      <c r="I218" s="397"/>
      <c r="J218" s="1225">
        <f t="shared" ref="J218:K218" si="237">J217+7</f>
        <v>45429</v>
      </c>
      <c r="K218" s="2896">
        <f t="shared" si="237"/>
        <v>45431</v>
      </c>
    </row>
    <row r="219" spans="1:11" s="14" customFormat="1" ht="20.100000000000001" hidden="1" customHeight="1">
      <c r="A219" s="2730"/>
      <c r="B219" s="2730"/>
      <c r="C219" s="1615" t="s">
        <v>3842</v>
      </c>
      <c r="D219" s="1616" t="s">
        <v>3890</v>
      </c>
      <c r="E219" s="88">
        <v>45445</v>
      </c>
      <c r="F219" s="89">
        <f t="shared" si="232"/>
        <v>45474</v>
      </c>
      <c r="G219" s="89">
        <f t="shared" si="233"/>
        <v>45476</v>
      </c>
      <c r="H219" s="89">
        <f t="shared" si="234"/>
        <v>45481</v>
      </c>
      <c r="I219" s="397"/>
      <c r="J219" s="1225">
        <f t="shared" ref="J219:K219" si="238">J218+7</f>
        <v>45436</v>
      </c>
      <c r="K219" s="2896">
        <f t="shared" si="238"/>
        <v>45438</v>
      </c>
    </row>
    <row r="220" spans="1:11" s="14" customFormat="1" ht="20.100000000000001" hidden="1" customHeight="1">
      <c r="A220" s="2730"/>
      <c r="B220" s="2730"/>
      <c r="C220" s="1615" t="s">
        <v>3667</v>
      </c>
      <c r="D220" s="1616" t="s">
        <v>3891</v>
      </c>
      <c r="E220" s="88">
        <v>45451</v>
      </c>
      <c r="F220" s="89">
        <f t="shared" si="232"/>
        <v>45480</v>
      </c>
      <c r="G220" s="89">
        <f t="shared" si="233"/>
        <v>45482</v>
      </c>
      <c r="H220" s="89">
        <f t="shared" si="234"/>
        <v>45487</v>
      </c>
      <c r="I220" s="397"/>
      <c r="J220" s="1225">
        <f t="shared" ref="J220:K220" si="239">J219+7</f>
        <v>45443</v>
      </c>
      <c r="K220" s="2896">
        <f t="shared" si="239"/>
        <v>45445</v>
      </c>
    </row>
    <row r="221" spans="1:11" s="14" customFormat="1" ht="20.100000000000001" hidden="1" customHeight="1">
      <c r="A221" s="2730"/>
      <c r="B221" s="2730"/>
      <c r="C221" s="1615" t="s">
        <v>3829</v>
      </c>
      <c r="D221" s="1616" t="s">
        <v>3892</v>
      </c>
      <c r="E221" s="88">
        <v>45457</v>
      </c>
      <c r="F221" s="89">
        <f t="shared" ref="F221:F225" si="240">E221+29</f>
        <v>45486</v>
      </c>
      <c r="G221" s="89">
        <f t="shared" ref="G221:G225" si="241">E221+31</f>
        <v>45488</v>
      </c>
      <c r="H221" s="89">
        <f t="shared" ref="H221:H225" si="242">E221+36</f>
        <v>45493</v>
      </c>
      <c r="I221" s="397"/>
      <c r="J221" s="1225">
        <f t="shared" ref="J221:K221" si="243">J220+7</f>
        <v>45450</v>
      </c>
      <c r="K221" s="2896">
        <f t="shared" si="243"/>
        <v>45452</v>
      </c>
    </row>
    <row r="222" spans="1:11" s="14" customFormat="1" ht="20.100000000000001" hidden="1" customHeight="1">
      <c r="A222" s="2730"/>
      <c r="B222" s="2730"/>
      <c r="C222" s="1615" t="s">
        <v>2365</v>
      </c>
      <c r="D222" s="1616" t="s">
        <v>3893</v>
      </c>
      <c r="E222" s="88">
        <v>45463</v>
      </c>
      <c r="F222" s="89">
        <f t="shared" si="240"/>
        <v>45492</v>
      </c>
      <c r="G222" s="89">
        <f t="shared" si="241"/>
        <v>45494</v>
      </c>
      <c r="H222" s="89">
        <f t="shared" si="242"/>
        <v>45499</v>
      </c>
      <c r="I222" s="397"/>
      <c r="J222" s="1225">
        <f t="shared" ref="J222:K222" si="244">J221+7</f>
        <v>45457</v>
      </c>
      <c r="K222" s="2896">
        <f t="shared" si="244"/>
        <v>45459</v>
      </c>
    </row>
    <row r="223" spans="1:11" s="14" customFormat="1" ht="20.100000000000001" hidden="1" customHeight="1">
      <c r="A223" s="3626" t="s">
        <v>2436</v>
      </c>
      <c r="B223" s="3626"/>
      <c r="C223" s="1615" t="s">
        <v>3362</v>
      </c>
      <c r="D223" s="1616" t="s">
        <v>3894</v>
      </c>
      <c r="E223" s="88">
        <v>45467</v>
      </c>
      <c r="F223" s="89">
        <f t="shared" si="240"/>
        <v>45496</v>
      </c>
      <c r="G223" s="89">
        <f t="shared" si="241"/>
        <v>45498</v>
      </c>
      <c r="H223" s="89">
        <f t="shared" si="242"/>
        <v>45503</v>
      </c>
      <c r="I223" s="397"/>
      <c r="J223" s="1225">
        <f t="shared" ref="J223:K223" si="245">J222+7</f>
        <v>45464</v>
      </c>
      <c r="K223" s="2896">
        <f t="shared" si="245"/>
        <v>45466</v>
      </c>
    </row>
    <row r="224" spans="1:11" s="14" customFormat="1" ht="20.100000000000001" hidden="1" customHeight="1">
      <c r="A224" s="2730"/>
      <c r="B224" s="2730"/>
      <c r="C224" s="1615" t="s">
        <v>129</v>
      </c>
      <c r="D224" s="1616" t="s">
        <v>3895</v>
      </c>
      <c r="E224" s="88">
        <v>45481</v>
      </c>
      <c r="F224" s="89">
        <f t="shared" si="240"/>
        <v>45510</v>
      </c>
      <c r="G224" s="89">
        <f t="shared" si="241"/>
        <v>45512</v>
      </c>
      <c r="H224" s="89">
        <f t="shared" si="242"/>
        <v>45517</v>
      </c>
      <c r="I224" s="397"/>
      <c r="J224" s="1225">
        <f t="shared" ref="J224:K224" si="246">J223+7</f>
        <v>45471</v>
      </c>
      <c r="K224" s="2896">
        <f t="shared" si="246"/>
        <v>45473</v>
      </c>
    </row>
    <row r="225" spans="1:11" s="14" customFormat="1" ht="20.100000000000001" hidden="1" customHeight="1">
      <c r="A225" s="2730"/>
      <c r="B225" s="2730"/>
      <c r="C225" s="1615" t="s">
        <v>2357</v>
      </c>
      <c r="D225" s="1616" t="s">
        <v>3896</v>
      </c>
      <c r="E225" s="88">
        <v>45488</v>
      </c>
      <c r="F225" s="89">
        <f t="shared" si="240"/>
        <v>45517</v>
      </c>
      <c r="G225" s="89">
        <f t="shared" si="241"/>
        <v>45519</v>
      </c>
      <c r="H225" s="89">
        <f t="shared" si="242"/>
        <v>45524</v>
      </c>
      <c r="I225" s="397"/>
      <c r="J225" s="1225">
        <f t="shared" ref="J225:K225" si="247">J224+7</f>
        <v>45478</v>
      </c>
      <c r="K225" s="2896">
        <f t="shared" si="247"/>
        <v>45480</v>
      </c>
    </row>
    <row r="226" spans="1:11" s="14" customFormat="1" ht="20.100000000000001" hidden="1" customHeight="1">
      <c r="A226" s="2730" t="s">
        <v>3818</v>
      </c>
      <c r="B226" s="2730"/>
      <c r="C226" s="2028" t="s">
        <v>404</v>
      </c>
      <c r="D226" s="1616" t="s">
        <v>3897</v>
      </c>
      <c r="E226" s="88">
        <v>45485</v>
      </c>
      <c r="F226" s="490"/>
      <c r="G226" s="490"/>
      <c r="H226" s="490"/>
      <c r="I226" s="397"/>
      <c r="J226" s="1225">
        <f t="shared" ref="J226:K226" si="248">J225+7</f>
        <v>45485</v>
      </c>
      <c r="K226" s="2896">
        <f t="shared" si="248"/>
        <v>45487</v>
      </c>
    </row>
    <row r="227" spans="1:11" s="14" customFormat="1" ht="20.100000000000001" hidden="1" customHeight="1">
      <c r="A227" s="2730"/>
      <c r="B227" s="2730"/>
      <c r="C227" s="1615" t="s">
        <v>3818</v>
      </c>
      <c r="D227" s="1616" t="s">
        <v>3898</v>
      </c>
      <c r="E227" s="88">
        <v>45498</v>
      </c>
      <c r="F227" s="89">
        <f t="shared" ref="F227:F229" si="249">E227+29</f>
        <v>45527</v>
      </c>
      <c r="G227" s="89">
        <f t="shared" ref="G227:G229" si="250">E227+31</f>
        <v>45529</v>
      </c>
      <c r="H227" s="89">
        <f t="shared" ref="H227:H229" si="251">E227+36</f>
        <v>45534</v>
      </c>
      <c r="I227" s="397"/>
      <c r="J227" s="1225">
        <f t="shared" ref="J227:K227" si="252">J226+7</f>
        <v>45492</v>
      </c>
      <c r="K227" s="2896">
        <f t="shared" si="252"/>
        <v>45494</v>
      </c>
    </row>
    <row r="228" spans="1:11" s="14" customFormat="1" ht="20.100000000000001" hidden="1" customHeight="1">
      <c r="A228" s="2730"/>
      <c r="B228" s="2730"/>
      <c r="C228" s="1615" t="s">
        <v>2494</v>
      </c>
      <c r="D228" s="1616" t="s">
        <v>3899</v>
      </c>
      <c r="E228" s="1675">
        <v>45510</v>
      </c>
      <c r="F228" s="89">
        <f t="shared" si="249"/>
        <v>45539</v>
      </c>
      <c r="G228" s="89">
        <f t="shared" si="250"/>
        <v>45541</v>
      </c>
      <c r="H228" s="89">
        <f t="shared" si="251"/>
        <v>45546</v>
      </c>
      <c r="I228" s="397"/>
      <c r="J228" s="1225">
        <f t="shared" ref="J228:K228" si="253">J227+7</f>
        <v>45499</v>
      </c>
      <c r="K228" s="2896">
        <f t="shared" si="253"/>
        <v>45501</v>
      </c>
    </row>
    <row r="229" spans="1:11" s="14" customFormat="1" ht="20.100000000000001" hidden="1" customHeight="1">
      <c r="A229" s="2730"/>
      <c r="B229" s="2730"/>
      <c r="C229" s="1615" t="s">
        <v>2353</v>
      </c>
      <c r="D229" s="1616" t="s">
        <v>3900</v>
      </c>
      <c r="E229" s="88">
        <v>45514</v>
      </c>
      <c r="F229" s="89">
        <f t="shared" si="249"/>
        <v>45543</v>
      </c>
      <c r="G229" s="89">
        <f t="shared" si="250"/>
        <v>45545</v>
      </c>
      <c r="H229" s="89">
        <f t="shared" si="251"/>
        <v>45550</v>
      </c>
      <c r="I229" s="397"/>
      <c r="J229" s="1225">
        <f t="shared" ref="J229:K229" si="254">J228+7</f>
        <v>45506</v>
      </c>
      <c r="K229" s="2896">
        <f t="shared" si="254"/>
        <v>45508</v>
      </c>
    </row>
    <row r="230" spans="1:11" s="14" customFormat="1" ht="20.100000000000001" hidden="1" customHeight="1">
      <c r="A230" s="2730"/>
      <c r="B230" s="2730"/>
      <c r="C230" s="1615" t="s">
        <v>2403</v>
      </c>
      <c r="D230" s="1616" t="s">
        <v>3901</v>
      </c>
      <c r="E230" s="88">
        <v>45521</v>
      </c>
      <c r="F230" s="89">
        <f t="shared" ref="F230:F238" si="255">E230+29</f>
        <v>45550</v>
      </c>
      <c r="G230" s="89">
        <f t="shared" ref="G230:G238" si="256">E230+31</f>
        <v>45552</v>
      </c>
      <c r="H230" s="89">
        <f t="shared" ref="H230:H238" si="257">E230+36</f>
        <v>45557</v>
      </c>
      <c r="I230" s="397"/>
      <c r="J230" s="1225">
        <f t="shared" ref="J230:K230" si="258">J229+7</f>
        <v>45513</v>
      </c>
      <c r="K230" s="2896">
        <f t="shared" si="258"/>
        <v>45515</v>
      </c>
    </row>
    <row r="231" spans="1:11" s="14" customFormat="1" ht="20.100000000000001" hidden="1" customHeight="1">
      <c r="A231" s="2730"/>
      <c r="B231" s="2730"/>
      <c r="C231" s="1615" t="s">
        <v>2355</v>
      </c>
      <c r="D231" s="1616" t="s">
        <v>3902</v>
      </c>
      <c r="E231" s="88">
        <v>45535</v>
      </c>
      <c r="F231" s="89">
        <f t="shared" si="255"/>
        <v>45564</v>
      </c>
      <c r="G231" s="89">
        <f t="shared" si="256"/>
        <v>45566</v>
      </c>
      <c r="H231" s="89">
        <f t="shared" si="257"/>
        <v>45571</v>
      </c>
      <c r="I231" s="397"/>
      <c r="J231" s="1225">
        <f t="shared" ref="J231:K231" si="259">J230+7</f>
        <v>45520</v>
      </c>
      <c r="K231" s="2896">
        <f t="shared" si="259"/>
        <v>45522</v>
      </c>
    </row>
    <row r="232" spans="1:11" s="14" customFormat="1" ht="20.100000000000001" hidden="1" customHeight="1">
      <c r="A232" s="2730"/>
      <c r="B232" s="2730"/>
      <c r="C232" s="1615" t="s">
        <v>294</v>
      </c>
      <c r="D232" s="1616" t="s">
        <v>3903</v>
      </c>
      <c r="E232" s="88">
        <v>45538</v>
      </c>
      <c r="F232" s="89">
        <f t="shared" si="255"/>
        <v>45567</v>
      </c>
      <c r="G232" s="89">
        <f t="shared" si="256"/>
        <v>45569</v>
      </c>
      <c r="H232" s="89">
        <f t="shared" si="257"/>
        <v>45574</v>
      </c>
      <c r="I232" s="397"/>
      <c r="J232" s="1225">
        <f t="shared" ref="J232:K232" si="260">J231+7</f>
        <v>45527</v>
      </c>
      <c r="K232" s="2896">
        <f t="shared" si="260"/>
        <v>45529</v>
      </c>
    </row>
    <row r="233" spans="1:11" s="14" customFormat="1" ht="20.100000000000001" hidden="1" customHeight="1">
      <c r="A233" s="2730"/>
      <c r="B233" s="2730"/>
      <c r="C233" s="2436" t="s">
        <v>404</v>
      </c>
      <c r="D233" s="2437" t="s">
        <v>3904</v>
      </c>
      <c r="E233" s="1174">
        <v>45534</v>
      </c>
      <c r="F233" s="490">
        <f t="shared" si="255"/>
        <v>45563</v>
      </c>
      <c r="G233" s="490">
        <f t="shared" si="256"/>
        <v>45565</v>
      </c>
      <c r="H233" s="490">
        <f t="shared" si="257"/>
        <v>45570</v>
      </c>
      <c r="I233" s="397"/>
      <c r="J233" s="1225">
        <f t="shared" ref="J233:K233" si="261">J232+7</f>
        <v>45534</v>
      </c>
      <c r="K233" s="2896">
        <f t="shared" si="261"/>
        <v>45536</v>
      </c>
    </row>
    <row r="234" spans="1:11" s="14" customFormat="1" ht="20.100000000000001" hidden="1" customHeight="1">
      <c r="A234" s="2730"/>
      <c r="B234" s="2730"/>
      <c r="C234" s="1615" t="s">
        <v>133</v>
      </c>
      <c r="D234" s="1616" t="s">
        <v>3905</v>
      </c>
      <c r="E234" s="88">
        <v>45550</v>
      </c>
      <c r="F234" s="89">
        <f t="shared" si="255"/>
        <v>45579</v>
      </c>
      <c r="G234" s="89">
        <f t="shared" si="256"/>
        <v>45581</v>
      </c>
      <c r="H234" s="89">
        <f t="shared" si="257"/>
        <v>45586</v>
      </c>
      <c r="I234" s="397"/>
      <c r="J234" s="1225">
        <f t="shared" ref="J234:K234" si="262">J233+7</f>
        <v>45541</v>
      </c>
      <c r="K234" s="2896">
        <f t="shared" si="262"/>
        <v>45543</v>
      </c>
    </row>
    <row r="235" spans="1:11" s="14" customFormat="1" ht="20.100000000000001" hidden="1" customHeight="1">
      <c r="A235" s="2730" t="s">
        <v>3842</v>
      </c>
      <c r="B235" s="2730"/>
      <c r="C235" s="1615" t="s">
        <v>3664</v>
      </c>
      <c r="D235" s="1616" t="s">
        <v>3906</v>
      </c>
      <c r="E235" s="88">
        <v>45556</v>
      </c>
      <c r="F235" s="89">
        <f t="shared" si="255"/>
        <v>45585</v>
      </c>
      <c r="G235" s="89">
        <f t="shared" si="256"/>
        <v>45587</v>
      </c>
      <c r="H235" s="89">
        <f t="shared" si="257"/>
        <v>45592</v>
      </c>
      <c r="I235" s="397"/>
      <c r="J235" s="1225">
        <f t="shared" ref="J235:K235" si="263">J234+7</f>
        <v>45548</v>
      </c>
      <c r="K235" s="2896">
        <f t="shared" si="263"/>
        <v>45550</v>
      </c>
    </row>
    <row r="236" spans="1:11" s="14" customFormat="1" ht="20.100000000000001" hidden="1" customHeight="1">
      <c r="A236" s="2730" t="s">
        <v>3907</v>
      </c>
      <c r="B236" s="2730"/>
      <c r="C236" s="1615" t="s">
        <v>3829</v>
      </c>
      <c r="D236" s="1616" t="s">
        <v>3908</v>
      </c>
      <c r="E236" s="88">
        <v>45581</v>
      </c>
      <c r="F236" s="89">
        <f t="shared" si="255"/>
        <v>45610</v>
      </c>
      <c r="G236" s="89">
        <f t="shared" si="256"/>
        <v>45612</v>
      </c>
      <c r="H236" s="89">
        <f t="shared" si="257"/>
        <v>45617</v>
      </c>
      <c r="I236" s="397"/>
      <c r="J236" s="1225">
        <f t="shared" ref="J236:K236" si="264">J235+7</f>
        <v>45555</v>
      </c>
      <c r="K236" s="2896">
        <f t="shared" si="264"/>
        <v>45557</v>
      </c>
    </row>
    <row r="237" spans="1:11" s="14" customFormat="1" ht="20.100000000000001" hidden="1" customHeight="1">
      <c r="A237" s="2730"/>
      <c r="B237" s="2730"/>
      <c r="C237" s="1615" t="s">
        <v>3667</v>
      </c>
      <c r="D237" s="1616" t="s">
        <v>3909</v>
      </c>
      <c r="E237" s="88">
        <v>45570</v>
      </c>
      <c r="F237" s="89">
        <f t="shared" si="255"/>
        <v>45599</v>
      </c>
      <c r="G237" s="89">
        <f t="shared" si="256"/>
        <v>45601</v>
      </c>
      <c r="H237" s="89">
        <f t="shared" si="257"/>
        <v>45606</v>
      </c>
      <c r="I237" s="397"/>
      <c r="J237" s="1225">
        <f t="shared" ref="J237:K237" si="265">J236+7</f>
        <v>45562</v>
      </c>
      <c r="K237" s="2896">
        <f t="shared" si="265"/>
        <v>45564</v>
      </c>
    </row>
    <row r="238" spans="1:11" s="14" customFormat="1" ht="20.100000000000001" hidden="1" customHeight="1">
      <c r="A238" s="2730" t="s">
        <v>3829</v>
      </c>
      <c r="B238" s="2730"/>
      <c r="C238" s="2436" t="s">
        <v>404</v>
      </c>
      <c r="D238" s="1616" t="s">
        <v>3910</v>
      </c>
      <c r="E238" s="88">
        <v>45569</v>
      </c>
      <c r="F238" s="490">
        <f t="shared" si="255"/>
        <v>45598</v>
      </c>
      <c r="G238" s="490">
        <f t="shared" si="256"/>
        <v>45600</v>
      </c>
      <c r="H238" s="490">
        <f t="shared" si="257"/>
        <v>45605</v>
      </c>
      <c r="I238" s="397"/>
      <c r="J238" s="1225">
        <f t="shared" ref="J238:K241" si="266">J237+7</f>
        <v>45569</v>
      </c>
      <c r="K238" s="2896">
        <f t="shared" si="266"/>
        <v>45571</v>
      </c>
    </row>
    <row r="239" spans="1:11" s="14" customFormat="1" ht="20.100000000000001" hidden="1" customHeight="1">
      <c r="A239" s="2730"/>
      <c r="B239" s="2730"/>
      <c r="C239" s="1615" t="s">
        <v>2365</v>
      </c>
      <c r="D239" s="1616" t="s">
        <v>3911</v>
      </c>
      <c r="E239" s="88">
        <v>45586</v>
      </c>
      <c r="F239" s="89">
        <f t="shared" ref="F239:F246" si="267">E239+29</f>
        <v>45615</v>
      </c>
      <c r="G239" s="89">
        <f t="shared" ref="G239:G246" si="268">E239+31</f>
        <v>45617</v>
      </c>
      <c r="H239" s="89">
        <f t="shared" ref="H239:H246" si="269">E239+36</f>
        <v>45622</v>
      </c>
      <c r="I239" s="397"/>
      <c r="J239" s="1225">
        <f t="shared" si="266"/>
        <v>45576</v>
      </c>
      <c r="K239" s="2896">
        <f t="shared" si="266"/>
        <v>45578</v>
      </c>
    </row>
    <row r="240" spans="1:11" s="14" customFormat="1" ht="20.100000000000001" hidden="1" customHeight="1">
      <c r="A240" s="2730" t="s">
        <v>3362</v>
      </c>
      <c r="B240" s="2730"/>
      <c r="C240" s="2436" t="s">
        <v>404</v>
      </c>
      <c r="D240" s="1616" t="s">
        <v>3912</v>
      </c>
      <c r="E240" s="88">
        <v>45583</v>
      </c>
      <c r="F240" s="490">
        <f t="shared" si="267"/>
        <v>45612</v>
      </c>
      <c r="G240" s="490">
        <f t="shared" si="268"/>
        <v>45614</v>
      </c>
      <c r="H240" s="490">
        <f t="shared" si="269"/>
        <v>45619</v>
      </c>
      <c r="I240" s="397"/>
      <c r="J240" s="1225">
        <f t="shared" si="266"/>
        <v>45583</v>
      </c>
      <c r="K240" s="2896">
        <f t="shared" si="266"/>
        <v>45585</v>
      </c>
    </row>
    <row r="241" spans="1:11" s="14" customFormat="1" ht="20.100000000000001" hidden="1" customHeight="1">
      <c r="A241" s="2730"/>
      <c r="B241" s="2730"/>
      <c r="C241" s="1615" t="s">
        <v>3362</v>
      </c>
      <c r="D241" s="1616" t="s">
        <v>3913</v>
      </c>
      <c r="E241" s="88">
        <v>45590</v>
      </c>
      <c r="F241" s="89">
        <f t="shared" si="267"/>
        <v>45619</v>
      </c>
      <c r="G241" s="89">
        <f t="shared" si="268"/>
        <v>45621</v>
      </c>
      <c r="H241" s="89">
        <f t="shared" si="269"/>
        <v>45626</v>
      </c>
      <c r="I241" s="397"/>
      <c r="J241" s="1225">
        <f t="shared" si="266"/>
        <v>45590</v>
      </c>
      <c r="K241" s="2896">
        <f t="shared" si="266"/>
        <v>45592</v>
      </c>
    </row>
    <row r="242" spans="1:11" s="14" customFormat="1" ht="20.100000000000001" hidden="1" customHeight="1">
      <c r="A242" s="2730"/>
      <c r="B242" s="2730"/>
      <c r="C242" s="1615" t="s">
        <v>129</v>
      </c>
      <c r="D242" s="1616" t="s">
        <v>3914</v>
      </c>
      <c r="E242" s="88">
        <v>45601</v>
      </c>
      <c r="F242" s="89">
        <f t="shared" si="267"/>
        <v>45630</v>
      </c>
      <c r="G242" s="89">
        <f t="shared" si="268"/>
        <v>45632</v>
      </c>
      <c r="H242" s="89">
        <f t="shared" si="269"/>
        <v>45637</v>
      </c>
      <c r="I242" s="397"/>
      <c r="J242" s="1225">
        <f t="shared" ref="J242:K246" si="270">J241+7</f>
        <v>45597</v>
      </c>
      <c r="K242" s="2896">
        <f t="shared" si="270"/>
        <v>45599</v>
      </c>
    </row>
    <row r="243" spans="1:11" s="14" customFormat="1" ht="20.100000000000001" hidden="1" customHeight="1">
      <c r="A243" s="2730"/>
      <c r="B243" s="2730"/>
      <c r="C243" s="1615" t="s">
        <v>2357</v>
      </c>
      <c r="D243" s="1616" t="s">
        <v>3915</v>
      </c>
      <c r="E243" s="88">
        <v>45609</v>
      </c>
      <c r="F243" s="89">
        <f t="shared" si="267"/>
        <v>45638</v>
      </c>
      <c r="G243" s="89">
        <f t="shared" si="268"/>
        <v>45640</v>
      </c>
      <c r="H243" s="89">
        <f t="shared" si="269"/>
        <v>45645</v>
      </c>
      <c r="I243" s="397"/>
      <c r="J243" s="1225">
        <f t="shared" si="270"/>
        <v>45604</v>
      </c>
      <c r="K243" s="2896">
        <f t="shared" si="270"/>
        <v>45606</v>
      </c>
    </row>
    <row r="244" spans="1:11" s="14" customFormat="1" ht="20.100000000000001" hidden="1" customHeight="1">
      <c r="A244" s="2730"/>
      <c r="B244" s="2730"/>
      <c r="C244" s="1615" t="s">
        <v>3818</v>
      </c>
      <c r="D244" s="1616" t="s">
        <v>3916</v>
      </c>
      <c r="E244" s="88">
        <v>45615</v>
      </c>
      <c r="F244" s="89">
        <f t="shared" si="267"/>
        <v>45644</v>
      </c>
      <c r="G244" s="89">
        <f t="shared" si="268"/>
        <v>45646</v>
      </c>
      <c r="H244" s="89">
        <f t="shared" si="269"/>
        <v>45651</v>
      </c>
      <c r="I244" s="397"/>
      <c r="J244" s="1225">
        <f t="shared" si="270"/>
        <v>45611</v>
      </c>
      <c r="K244" s="2896">
        <f t="shared" si="270"/>
        <v>45613</v>
      </c>
    </row>
    <row r="245" spans="1:11" s="14" customFormat="1" ht="20.100000000000001" hidden="1" customHeight="1">
      <c r="A245" s="2730"/>
      <c r="B245" s="2730"/>
      <c r="C245" s="1615" t="s">
        <v>2494</v>
      </c>
      <c r="D245" s="1616" t="s">
        <v>3917</v>
      </c>
      <c r="E245" s="88">
        <v>45620</v>
      </c>
      <c r="F245" s="89">
        <f t="shared" si="267"/>
        <v>45649</v>
      </c>
      <c r="G245" s="89">
        <f t="shared" si="268"/>
        <v>45651</v>
      </c>
      <c r="H245" s="89">
        <f t="shared" si="269"/>
        <v>45656</v>
      </c>
      <c r="I245" s="397"/>
      <c r="J245" s="1225">
        <f t="shared" si="270"/>
        <v>45618</v>
      </c>
      <c r="K245" s="2896">
        <f t="shared" si="270"/>
        <v>45620</v>
      </c>
    </row>
    <row r="246" spans="1:11" s="14" customFormat="1" ht="20.100000000000001" hidden="1" customHeight="1">
      <c r="A246" s="2730"/>
      <c r="B246" s="2730"/>
      <c r="C246" s="1615" t="s">
        <v>2353</v>
      </c>
      <c r="D246" s="1616" t="s">
        <v>3918</v>
      </c>
      <c r="E246" s="88">
        <v>45628</v>
      </c>
      <c r="F246" s="89">
        <f t="shared" si="267"/>
        <v>45657</v>
      </c>
      <c r="G246" s="89">
        <f t="shared" si="268"/>
        <v>45659</v>
      </c>
      <c r="H246" s="89">
        <f t="shared" si="269"/>
        <v>45664</v>
      </c>
      <c r="I246" s="397"/>
      <c r="J246" s="1225">
        <f t="shared" si="270"/>
        <v>45625</v>
      </c>
      <c r="K246" s="2896">
        <f t="shared" si="270"/>
        <v>45627</v>
      </c>
    </row>
    <row r="247" spans="1:11" s="14" customFormat="1" ht="20.100000000000001" hidden="1" customHeight="1">
      <c r="A247" s="2730"/>
      <c r="B247" s="2730"/>
      <c r="C247" s="1615" t="s">
        <v>2403</v>
      </c>
      <c r="D247" s="1616" t="s">
        <v>3919</v>
      </c>
      <c r="E247" s="88">
        <v>45633</v>
      </c>
      <c r="F247" s="89">
        <f t="shared" ref="F247:F251" si="271">E247+29</f>
        <v>45662</v>
      </c>
      <c r="G247" s="89">
        <f t="shared" ref="G247:G251" si="272">E247+31</f>
        <v>45664</v>
      </c>
      <c r="H247" s="89">
        <f t="shared" ref="H247:H251" si="273">E247+36</f>
        <v>45669</v>
      </c>
      <c r="I247" s="397"/>
      <c r="J247" s="1225">
        <f t="shared" ref="J247:K247" si="274">J246+7</f>
        <v>45632</v>
      </c>
      <c r="K247" s="2896">
        <f t="shared" si="274"/>
        <v>45634</v>
      </c>
    </row>
    <row r="248" spans="1:11" s="14" customFormat="1" ht="20.100000000000001" hidden="1" customHeight="1">
      <c r="A248" s="2730"/>
      <c r="B248" s="2730"/>
      <c r="C248" s="1615" t="s">
        <v>2510</v>
      </c>
      <c r="D248" s="1616" t="s">
        <v>3920</v>
      </c>
      <c r="E248" s="88">
        <v>45644</v>
      </c>
      <c r="F248" s="89">
        <f t="shared" si="271"/>
        <v>45673</v>
      </c>
      <c r="G248" s="89">
        <f t="shared" si="272"/>
        <v>45675</v>
      </c>
      <c r="H248" s="89">
        <f t="shared" si="273"/>
        <v>45680</v>
      </c>
      <c r="I248" s="397"/>
      <c r="J248" s="1225">
        <f t="shared" ref="J248:K248" si="275">J247+7</f>
        <v>45639</v>
      </c>
      <c r="K248" s="2896">
        <f t="shared" si="275"/>
        <v>45641</v>
      </c>
    </row>
    <row r="249" spans="1:11" s="14" customFormat="1" ht="20.100000000000001" hidden="1" customHeight="1">
      <c r="A249" s="2730"/>
      <c r="B249" s="2730"/>
      <c r="C249" s="1615" t="s">
        <v>294</v>
      </c>
      <c r="D249" s="1616" t="s">
        <v>3921</v>
      </c>
      <c r="E249" s="88">
        <v>45651</v>
      </c>
      <c r="F249" s="89">
        <f t="shared" si="271"/>
        <v>45680</v>
      </c>
      <c r="G249" s="89">
        <f t="shared" si="272"/>
        <v>45682</v>
      </c>
      <c r="H249" s="89">
        <f t="shared" si="273"/>
        <v>45687</v>
      </c>
      <c r="I249" s="397"/>
      <c r="J249" s="1225">
        <f t="shared" ref="J249:K249" si="276">J248+7</f>
        <v>45646</v>
      </c>
      <c r="K249" s="2896">
        <f t="shared" si="276"/>
        <v>45648</v>
      </c>
    </row>
    <row r="250" spans="1:11" s="14" customFormat="1" ht="20.100000000000001" hidden="1" customHeight="1">
      <c r="A250" s="2730" t="s">
        <v>133</v>
      </c>
      <c r="B250" s="2730"/>
      <c r="C250" s="2436" t="s">
        <v>3842</v>
      </c>
      <c r="D250" s="1616" t="s">
        <v>3922</v>
      </c>
      <c r="E250" s="88">
        <v>45655</v>
      </c>
      <c r="F250" s="89">
        <f t="shared" si="271"/>
        <v>45684</v>
      </c>
      <c r="G250" s="89">
        <f t="shared" si="272"/>
        <v>45686</v>
      </c>
      <c r="H250" s="89">
        <f t="shared" si="273"/>
        <v>45691</v>
      </c>
      <c r="I250" s="397"/>
      <c r="J250" s="1225">
        <f t="shared" ref="J250:K250" si="277">J249+7</f>
        <v>45653</v>
      </c>
      <c r="K250" s="2896">
        <f t="shared" si="277"/>
        <v>45655</v>
      </c>
    </row>
    <row r="251" spans="1:11" s="14" customFormat="1" ht="20.100000000000001" hidden="1" customHeight="1">
      <c r="A251" s="2730"/>
      <c r="B251" s="2730"/>
      <c r="C251" s="1615" t="s">
        <v>133</v>
      </c>
      <c r="D251" s="1616" t="s">
        <v>3923</v>
      </c>
      <c r="E251" s="88">
        <v>45296</v>
      </c>
      <c r="F251" s="89">
        <f t="shared" si="271"/>
        <v>45325</v>
      </c>
      <c r="G251" s="89">
        <f t="shared" si="272"/>
        <v>45327</v>
      </c>
      <c r="H251" s="89">
        <f t="shared" si="273"/>
        <v>45332</v>
      </c>
      <c r="I251" s="397"/>
      <c r="J251" s="1225">
        <f t="shared" ref="J251:K251" si="278">J250+7</f>
        <v>45660</v>
      </c>
      <c r="K251" s="2896">
        <f t="shared" si="278"/>
        <v>45662</v>
      </c>
    </row>
    <row r="252" spans="1:11" s="14" customFormat="1" ht="20.100000000000001" hidden="1" customHeight="1">
      <c r="A252" s="2730"/>
      <c r="B252" s="2730"/>
      <c r="C252" s="1615" t="s">
        <v>3664</v>
      </c>
      <c r="D252" s="1616" t="s">
        <v>3924</v>
      </c>
      <c r="E252" s="88">
        <v>45673</v>
      </c>
      <c r="F252" s="89">
        <f t="shared" ref="F252:F255" si="279">E252+29</f>
        <v>45702</v>
      </c>
      <c r="G252" s="89">
        <f t="shared" ref="G252:G255" si="280">E252+31</f>
        <v>45704</v>
      </c>
      <c r="H252" s="89">
        <f t="shared" ref="H252:H255" si="281">E252+36</f>
        <v>45709</v>
      </c>
      <c r="I252" s="397"/>
      <c r="J252" s="1225">
        <f t="shared" ref="J252:K252" si="282">J251+7</f>
        <v>45667</v>
      </c>
      <c r="K252" s="2896">
        <f t="shared" si="282"/>
        <v>45669</v>
      </c>
    </row>
    <row r="253" spans="1:11" s="14" customFormat="1" ht="20.100000000000001" hidden="1" customHeight="1">
      <c r="A253" s="2730"/>
      <c r="B253" s="2730"/>
      <c r="C253" s="1615" t="s">
        <v>3667</v>
      </c>
      <c r="D253" s="1616" t="s">
        <v>3925</v>
      </c>
      <c r="E253" s="88">
        <v>45686</v>
      </c>
      <c r="F253" s="89">
        <f t="shared" si="279"/>
        <v>45715</v>
      </c>
      <c r="G253" s="89">
        <f t="shared" si="280"/>
        <v>45717</v>
      </c>
      <c r="H253" s="89">
        <f t="shared" si="281"/>
        <v>45722</v>
      </c>
      <c r="I253" s="397"/>
      <c r="J253" s="1225">
        <f t="shared" ref="J253:K253" si="283">J252+7</f>
        <v>45674</v>
      </c>
      <c r="K253" s="2896">
        <f t="shared" si="283"/>
        <v>45676</v>
      </c>
    </row>
    <row r="254" spans="1:11" s="14" customFormat="1" ht="20.100000000000001" hidden="1" customHeight="1">
      <c r="A254" s="2730"/>
      <c r="B254" s="2730"/>
      <c r="C254" s="1615" t="s">
        <v>3829</v>
      </c>
      <c r="D254" s="1616" t="s">
        <v>3926</v>
      </c>
      <c r="E254" s="88">
        <v>45688</v>
      </c>
      <c r="F254" s="89">
        <f t="shared" si="279"/>
        <v>45717</v>
      </c>
      <c r="G254" s="89">
        <f t="shared" si="280"/>
        <v>45719</v>
      </c>
      <c r="H254" s="89">
        <f t="shared" si="281"/>
        <v>45724</v>
      </c>
      <c r="I254" s="397"/>
      <c r="J254" s="1225">
        <f t="shared" ref="J254:K254" si="284">J253+7</f>
        <v>45681</v>
      </c>
      <c r="K254" s="2896">
        <f t="shared" si="284"/>
        <v>45683</v>
      </c>
    </row>
    <row r="255" spans="1:11" s="14" customFormat="1" ht="20.100000000000001" hidden="1" customHeight="1">
      <c r="A255" s="2730"/>
      <c r="B255" s="2730"/>
      <c r="C255" s="1615" t="s">
        <v>2365</v>
      </c>
      <c r="D255" s="1616" t="s">
        <v>3927</v>
      </c>
      <c r="E255" s="88">
        <v>45695</v>
      </c>
      <c r="F255" s="89">
        <f t="shared" si="279"/>
        <v>45724</v>
      </c>
      <c r="G255" s="89">
        <f t="shared" si="280"/>
        <v>45726</v>
      </c>
      <c r="H255" s="89">
        <f t="shared" si="281"/>
        <v>45731</v>
      </c>
      <c r="I255" s="397"/>
      <c r="J255" s="1225">
        <f t="shared" ref="J255:K255" si="285">J254+7</f>
        <v>45688</v>
      </c>
      <c r="K255" s="2896">
        <f t="shared" si="285"/>
        <v>45690</v>
      </c>
    </row>
    <row r="256" spans="1:11" s="14" customFormat="1" ht="20.100000000000001" hidden="1" customHeight="1">
      <c r="A256" s="2730"/>
      <c r="B256" s="2730"/>
      <c r="C256" s="1795" t="s">
        <v>404</v>
      </c>
      <c r="D256" s="1616" t="s">
        <v>3928</v>
      </c>
      <c r="E256" s="88">
        <v>45695</v>
      </c>
      <c r="F256" s="490"/>
      <c r="G256" s="490"/>
      <c r="H256" s="490"/>
      <c r="I256" s="397"/>
      <c r="J256" s="1225">
        <f t="shared" ref="J256:K257" si="286">J255+7</f>
        <v>45695</v>
      </c>
      <c r="K256" s="2896">
        <f t="shared" si="286"/>
        <v>45697</v>
      </c>
    </row>
    <row r="257" spans="1:13" s="14" customFormat="1" ht="20.100000000000001" hidden="1" customHeight="1">
      <c r="A257" s="2730"/>
      <c r="B257" s="2730"/>
      <c r="C257" s="1615" t="s">
        <v>3362</v>
      </c>
      <c r="D257" s="1616" t="s">
        <v>3929</v>
      </c>
      <c r="E257" s="88">
        <v>45708</v>
      </c>
      <c r="F257" s="89">
        <f>E257+29</f>
        <v>45737</v>
      </c>
      <c r="G257" s="89">
        <f>E257+31</f>
        <v>45739</v>
      </c>
      <c r="H257" s="89">
        <f>E257+36</f>
        <v>45744</v>
      </c>
      <c r="I257" s="397"/>
      <c r="J257" s="1225">
        <f t="shared" si="286"/>
        <v>45702</v>
      </c>
      <c r="K257" s="2896">
        <f t="shared" si="286"/>
        <v>45704</v>
      </c>
    </row>
    <row r="258" spans="1:13" s="14" customFormat="1" ht="20.100000000000001" hidden="1" customHeight="1">
      <c r="A258" s="2730"/>
      <c r="B258" s="2730"/>
      <c r="C258" s="27"/>
      <c r="D258" s="135"/>
      <c r="E258" s="397"/>
      <c r="F258" s="397"/>
      <c r="G258" s="397"/>
      <c r="H258" s="397"/>
      <c r="I258" s="397"/>
      <c r="J258" s="1225"/>
      <c r="K258" s="2896"/>
    </row>
    <row r="259" spans="1:13" s="14" customFormat="1" ht="20.100000000000001" customHeight="1">
      <c r="A259" s="2730"/>
      <c r="B259" s="2730"/>
      <c r="C259" s="18"/>
      <c r="D259" s="135"/>
      <c r="E259" s="397"/>
      <c r="F259" s="397"/>
      <c r="G259" s="397"/>
      <c r="H259" s="397"/>
      <c r="I259" s="397"/>
      <c r="J259" s="1225"/>
      <c r="K259" s="2896"/>
    </row>
    <row r="260" spans="1:13" s="53" customFormat="1" ht="20.100000000000001" hidden="1" customHeight="1">
      <c r="A260" s="3627"/>
      <c r="B260" s="3627"/>
      <c r="C260" s="463"/>
      <c r="D260" s="50"/>
      <c r="E260" s="4767" t="s">
        <v>96</v>
      </c>
      <c r="F260" s="91" t="s">
        <v>677</v>
      </c>
      <c r="G260" s="91" t="s">
        <v>689</v>
      </c>
      <c r="H260" s="91" t="s">
        <v>731</v>
      </c>
      <c r="I260" s="91" t="s">
        <v>797</v>
      </c>
      <c r="J260" s="91" t="s">
        <v>654</v>
      </c>
    </row>
    <row r="261" spans="1:13" s="53" customFormat="1" ht="20.100000000000001" hidden="1" customHeight="1" thickBot="1">
      <c r="A261" s="3627"/>
      <c r="B261" s="3627"/>
      <c r="C261" s="464"/>
      <c r="D261" s="3040"/>
      <c r="E261" s="4767"/>
      <c r="F261" s="93" t="s">
        <v>3930</v>
      </c>
      <c r="G261" s="93" t="s">
        <v>2826</v>
      </c>
      <c r="H261" s="93" t="s">
        <v>2486</v>
      </c>
      <c r="I261" s="93" t="s">
        <v>2079</v>
      </c>
      <c r="J261" s="93" t="s">
        <v>2504</v>
      </c>
      <c r="L261" s="3600" t="s">
        <v>3599</v>
      </c>
      <c r="M261" s="3600" t="s">
        <v>3600</v>
      </c>
    </row>
    <row r="262" spans="1:13" s="53" customFormat="1" ht="20.100000000000001" hidden="1" customHeight="1" thickTop="1">
      <c r="A262" s="3627"/>
      <c r="B262" s="3627"/>
      <c r="C262" s="3601" t="s">
        <v>129</v>
      </c>
      <c r="D262" s="3149" t="s">
        <v>3931</v>
      </c>
      <c r="E262" s="150">
        <v>45714</v>
      </c>
      <c r="F262" s="426">
        <f>E262+5</f>
        <v>45719</v>
      </c>
      <c r="G262" s="426">
        <f>E262+29</f>
        <v>45743</v>
      </c>
      <c r="H262" s="426">
        <f>E262+32</f>
        <v>45746</v>
      </c>
      <c r="I262" s="426">
        <f>E262+34</f>
        <v>45748</v>
      </c>
      <c r="J262" s="426">
        <f>E262+40</f>
        <v>45754</v>
      </c>
      <c r="L262" s="88">
        <v>45712</v>
      </c>
      <c r="M262" s="88">
        <v>45713</v>
      </c>
    </row>
    <row r="263" spans="1:13" s="53" customFormat="1" ht="20.100000000000001" hidden="1" customHeight="1">
      <c r="A263" s="3627" t="s">
        <v>3818</v>
      </c>
      <c r="B263" s="3627"/>
      <c r="C263" s="3602" t="s">
        <v>3408</v>
      </c>
      <c r="D263" s="3150" t="s">
        <v>3932</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3627" t="s">
        <v>2373</v>
      </c>
      <c r="B264" s="3627"/>
      <c r="C264" s="3602" t="s">
        <v>3818</v>
      </c>
      <c r="D264" s="3150" t="s">
        <v>3933</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3627" t="s">
        <v>3934</v>
      </c>
      <c r="B265" s="3627"/>
      <c r="C265" s="3602" t="s">
        <v>2436</v>
      </c>
      <c r="D265" s="3150" t="s">
        <v>3935</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3627"/>
      <c r="B266" s="3627"/>
      <c r="C266" s="3602" t="s">
        <v>2353</v>
      </c>
      <c r="D266" s="3150" t="s">
        <v>3936</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3627" t="s">
        <v>3937</v>
      </c>
      <c r="B267" s="3627"/>
      <c r="C267" s="3602" t="s">
        <v>294</v>
      </c>
      <c r="D267" s="3150" t="s">
        <v>3938</v>
      </c>
      <c r="E267" s="88">
        <v>45757</v>
      </c>
      <c r="F267" s="88">
        <f t="shared" si="287"/>
        <v>45762</v>
      </c>
      <c r="G267" s="1174"/>
      <c r="H267" s="88">
        <f t="shared" si="289"/>
        <v>45789</v>
      </c>
      <c r="I267" s="88">
        <f t="shared" si="290"/>
        <v>45791</v>
      </c>
      <c r="J267" s="88">
        <f t="shared" si="291"/>
        <v>45797</v>
      </c>
      <c r="L267" s="88">
        <v>45748</v>
      </c>
      <c r="M267" s="88">
        <v>45749</v>
      </c>
    </row>
    <row r="268" spans="1:13" s="30" customFormat="1" ht="20.100000000000001" hidden="1" customHeight="1">
      <c r="A268" s="3627" t="s">
        <v>294</v>
      </c>
      <c r="B268" s="3627"/>
      <c r="C268" s="3602" t="s">
        <v>2355</v>
      </c>
      <c r="D268" s="3150" t="s">
        <v>3939</v>
      </c>
      <c r="E268" s="88">
        <v>45760</v>
      </c>
      <c r="F268" s="88">
        <f t="shared" ref="F268:F271" si="292">E268+5</f>
        <v>45765</v>
      </c>
      <c r="G268" s="117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3627"/>
      <c r="B269" s="3627"/>
      <c r="C269" s="3602" t="s">
        <v>3842</v>
      </c>
      <c r="D269" s="3150" t="s">
        <v>3940</v>
      </c>
      <c r="E269" s="88">
        <v>45769</v>
      </c>
      <c r="F269" s="88">
        <f t="shared" si="292"/>
        <v>45774</v>
      </c>
      <c r="G269" s="1174"/>
      <c r="H269" s="88">
        <f t="shared" si="293"/>
        <v>45801</v>
      </c>
      <c r="I269" s="88">
        <f t="shared" si="294"/>
        <v>45803</v>
      </c>
      <c r="J269" s="88">
        <f t="shared" si="295"/>
        <v>45809</v>
      </c>
      <c r="L269" s="88">
        <v>45762</v>
      </c>
      <c r="M269" s="88">
        <v>45763</v>
      </c>
    </row>
    <row r="270" spans="1:13" s="30" customFormat="1" ht="20.100000000000001" hidden="1" customHeight="1">
      <c r="A270" s="3627" t="s">
        <v>3941</v>
      </c>
      <c r="B270" s="3627"/>
      <c r="C270" s="3602" t="s">
        <v>2359</v>
      </c>
      <c r="D270" s="3150" t="s">
        <v>3942</v>
      </c>
      <c r="E270" s="88">
        <v>45776</v>
      </c>
      <c r="F270" s="88">
        <f t="shared" si="292"/>
        <v>45781</v>
      </c>
      <c r="G270" s="1174"/>
      <c r="H270" s="88">
        <f t="shared" si="293"/>
        <v>45808</v>
      </c>
      <c r="I270" s="88">
        <f t="shared" si="294"/>
        <v>45810</v>
      </c>
      <c r="J270" s="88">
        <f t="shared" si="295"/>
        <v>45816</v>
      </c>
      <c r="L270" s="88">
        <v>45769</v>
      </c>
      <c r="M270" s="88">
        <v>45770</v>
      </c>
    </row>
    <row r="271" spans="1:13" s="30" customFormat="1" ht="20.100000000000001" hidden="1" customHeight="1">
      <c r="A271" s="3627" t="s">
        <v>3943</v>
      </c>
      <c r="B271" s="3627"/>
      <c r="C271" s="3602" t="s">
        <v>133</v>
      </c>
      <c r="D271" s="3150" t="s">
        <v>3944</v>
      </c>
      <c r="E271" s="88">
        <v>45785</v>
      </c>
      <c r="F271" s="88">
        <f t="shared" si="292"/>
        <v>45790</v>
      </c>
      <c r="G271" s="1174"/>
      <c r="H271" s="88">
        <f t="shared" si="293"/>
        <v>45817</v>
      </c>
      <c r="I271" s="88">
        <f t="shared" si="294"/>
        <v>45819</v>
      </c>
      <c r="J271" s="88">
        <f t="shared" si="295"/>
        <v>45825</v>
      </c>
      <c r="L271" s="88">
        <v>45776</v>
      </c>
      <c r="M271" s="88">
        <v>45777</v>
      </c>
    </row>
    <row r="272" spans="1:13" s="30" customFormat="1" ht="20.100000000000001" hidden="1" customHeight="1">
      <c r="A272" s="135"/>
      <c r="B272" s="135"/>
      <c r="C272" s="3602" t="s">
        <v>3664</v>
      </c>
      <c r="D272" s="3150" t="s">
        <v>3945</v>
      </c>
      <c r="E272" s="88">
        <v>45791</v>
      </c>
      <c r="F272" s="88">
        <f t="shared" ref="F272:F275" si="296">E272+5</f>
        <v>45796</v>
      </c>
      <c r="G272" s="117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35"/>
      <c r="B273" s="135"/>
      <c r="C273" s="3602" t="s">
        <v>3667</v>
      </c>
      <c r="D273" s="3150" t="s">
        <v>3946</v>
      </c>
      <c r="E273" s="88">
        <v>45798</v>
      </c>
      <c r="F273" s="88">
        <f t="shared" si="296"/>
        <v>45803</v>
      </c>
      <c r="G273" s="1174"/>
      <c r="H273" s="88">
        <f t="shared" si="297"/>
        <v>45830</v>
      </c>
      <c r="I273" s="88">
        <f t="shared" si="298"/>
        <v>45832</v>
      </c>
      <c r="J273" s="88">
        <f t="shared" si="299"/>
        <v>45838</v>
      </c>
      <c r="L273" s="3603">
        <v>45790</v>
      </c>
      <c r="M273" s="3603">
        <v>45791</v>
      </c>
    </row>
    <row r="274" spans="1:13" s="30" customFormat="1" ht="20.100000000000001" hidden="1" customHeight="1">
      <c r="A274" s="135"/>
      <c r="B274" s="135"/>
      <c r="C274" s="3602" t="s">
        <v>3829</v>
      </c>
      <c r="D274" s="3150" t="s">
        <v>3947</v>
      </c>
      <c r="E274" s="88">
        <v>45802</v>
      </c>
      <c r="F274" s="88">
        <f t="shared" si="296"/>
        <v>45807</v>
      </c>
      <c r="G274" s="1174"/>
      <c r="H274" s="88">
        <f t="shared" si="297"/>
        <v>45834</v>
      </c>
      <c r="I274" s="88">
        <f t="shared" si="298"/>
        <v>45836</v>
      </c>
      <c r="J274" s="88">
        <f t="shared" si="299"/>
        <v>45842</v>
      </c>
      <c r="L274" s="3603">
        <v>45797</v>
      </c>
      <c r="M274" s="3603">
        <v>45798</v>
      </c>
    </row>
    <row r="275" spans="1:13" s="30" customFormat="1" ht="20.100000000000001" hidden="1" customHeight="1">
      <c r="A275" s="135"/>
      <c r="B275" s="135"/>
      <c r="C275" s="3602" t="s">
        <v>2365</v>
      </c>
      <c r="D275" s="3150" t="s">
        <v>3948</v>
      </c>
      <c r="E275" s="88">
        <v>45808</v>
      </c>
      <c r="F275" s="88">
        <f t="shared" si="296"/>
        <v>45813</v>
      </c>
      <c r="G275" s="1174"/>
      <c r="H275" s="88">
        <f t="shared" si="297"/>
        <v>45840</v>
      </c>
      <c r="I275" s="88">
        <f t="shared" si="298"/>
        <v>45842</v>
      </c>
      <c r="J275" s="88">
        <f t="shared" si="299"/>
        <v>45848</v>
      </c>
      <c r="L275" s="3603">
        <v>45804</v>
      </c>
      <c r="M275" s="3603">
        <v>45805</v>
      </c>
    </row>
    <row r="276" spans="1:13" s="30" customFormat="1" ht="20.100000000000001" hidden="1" customHeight="1">
      <c r="A276" s="135"/>
      <c r="B276" s="135"/>
      <c r="C276" s="3363" t="s">
        <v>3362</v>
      </c>
      <c r="D276" s="3150" t="s">
        <v>3949</v>
      </c>
      <c r="E276" s="88">
        <v>45819</v>
      </c>
      <c r="F276" s="88">
        <f t="shared" ref="F276:F280" si="300">E276+5</f>
        <v>45824</v>
      </c>
      <c r="G276" s="1174"/>
      <c r="H276" s="88">
        <f t="shared" ref="H276:H280" si="301">E276+32</f>
        <v>45851</v>
      </c>
      <c r="I276" s="88">
        <f t="shared" ref="I276:I280" si="302">E276+34</f>
        <v>45853</v>
      </c>
      <c r="J276" s="88">
        <f t="shared" ref="J276:J280" si="303">E276+40</f>
        <v>45859</v>
      </c>
      <c r="L276" s="3603">
        <v>45811</v>
      </c>
      <c r="M276" s="3603">
        <v>45812</v>
      </c>
    </row>
    <row r="277" spans="1:13" s="30" customFormat="1" ht="20.100000000000001" hidden="1" customHeight="1">
      <c r="A277" s="135"/>
      <c r="B277" s="135"/>
      <c r="C277" s="3363" t="s">
        <v>129</v>
      </c>
      <c r="D277" s="3150" t="s">
        <v>3950</v>
      </c>
      <c r="E277" s="88">
        <v>45827</v>
      </c>
      <c r="F277" s="1174">
        <f t="shared" si="300"/>
        <v>45832</v>
      </c>
      <c r="G277" s="1174"/>
      <c r="H277" s="88">
        <f t="shared" si="301"/>
        <v>45859</v>
      </c>
      <c r="I277" s="88">
        <f t="shared" si="302"/>
        <v>45861</v>
      </c>
      <c r="J277" s="88">
        <f t="shared" si="303"/>
        <v>45867</v>
      </c>
      <c r="L277" s="3603">
        <v>45818</v>
      </c>
      <c r="M277" s="3603">
        <v>45819</v>
      </c>
    </row>
    <row r="278" spans="1:13" s="30" customFormat="1" ht="20.100000000000001" hidden="1" customHeight="1">
      <c r="A278" s="135"/>
      <c r="B278" s="135"/>
      <c r="C278" s="3363" t="s">
        <v>3408</v>
      </c>
      <c r="D278" s="3150" t="s">
        <v>3951</v>
      </c>
      <c r="E278" s="88">
        <v>45832</v>
      </c>
      <c r="F278" s="1174">
        <f t="shared" si="300"/>
        <v>45837</v>
      </c>
      <c r="G278" s="1174"/>
      <c r="H278" s="88">
        <f t="shared" si="301"/>
        <v>45864</v>
      </c>
      <c r="I278" s="88">
        <f t="shared" si="302"/>
        <v>45866</v>
      </c>
      <c r="J278" s="88">
        <f t="shared" si="303"/>
        <v>45872</v>
      </c>
      <c r="L278" s="3603">
        <v>45825</v>
      </c>
      <c r="M278" s="3603">
        <v>45826</v>
      </c>
    </row>
    <row r="279" spans="1:13" s="30" customFormat="1" ht="20.100000000000001" hidden="1" customHeight="1">
      <c r="A279" s="135"/>
      <c r="B279" s="135"/>
      <c r="C279" s="3363" t="s">
        <v>2361</v>
      </c>
      <c r="D279" s="3150" t="s">
        <v>3952</v>
      </c>
      <c r="E279" s="88">
        <v>45838</v>
      </c>
      <c r="F279" s="1174">
        <f t="shared" si="300"/>
        <v>45843</v>
      </c>
      <c r="G279" s="1174"/>
      <c r="H279" s="88">
        <f t="shared" si="301"/>
        <v>45870</v>
      </c>
      <c r="I279" s="88">
        <f t="shared" si="302"/>
        <v>45872</v>
      </c>
      <c r="J279" s="88">
        <f t="shared" si="303"/>
        <v>45878</v>
      </c>
      <c r="L279" s="3603">
        <v>45832</v>
      </c>
      <c r="M279" s="3603">
        <v>45833</v>
      </c>
    </row>
    <row r="280" spans="1:13" s="30" customFormat="1" ht="20.100000000000001" hidden="1" customHeight="1">
      <c r="A280" s="135"/>
      <c r="B280" s="135"/>
      <c r="C280" s="3363" t="s">
        <v>3818</v>
      </c>
      <c r="D280" s="3150" t="s">
        <v>3953</v>
      </c>
      <c r="E280" s="88">
        <v>45849</v>
      </c>
      <c r="F280" s="1174">
        <f t="shared" si="300"/>
        <v>45854</v>
      </c>
      <c r="G280" s="1174"/>
      <c r="H280" s="88">
        <f t="shared" si="301"/>
        <v>45881</v>
      </c>
      <c r="I280" s="88">
        <f t="shared" si="302"/>
        <v>45883</v>
      </c>
      <c r="J280" s="88">
        <f t="shared" si="303"/>
        <v>45889</v>
      </c>
      <c r="L280" s="1675">
        <v>45839</v>
      </c>
      <c r="M280" s="1675">
        <v>45840</v>
      </c>
    </row>
    <row r="281" spans="1:13" s="30" customFormat="1" ht="20.100000000000001" hidden="1" customHeight="1">
      <c r="A281" s="135"/>
      <c r="B281" s="135"/>
      <c r="C281" s="3363" t="s">
        <v>2436</v>
      </c>
      <c r="D281" s="3150" t="s">
        <v>3954</v>
      </c>
      <c r="E281" s="88">
        <v>45854</v>
      </c>
      <c r="F281" s="1174">
        <f t="shared" ref="F281:F285" si="304">E281+5</f>
        <v>45859</v>
      </c>
      <c r="G281" s="1174">
        <f>E281+29</f>
        <v>45883</v>
      </c>
      <c r="H281" s="88">
        <f t="shared" ref="H281:H285" si="305">E281+32</f>
        <v>45886</v>
      </c>
      <c r="I281" s="88">
        <f t="shared" ref="I281:I285" si="306">E281+34</f>
        <v>45888</v>
      </c>
      <c r="J281" s="88">
        <f t="shared" ref="J281:J285" si="307">E281+40</f>
        <v>45894</v>
      </c>
      <c r="L281" s="1675">
        <v>45846</v>
      </c>
      <c r="M281" s="1675">
        <v>45847</v>
      </c>
    </row>
    <row r="282" spans="1:13" s="30" customFormat="1" ht="20.100000000000001" hidden="1" customHeight="1">
      <c r="A282" s="135"/>
      <c r="B282" s="135"/>
      <c r="C282" s="3363" t="s">
        <v>2353</v>
      </c>
      <c r="D282" s="3150" t="s">
        <v>3955</v>
      </c>
      <c r="E282" s="88">
        <v>45860</v>
      </c>
      <c r="F282" s="1174">
        <f t="shared" si="304"/>
        <v>45865</v>
      </c>
      <c r="G282" s="1174"/>
      <c r="H282" s="88">
        <f t="shared" si="305"/>
        <v>45892</v>
      </c>
      <c r="I282" s="88">
        <f t="shared" si="306"/>
        <v>45894</v>
      </c>
      <c r="J282" s="88">
        <f t="shared" si="307"/>
        <v>45900</v>
      </c>
      <c r="L282" s="1675">
        <v>45853</v>
      </c>
      <c r="M282" s="1675">
        <v>45854</v>
      </c>
    </row>
    <row r="283" spans="1:13" s="30" customFormat="1" ht="20.100000000000001" hidden="1" customHeight="1">
      <c r="A283" s="135"/>
      <c r="B283" s="135"/>
      <c r="C283" s="3604" t="s">
        <v>3956</v>
      </c>
      <c r="D283" s="3150" t="s">
        <v>3957</v>
      </c>
      <c r="E283" s="88">
        <v>45860</v>
      </c>
      <c r="F283" s="1174">
        <f t="shared" si="304"/>
        <v>45865</v>
      </c>
      <c r="G283" s="1174"/>
      <c r="H283" s="88">
        <f t="shared" si="305"/>
        <v>45892</v>
      </c>
      <c r="I283" s="88">
        <f t="shared" si="306"/>
        <v>45894</v>
      </c>
      <c r="J283" s="88">
        <f t="shared" si="307"/>
        <v>45900</v>
      </c>
      <c r="L283" s="1675">
        <v>45860</v>
      </c>
      <c r="M283" s="1675">
        <v>45861</v>
      </c>
    </row>
    <row r="284" spans="1:13" s="30" customFormat="1" ht="20.100000000000001" hidden="1" customHeight="1">
      <c r="A284" s="135"/>
      <c r="B284" s="135"/>
      <c r="C284" s="3363" t="s">
        <v>294</v>
      </c>
      <c r="D284" s="3150" t="s">
        <v>3958</v>
      </c>
      <c r="E284" s="88">
        <v>45867</v>
      </c>
      <c r="F284" s="1174">
        <f t="shared" si="304"/>
        <v>45872</v>
      </c>
      <c r="G284" s="1174"/>
      <c r="H284" s="88">
        <f t="shared" si="305"/>
        <v>45899</v>
      </c>
      <c r="I284" s="88">
        <f t="shared" si="306"/>
        <v>45901</v>
      </c>
      <c r="J284" s="88">
        <f t="shared" si="307"/>
        <v>45907</v>
      </c>
      <c r="L284" s="1675">
        <v>45867</v>
      </c>
      <c r="M284" s="1675">
        <v>45868</v>
      </c>
    </row>
    <row r="285" spans="1:13" s="30" customFormat="1" ht="20.100000000000001" hidden="1" customHeight="1">
      <c r="A285" s="135"/>
      <c r="B285" s="135"/>
      <c r="C285" s="3605" t="s">
        <v>3842</v>
      </c>
      <c r="D285" s="3150" t="s">
        <v>3959</v>
      </c>
      <c r="E285" s="88">
        <v>45874</v>
      </c>
      <c r="F285" s="1174">
        <f t="shared" si="304"/>
        <v>45879</v>
      </c>
      <c r="G285" s="1174"/>
      <c r="H285" s="88">
        <f t="shared" si="305"/>
        <v>45906</v>
      </c>
      <c r="I285" s="88">
        <f t="shared" si="306"/>
        <v>45908</v>
      </c>
      <c r="J285" s="88">
        <f t="shared" si="307"/>
        <v>45914</v>
      </c>
      <c r="L285" s="1675">
        <v>45874</v>
      </c>
      <c r="M285" s="1675">
        <v>45875</v>
      </c>
    </row>
    <row r="286" spans="1:13" s="30" customFormat="1" ht="20.100000000000001" hidden="1" customHeight="1">
      <c r="A286" s="135"/>
      <c r="B286" s="135"/>
      <c r="C286" s="3363" t="s">
        <v>3960</v>
      </c>
      <c r="D286" s="3150" t="s">
        <v>3961</v>
      </c>
      <c r="E286" s="88">
        <v>45881</v>
      </c>
      <c r="F286" s="1174">
        <f>E286+5</f>
        <v>45886</v>
      </c>
      <c r="G286" s="1174"/>
      <c r="H286" s="88">
        <f>E286+32</f>
        <v>45913</v>
      </c>
      <c r="I286" s="88">
        <f>E286+34</f>
        <v>45915</v>
      </c>
      <c r="J286" s="88">
        <f>E286+40</f>
        <v>45921</v>
      </c>
      <c r="L286" s="1675">
        <f t="shared" ref="L286:M288" si="308">L285+7</f>
        <v>45881</v>
      </c>
      <c r="M286" s="1675">
        <f t="shared" si="308"/>
        <v>45882</v>
      </c>
    </row>
    <row r="287" spans="1:13" s="30" customFormat="1" ht="20.100000000000001" hidden="1" customHeight="1">
      <c r="A287" s="135"/>
      <c r="B287" s="135"/>
      <c r="C287" s="3363" t="s">
        <v>2359</v>
      </c>
      <c r="D287" s="3150" t="s">
        <v>3962</v>
      </c>
      <c r="E287" s="88">
        <v>45888</v>
      </c>
      <c r="F287" s="1174">
        <f>E287+5</f>
        <v>45893</v>
      </c>
      <c r="G287" s="1174"/>
      <c r="H287" s="88">
        <f>E287+32</f>
        <v>45920</v>
      </c>
      <c r="I287" s="88">
        <f>E287+34</f>
        <v>45922</v>
      </c>
      <c r="J287" s="88">
        <f>E287+40</f>
        <v>45928</v>
      </c>
      <c r="L287" s="1675">
        <f t="shared" si="308"/>
        <v>45888</v>
      </c>
      <c r="M287" s="1675">
        <f t="shared" si="308"/>
        <v>45889</v>
      </c>
    </row>
    <row r="288" spans="1:13" s="30" customFormat="1" ht="20.100000000000001" hidden="1" customHeight="1">
      <c r="A288" s="135"/>
      <c r="B288" s="135"/>
      <c r="C288" s="3606" t="s">
        <v>133</v>
      </c>
      <c r="D288" s="3389" t="s">
        <v>3963</v>
      </c>
      <c r="E288" s="88">
        <v>45895</v>
      </c>
      <c r="F288" s="1174">
        <f>E288+5</f>
        <v>45900</v>
      </c>
      <c r="G288" s="1174"/>
      <c r="H288" s="88">
        <f>E288+32</f>
        <v>45927</v>
      </c>
      <c r="I288" s="88">
        <f>E288+34</f>
        <v>45929</v>
      </c>
      <c r="J288" s="88">
        <f>E288+40</f>
        <v>45935</v>
      </c>
      <c r="L288" s="1675">
        <f t="shared" si="308"/>
        <v>45895</v>
      </c>
      <c r="M288" s="1675">
        <f t="shared" si="308"/>
        <v>45896</v>
      </c>
    </row>
    <row r="289" spans="1:11" ht="20.100000000000001" customHeight="1">
      <c r="C289" s="27"/>
      <c r="D289" s="27"/>
      <c r="E289" s="27"/>
      <c r="F289" s="27"/>
      <c r="G289" s="27"/>
      <c r="H289" s="27"/>
    </row>
    <row r="290" spans="1:11" s="53" customFormat="1" ht="20.100000000000001" customHeight="1">
      <c r="A290" s="3627"/>
      <c r="B290" s="3627"/>
      <c r="C290" s="4768" t="s">
        <v>674</v>
      </c>
      <c r="D290" s="4769"/>
      <c r="E290" s="4759" t="s">
        <v>96</v>
      </c>
      <c r="F290" s="3214" t="s">
        <v>731</v>
      </c>
      <c r="G290" s="91" t="s">
        <v>797</v>
      </c>
      <c r="H290" s="91" t="s">
        <v>654</v>
      </c>
    </row>
    <row r="291" spans="1:11" s="53" customFormat="1" ht="20.100000000000001" customHeight="1" thickBot="1">
      <c r="A291" s="3627"/>
      <c r="B291" s="3625" t="s">
        <v>3598</v>
      </c>
      <c r="C291" s="4770"/>
      <c r="D291" s="4771"/>
      <c r="E291" s="4760"/>
      <c r="F291" s="3608" t="s">
        <v>3244</v>
      </c>
      <c r="G291" s="93" t="s">
        <v>3215</v>
      </c>
      <c r="H291" s="93" t="s">
        <v>3964</v>
      </c>
      <c r="J291" s="3600" t="s">
        <v>3599</v>
      </c>
      <c r="K291" s="3600" t="s">
        <v>3600</v>
      </c>
    </row>
    <row r="292" spans="1:11" s="30" customFormat="1" ht="20.100000000000001" hidden="1" customHeight="1" thickTop="1">
      <c r="A292" s="3627" t="s">
        <v>3943</v>
      </c>
      <c r="B292" s="3627"/>
      <c r="C292" s="3602" t="s">
        <v>133</v>
      </c>
      <c r="D292" s="3150" t="s">
        <v>3944</v>
      </c>
      <c r="E292" s="89">
        <v>45785</v>
      </c>
      <c r="F292" s="88">
        <f t="shared" ref="F292:F298" si="309">E292+32</f>
        <v>45817</v>
      </c>
      <c r="G292" s="88">
        <f t="shared" ref="G292:G298" si="310">E292+34</f>
        <v>45819</v>
      </c>
      <c r="H292" s="88">
        <f t="shared" ref="H292:H298" si="311">E292+40</f>
        <v>45825</v>
      </c>
      <c r="J292" s="88">
        <v>45777</v>
      </c>
      <c r="K292" s="88">
        <v>45777</v>
      </c>
    </row>
    <row r="293" spans="1:11" s="30" customFormat="1" ht="20.100000000000001" hidden="1" customHeight="1">
      <c r="A293" s="135"/>
      <c r="B293" s="135"/>
      <c r="C293" s="3602" t="s">
        <v>3664</v>
      </c>
      <c r="D293" s="3150" t="s">
        <v>3945</v>
      </c>
      <c r="E293" s="88">
        <v>45791</v>
      </c>
      <c r="F293" s="88">
        <f t="shared" si="309"/>
        <v>45823</v>
      </c>
      <c r="G293" s="88">
        <f t="shared" si="310"/>
        <v>45825</v>
      </c>
      <c r="H293" s="88">
        <f t="shared" si="311"/>
        <v>45831</v>
      </c>
      <c r="J293" s="88">
        <v>45784</v>
      </c>
      <c r="K293" s="88">
        <v>45784</v>
      </c>
    </row>
    <row r="294" spans="1:11" s="30" customFormat="1" ht="20.100000000000001" hidden="1" customHeight="1">
      <c r="A294" s="135"/>
      <c r="B294" s="135"/>
      <c r="C294" s="3602" t="s">
        <v>3667</v>
      </c>
      <c r="D294" s="3150" t="s">
        <v>3946</v>
      </c>
      <c r="E294" s="88">
        <v>45798</v>
      </c>
      <c r="F294" s="88">
        <f t="shared" si="309"/>
        <v>45830</v>
      </c>
      <c r="G294" s="88">
        <f t="shared" si="310"/>
        <v>45832</v>
      </c>
      <c r="H294" s="88">
        <f t="shared" si="311"/>
        <v>45838</v>
      </c>
      <c r="J294" s="3603">
        <v>45791</v>
      </c>
      <c r="K294" s="3603">
        <v>45791</v>
      </c>
    </row>
    <row r="295" spans="1:11" s="30" customFormat="1" ht="20.100000000000001" hidden="1" customHeight="1">
      <c r="A295" s="135"/>
      <c r="B295" s="135"/>
      <c r="C295" s="3602" t="s">
        <v>3829</v>
      </c>
      <c r="D295" s="3150" t="s">
        <v>3947</v>
      </c>
      <c r="E295" s="88">
        <v>45802</v>
      </c>
      <c r="F295" s="88">
        <f t="shared" si="309"/>
        <v>45834</v>
      </c>
      <c r="G295" s="88">
        <f t="shared" si="310"/>
        <v>45836</v>
      </c>
      <c r="H295" s="88">
        <f t="shared" si="311"/>
        <v>45842</v>
      </c>
      <c r="J295" s="3603">
        <v>45798</v>
      </c>
      <c r="K295" s="3603">
        <v>45798</v>
      </c>
    </row>
    <row r="296" spans="1:11" s="30" customFormat="1" ht="20.100000000000001" hidden="1" customHeight="1">
      <c r="A296" s="135"/>
      <c r="B296" s="135"/>
      <c r="C296" s="3602" t="s">
        <v>2365</v>
      </c>
      <c r="D296" s="3150" t="s">
        <v>3948</v>
      </c>
      <c r="E296" s="88">
        <v>45808</v>
      </c>
      <c r="F296" s="88">
        <f t="shared" si="309"/>
        <v>45840</v>
      </c>
      <c r="G296" s="88">
        <f t="shared" si="310"/>
        <v>45842</v>
      </c>
      <c r="H296" s="88">
        <f t="shared" si="311"/>
        <v>45848</v>
      </c>
      <c r="J296" s="3603">
        <v>45805</v>
      </c>
      <c r="K296" s="3603">
        <v>45805</v>
      </c>
    </row>
    <row r="297" spans="1:11" s="30" customFormat="1" ht="20.100000000000001" hidden="1" customHeight="1">
      <c r="A297" s="135"/>
      <c r="B297" s="135"/>
      <c r="C297" s="3363" t="s">
        <v>3362</v>
      </c>
      <c r="D297" s="3150" t="s">
        <v>3949</v>
      </c>
      <c r="E297" s="88">
        <v>45819</v>
      </c>
      <c r="F297" s="88">
        <f t="shared" si="309"/>
        <v>45851</v>
      </c>
      <c r="G297" s="88">
        <f t="shared" si="310"/>
        <v>45853</v>
      </c>
      <c r="H297" s="88">
        <f t="shared" si="311"/>
        <v>45859</v>
      </c>
      <c r="J297" s="88">
        <v>45812</v>
      </c>
      <c r="K297" s="88">
        <v>45812</v>
      </c>
    </row>
    <row r="298" spans="1:11" s="30" customFormat="1" ht="20.100000000000001" hidden="1" customHeight="1">
      <c r="A298" s="135"/>
      <c r="B298" s="135"/>
      <c r="C298" s="3363" t="s">
        <v>129</v>
      </c>
      <c r="D298" s="3150" t="s">
        <v>3950</v>
      </c>
      <c r="E298" s="88">
        <v>45827</v>
      </c>
      <c r="F298" s="88">
        <f t="shared" si="309"/>
        <v>45859</v>
      </c>
      <c r="G298" s="88">
        <f t="shared" si="310"/>
        <v>45861</v>
      </c>
      <c r="H298" s="88">
        <f t="shared" si="311"/>
        <v>45867</v>
      </c>
      <c r="J298" s="88">
        <v>45819</v>
      </c>
      <c r="K298" s="88">
        <v>45819</v>
      </c>
    </row>
    <row r="299" spans="1:11" s="30" customFormat="1" ht="20.100000000000001" hidden="1" customHeight="1">
      <c r="A299" s="135"/>
      <c r="B299" s="2140">
        <f t="shared" ref="B299:B313" si="312">WEEKNUM(J299)</f>
        <v>25</v>
      </c>
      <c r="C299" s="3363" t="s">
        <v>3408</v>
      </c>
      <c r="D299" s="3150" t="s">
        <v>3951</v>
      </c>
      <c r="E299" s="88">
        <v>45832</v>
      </c>
      <c r="F299" s="88">
        <f t="shared" ref="F299:F313" si="313">E299+30</f>
        <v>45862</v>
      </c>
      <c r="G299" s="88">
        <f t="shared" ref="G299:G313" si="314">F299+3</f>
        <v>45865</v>
      </c>
      <c r="H299" s="88">
        <f t="shared" ref="H299:H313" si="315">G299+6</f>
        <v>45871</v>
      </c>
      <c r="J299" s="88">
        <v>45826</v>
      </c>
      <c r="K299" s="88">
        <v>45826</v>
      </c>
    </row>
    <row r="300" spans="1:11" s="30" customFormat="1" ht="20.100000000000001" hidden="1" customHeight="1">
      <c r="A300" s="135"/>
      <c r="B300" s="2140">
        <f t="shared" si="312"/>
        <v>26</v>
      </c>
      <c r="C300" s="3363" t="s">
        <v>2361</v>
      </c>
      <c r="D300" s="3150" t="s">
        <v>3952</v>
      </c>
      <c r="E300" s="88">
        <v>45838</v>
      </c>
      <c r="F300" s="88">
        <f t="shared" si="313"/>
        <v>45868</v>
      </c>
      <c r="G300" s="88">
        <f t="shared" si="314"/>
        <v>45871</v>
      </c>
      <c r="H300" s="88">
        <f t="shared" si="315"/>
        <v>45877</v>
      </c>
      <c r="J300" s="88">
        <v>45833</v>
      </c>
      <c r="K300" s="88">
        <v>45833</v>
      </c>
    </row>
    <row r="301" spans="1:11" s="30" customFormat="1" ht="20.100000000000001" hidden="1" customHeight="1">
      <c r="A301" s="135"/>
      <c r="B301" s="2140">
        <f t="shared" si="312"/>
        <v>27</v>
      </c>
      <c r="C301" s="3363" t="s">
        <v>3818</v>
      </c>
      <c r="D301" s="3150" t="s">
        <v>3953</v>
      </c>
      <c r="E301" s="88">
        <v>45849</v>
      </c>
      <c r="F301" s="88">
        <f t="shared" si="313"/>
        <v>45879</v>
      </c>
      <c r="G301" s="88">
        <f t="shared" si="314"/>
        <v>45882</v>
      </c>
      <c r="H301" s="88">
        <f t="shared" si="315"/>
        <v>45888</v>
      </c>
      <c r="J301" s="88">
        <v>45840</v>
      </c>
      <c r="K301" s="88">
        <v>45840</v>
      </c>
    </row>
    <row r="302" spans="1:11" s="30" customFormat="1" ht="20.100000000000001" hidden="1" customHeight="1">
      <c r="A302" s="135"/>
      <c r="B302" s="2140">
        <f t="shared" si="312"/>
        <v>28</v>
      </c>
      <c r="C302" s="3363" t="s">
        <v>2436</v>
      </c>
      <c r="D302" s="3150" t="s">
        <v>3954</v>
      </c>
      <c r="E302" s="88">
        <v>45855</v>
      </c>
      <c r="F302" s="88">
        <f t="shared" si="313"/>
        <v>45885</v>
      </c>
      <c r="G302" s="88">
        <f t="shared" si="314"/>
        <v>45888</v>
      </c>
      <c r="H302" s="88">
        <f t="shared" si="315"/>
        <v>45894</v>
      </c>
      <c r="J302" s="88">
        <v>45847</v>
      </c>
      <c r="K302" s="88">
        <v>45847</v>
      </c>
    </row>
    <row r="303" spans="1:11" s="30" customFormat="1" ht="20.100000000000001" hidden="1" customHeight="1">
      <c r="A303" s="135"/>
      <c r="B303" s="2140">
        <f t="shared" si="312"/>
        <v>29</v>
      </c>
      <c r="C303" s="3363" t="s">
        <v>2353</v>
      </c>
      <c r="D303" s="3150" t="s">
        <v>3955</v>
      </c>
      <c r="E303" s="88">
        <v>45861</v>
      </c>
      <c r="F303" s="88">
        <f t="shared" si="313"/>
        <v>45891</v>
      </c>
      <c r="G303" s="88">
        <f t="shared" si="314"/>
        <v>45894</v>
      </c>
      <c r="H303" s="88">
        <f t="shared" si="315"/>
        <v>45900</v>
      </c>
      <c r="J303" s="88">
        <v>45854</v>
      </c>
      <c r="K303" s="88">
        <v>45854</v>
      </c>
    </row>
    <row r="304" spans="1:11" s="30" customFormat="1" ht="20.100000000000001" hidden="1" customHeight="1">
      <c r="A304" s="135"/>
      <c r="B304" s="2140">
        <f t="shared" si="312"/>
        <v>31</v>
      </c>
      <c r="C304" s="3604" t="s">
        <v>3956</v>
      </c>
      <c r="D304" s="3150" t="s">
        <v>3957</v>
      </c>
      <c r="E304" s="3692">
        <v>45869</v>
      </c>
      <c r="F304" s="88">
        <f t="shared" si="313"/>
        <v>45899</v>
      </c>
      <c r="G304" s="88">
        <f t="shared" si="314"/>
        <v>45902</v>
      </c>
      <c r="H304" s="88">
        <f t="shared" si="315"/>
        <v>45908</v>
      </c>
      <c r="J304" s="88">
        <v>45866</v>
      </c>
      <c r="K304" s="88">
        <v>45866</v>
      </c>
    </row>
    <row r="305" spans="1:11" s="30" customFormat="1" ht="20.100000000000001" hidden="1" customHeight="1">
      <c r="A305" s="3736" t="s">
        <v>294</v>
      </c>
      <c r="B305" s="2140">
        <f t="shared" si="312"/>
        <v>32</v>
      </c>
      <c r="C305" s="3700" t="s">
        <v>3392</v>
      </c>
      <c r="D305" s="3150" t="s">
        <v>3958</v>
      </c>
      <c r="E305" s="88">
        <v>45874</v>
      </c>
      <c r="F305" s="88">
        <f t="shared" si="313"/>
        <v>45904</v>
      </c>
      <c r="G305" s="88">
        <f t="shared" si="314"/>
        <v>45907</v>
      </c>
      <c r="H305" s="88">
        <f t="shared" si="315"/>
        <v>45913</v>
      </c>
      <c r="J305" s="88">
        <f t="shared" ref="J305:J311" si="316">J304+7</f>
        <v>45873</v>
      </c>
      <c r="K305" s="88">
        <f t="shared" ref="K305:K322" si="317">K304+7</f>
        <v>45873</v>
      </c>
    </row>
    <row r="306" spans="1:11" s="30" customFormat="1" ht="20.100000000000001" hidden="1" customHeight="1">
      <c r="A306" s="3736"/>
      <c r="B306" s="2140">
        <f t="shared" si="312"/>
        <v>33</v>
      </c>
      <c r="C306" s="3605" t="s">
        <v>3842</v>
      </c>
      <c r="D306" s="3150" t="s">
        <v>3959</v>
      </c>
      <c r="E306" s="88">
        <v>45887</v>
      </c>
      <c r="F306" s="88">
        <f t="shared" si="313"/>
        <v>45917</v>
      </c>
      <c r="G306" s="88">
        <f t="shared" si="314"/>
        <v>45920</v>
      </c>
      <c r="H306" s="88">
        <f t="shared" si="315"/>
        <v>45926</v>
      </c>
      <c r="J306" s="88">
        <f t="shared" si="316"/>
        <v>45880</v>
      </c>
      <c r="K306" s="88">
        <f t="shared" si="317"/>
        <v>45880</v>
      </c>
    </row>
    <row r="307" spans="1:11" s="30" customFormat="1" ht="20.100000000000001" hidden="1" customHeight="1">
      <c r="A307" s="3736" t="s">
        <v>3960</v>
      </c>
      <c r="B307" s="2140">
        <f t="shared" si="312"/>
        <v>34</v>
      </c>
      <c r="C307" s="3363" t="s">
        <v>3326</v>
      </c>
      <c r="D307" s="3150" t="s">
        <v>3961</v>
      </c>
      <c r="E307" s="88">
        <v>45891</v>
      </c>
      <c r="F307" s="88">
        <f t="shared" si="313"/>
        <v>45921</v>
      </c>
      <c r="G307" s="88">
        <f t="shared" si="314"/>
        <v>45924</v>
      </c>
      <c r="H307" s="88">
        <f t="shared" si="315"/>
        <v>45930</v>
      </c>
      <c r="J307" s="88">
        <f t="shared" si="316"/>
        <v>45887</v>
      </c>
      <c r="K307" s="88">
        <f t="shared" si="317"/>
        <v>45887</v>
      </c>
    </row>
    <row r="308" spans="1:11" s="30" customFormat="1" ht="20.100000000000001" hidden="1" customHeight="1">
      <c r="A308" s="3736" t="s">
        <v>3965</v>
      </c>
      <c r="B308" s="2140">
        <f t="shared" si="312"/>
        <v>35</v>
      </c>
      <c r="C308" s="3604" t="s">
        <v>133</v>
      </c>
      <c r="D308" s="3150" t="s">
        <v>3962</v>
      </c>
      <c r="E308" s="88">
        <v>45898</v>
      </c>
      <c r="F308" s="88">
        <f t="shared" si="313"/>
        <v>45928</v>
      </c>
      <c r="G308" s="88">
        <f t="shared" si="314"/>
        <v>45931</v>
      </c>
      <c r="H308" s="88">
        <f t="shared" si="315"/>
        <v>45937</v>
      </c>
      <c r="J308" s="88">
        <f t="shared" si="316"/>
        <v>45894</v>
      </c>
      <c r="K308" s="88">
        <f t="shared" si="317"/>
        <v>45894</v>
      </c>
    </row>
    <row r="309" spans="1:11" s="30" customFormat="1" ht="20.100000000000001" hidden="1" customHeight="1">
      <c r="A309" s="3736" t="s">
        <v>3966</v>
      </c>
      <c r="B309" s="2140">
        <f t="shared" si="312"/>
        <v>36</v>
      </c>
      <c r="C309" s="3606" t="s">
        <v>2359</v>
      </c>
      <c r="D309" s="3389" t="s">
        <v>3963</v>
      </c>
      <c r="E309" s="88">
        <v>45904</v>
      </c>
      <c r="F309" s="88">
        <f t="shared" si="313"/>
        <v>45934</v>
      </c>
      <c r="G309" s="88">
        <f t="shared" si="314"/>
        <v>45937</v>
      </c>
      <c r="H309" s="88">
        <f t="shared" si="315"/>
        <v>45943</v>
      </c>
      <c r="J309" s="88">
        <f t="shared" si="316"/>
        <v>45901</v>
      </c>
      <c r="K309" s="88">
        <f t="shared" si="317"/>
        <v>45901</v>
      </c>
    </row>
    <row r="310" spans="1:11" s="30" customFormat="1" ht="20.100000000000001" hidden="1" customHeight="1">
      <c r="A310" s="3736" t="s">
        <v>2393</v>
      </c>
      <c r="B310" s="2140">
        <f t="shared" si="312"/>
        <v>37</v>
      </c>
      <c r="C310" s="3605" t="s">
        <v>2410</v>
      </c>
      <c r="D310" s="3150" t="s">
        <v>3967</v>
      </c>
      <c r="E310" s="88">
        <v>45918</v>
      </c>
      <c r="F310" s="88">
        <f t="shared" si="313"/>
        <v>45948</v>
      </c>
      <c r="G310" s="88">
        <f t="shared" si="314"/>
        <v>45951</v>
      </c>
      <c r="H310" s="88">
        <f t="shared" si="315"/>
        <v>45957</v>
      </c>
      <c r="J310" s="88">
        <f t="shared" si="316"/>
        <v>45908</v>
      </c>
      <c r="K310" s="88">
        <f t="shared" si="317"/>
        <v>45908</v>
      </c>
    </row>
    <row r="311" spans="1:11" s="30" customFormat="1" ht="20.100000000000001" hidden="1" customHeight="1">
      <c r="A311" s="3736" t="s">
        <v>2510</v>
      </c>
      <c r="B311" s="2140">
        <f t="shared" si="312"/>
        <v>38</v>
      </c>
      <c r="C311" s="3363" t="s">
        <v>412</v>
      </c>
      <c r="D311" s="3150" t="s">
        <v>3968</v>
      </c>
      <c r="E311" s="88">
        <v>45920</v>
      </c>
      <c r="F311" s="88">
        <f t="shared" si="313"/>
        <v>45950</v>
      </c>
      <c r="G311" s="88">
        <f t="shared" si="314"/>
        <v>45953</v>
      </c>
      <c r="H311" s="88">
        <f t="shared" si="315"/>
        <v>45959</v>
      </c>
      <c r="J311" s="88">
        <f t="shared" si="316"/>
        <v>45915</v>
      </c>
      <c r="K311" s="88">
        <f t="shared" si="317"/>
        <v>45915</v>
      </c>
    </row>
    <row r="312" spans="1:11" s="30" customFormat="1" ht="20.100000000000001" hidden="1" customHeight="1" thickTop="1">
      <c r="A312" s="3736" t="s">
        <v>3829</v>
      </c>
      <c r="B312" s="2140">
        <f t="shared" si="312"/>
        <v>38</v>
      </c>
      <c r="C312" s="3363" t="s">
        <v>2363</v>
      </c>
      <c r="D312" s="3150" t="s">
        <v>3969</v>
      </c>
      <c r="E312" s="88">
        <v>45932</v>
      </c>
      <c r="F312" s="88">
        <f t="shared" si="313"/>
        <v>45962</v>
      </c>
      <c r="G312" s="88">
        <f t="shared" si="314"/>
        <v>45965</v>
      </c>
      <c r="H312" s="88">
        <f t="shared" si="315"/>
        <v>45971</v>
      </c>
      <c r="J312" s="88">
        <v>45920</v>
      </c>
      <c r="K312" s="88">
        <f t="shared" si="317"/>
        <v>45922</v>
      </c>
    </row>
    <row r="313" spans="1:11" s="30" customFormat="1" ht="20.100000000000001" hidden="1" customHeight="1">
      <c r="A313" s="3736" t="s">
        <v>3970</v>
      </c>
      <c r="B313" s="2140">
        <f t="shared" si="312"/>
        <v>39</v>
      </c>
      <c r="C313" s="3606" t="s">
        <v>3362</v>
      </c>
      <c r="D313" s="3389" t="s">
        <v>3971</v>
      </c>
      <c r="E313" s="88">
        <v>45942</v>
      </c>
      <c r="F313" s="88">
        <f t="shared" si="313"/>
        <v>45972</v>
      </c>
      <c r="G313" s="88">
        <f t="shared" si="314"/>
        <v>45975</v>
      </c>
      <c r="H313" s="88">
        <f t="shared" si="315"/>
        <v>45981</v>
      </c>
      <c r="J313" s="88">
        <v>45927</v>
      </c>
      <c r="K313" s="88">
        <f t="shared" si="317"/>
        <v>45929</v>
      </c>
    </row>
    <row r="314" spans="1:11" s="30" customFormat="1" ht="20.100000000000001" hidden="1" customHeight="1" thickTop="1">
      <c r="A314" s="3736" t="s">
        <v>2494</v>
      </c>
      <c r="B314" s="2140">
        <f t="shared" ref="B314:B322" si="318">WEEKNUM(J314)</f>
        <v>40</v>
      </c>
      <c r="C314" s="3605" t="s">
        <v>2390</v>
      </c>
      <c r="D314" s="3150" t="s">
        <v>3972</v>
      </c>
      <c r="E314" s="88">
        <v>45943</v>
      </c>
      <c r="F314" s="88">
        <f>E314+30</f>
        <v>45973</v>
      </c>
      <c r="G314" s="88">
        <f>F314+3</f>
        <v>45976</v>
      </c>
      <c r="H314" s="88">
        <f>G314+6</f>
        <v>45982</v>
      </c>
      <c r="J314" s="88">
        <v>45934</v>
      </c>
      <c r="K314" s="88">
        <f t="shared" si="317"/>
        <v>45936</v>
      </c>
    </row>
    <row r="315" spans="1:11" s="30" customFormat="1" ht="20.100000000000001" hidden="1" customHeight="1" thickTop="1">
      <c r="A315" s="135"/>
      <c r="B315" s="2140">
        <f t="shared" si="318"/>
        <v>41</v>
      </c>
      <c r="C315" s="3363" t="s">
        <v>129</v>
      </c>
      <c r="D315" s="3150" t="s">
        <v>3973</v>
      </c>
      <c r="E315" s="88">
        <v>45948</v>
      </c>
      <c r="F315" s="88">
        <f>E315+30</f>
        <v>45978</v>
      </c>
      <c r="G315" s="88">
        <f>F315+3</f>
        <v>45981</v>
      </c>
      <c r="H315" s="88">
        <f>G315+6</f>
        <v>45987</v>
      </c>
      <c r="J315" s="88">
        <f t="shared" ref="J315:J322" si="319">J314+7</f>
        <v>45941</v>
      </c>
      <c r="K315" s="88">
        <f t="shared" si="317"/>
        <v>45943</v>
      </c>
    </row>
    <row r="316" spans="1:11" s="30" customFormat="1" ht="20.100000000000001" hidden="1" customHeight="1" thickTop="1">
      <c r="A316" s="3736" t="s">
        <v>3974</v>
      </c>
      <c r="B316" s="2140">
        <f t="shared" si="318"/>
        <v>42</v>
      </c>
      <c r="C316" s="3797" t="s">
        <v>404</v>
      </c>
      <c r="D316" s="3150" t="s">
        <v>3975</v>
      </c>
      <c r="E316" s="1174"/>
      <c r="F316" s="1174"/>
      <c r="G316" s="1174"/>
      <c r="H316" s="1174"/>
      <c r="J316" s="88">
        <f t="shared" si="319"/>
        <v>45948</v>
      </c>
      <c r="K316" s="88">
        <f t="shared" si="317"/>
        <v>45950</v>
      </c>
    </row>
    <row r="317" spans="1:11" s="30" customFormat="1" ht="20.100000000000001" hidden="1" customHeight="1" thickTop="1">
      <c r="A317" s="135"/>
      <c r="B317" s="2140">
        <f t="shared" si="318"/>
        <v>43</v>
      </c>
      <c r="C317" s="3606" t="s">
        <v>3818</v>
      </c>
      <c r="D317" s="3389" t="s">
        <v>3976</v>
      </c>
      <c r="E317" s="88">
        <v>45963</v>
      </c>
      <c r="F317" s="88">
        <f t="shared" ref="F317:F322" si="320">E317+30</f>
        <v>45993</v>
      </c>
      <c r="G317" s="88">
        <f t="shared" ref="G317:G322" si="321">F317+3</f>
        <v>45996</v>
      </c>
      <c r="H317" s="88">
        <f t="shared" ref="H317:H322" si="322">G317+6</f>
        <v>46002</v>
      </c>
      <c r="J317" s="88">
        <f t="shared" si="319"/>
        <v>45955</v>
      </c>
      <c r="K317" s="88">
        <f t="shared" si="317"/>
        <v>45957</v>
      </c>
    </row>
    <row r="318" spans="1:11" s="30" customFormat="1" ht="20.100000000000001" hidden="1" customHeight="1" thickTop="1">
      <c r="A318" s="3736" t="s">
        <v>2436</v>
      </c>
      <c r="B318" s="2140">
        <f t="shared" si="318"/>
        <v>44</v>
      </c>
      <c r="C318" s="3605" t="s">
        <v>2919</v>
      </c>
      <c r="D318" s="3150" t="s">
        <v>3977</v>
      </c>
      <c r="E318" s="88">
        <v>45971</v>
      </c>
      <c r="F318" s="88">
        <f t="shared" si="320"/>
        <v>46001</v>
      </c>
      <c r="G318" s="88">
        <f t="shared" si="321"/>
        <v>46004</v>
      </c>
      <c r="H318" s="88">
        <f t="shared" si="322"/>
        <v>46010</v>
      </c>
      <c r="J318" s="88">
        <f t="shared" si="319"/>
        <v>45962</v>
      </c>
      <c r="K318" s="88">
        <f t="shared" si="317"/>
        <v>45964</v>
      </c>
    </row>
    <row r="319" spans="1:11" s="30" customFormat="1" ht="20.100000000000001" hidden="1" customHeight="1" thickTop="1">
      <c r="A319" s="3736"/>
      <c r="B319" s="3823">
        <f t="shared" si="318"/>
        <v>45</v>
      </c>
      <c r="C319" s="3602" t="s">
        <v>2353</v>
      </c>
      <c r="D319" s="3389" t="s">
        <v>3978</v>
      </c>
      <c r="E319" s="88">
        <v>45973</v>
      </c>
      <c r="F319" s="88">
        <f t="shared" si="320"/>
        <v>46003</v>
      </c>
      <c r="G319" s="88">
        <f t="shared" si="321"/>
        <v>46006</v>
      </c>
      <c r="H319" s="88">
        <f t="shared" si="322"/>
        <v>46012</v>
      </c>
      <c r="J319" s="88">
        <f t="shared" si="319"/>
        <v>45969</v>
      </c>
      <c r="K319" s="88">
        <f t="shared" si="317"/>
        <v>45971</v>
      </c>
    </row>
    <row r="320" spans="1:11" s="30" customFormat="1" ht="20.100000000000001" customHeight="1" thickTop="1">
      <c r="A320" s="3736"/>
      <c r="B320" s="2140">
        <f t="shared" si="318"/>
        <v>46</v>
      </c>
      <c r="C320" s="3362" t="s">
        <v>2403</v>
      </c>
      <c r="D320" s="3150" t="s">
        <v>3979</v>
      </c>
      <c r="E320" s="88">
        <v>45981</v>
      </c>
      <c r="F320" s="88">
        <f t="shared" si="320"/>
        <v>46011</v>
      </c>
      <c r="G320" s="88">
        <f t="shared" si="321"/>
        <v>46014</v>
      </c>
      <c r="H320" s="88">
        <f t="shared" si="322"/>
        <v>46020</v>
      </c>
      <c r="J320" s="88">
        <f t="shared" si="319"/>
        <v>45976</v>
      </c>
      <c r="K320" s="88">
        <f t="shared" si="317"/>
        <v>45978</v>
      </c>
    </row>
    <row r="321" spans="1:17" s="30" customFormat="1" ht="20.100000000000001" customHeight="1">
      <c r="A321" s="3736" t="s">
        <v>3392</v>
      </c>
      <c r="B321" s="2140">
        <f t="shared" si="318"/>
        <v>47</v>
      </c>
      <c r="C321" s="3606" t="s">
        <v>3842</v>
      </c>
      <c r="D321" s="3389" t="s">
        <v>3980</v>
      </c>
      <c r="E321" s="88">
        <v>45986</v>
      </c>
      <c r="F321" s="88">
        <f t="shared" si="320"/>
        <v>46016</v>
      </c>
      <c r="G321" s="88">
        <f t="shared" si="321"/>
        <v>46019</v>
      </c>
      <c r="H321" s="88">
        <f t="shared" si="322"/>
        <v>46025</v>
      </c>
      <c r="J321" s="88">
        <f t="shared" si="319"/>
        <v>45983</v>
      </c>
      <c r="K321" s="88">
        <f t="shared" si="317"/>
        <v>45985</v>
      </c>
    </row>
    <row r="322" spans="1:17" s="30" customFormat="1" ht="20.100000000000001" customHeight="1">
      <c r="A322" s="3736"/>
      <c r="B322" s="2140">
        <f t="shared" si="318"/>
        <v>48</v>
      </c>
      <c r="C322" s="3605" t="s">
        <v>2351</v>
      </c>
      <c r="D322" s="3150" t="s">
        <v>3981</v>
      </c>
      <c r="E322" s="88">
        <v>45990</v>
      </c>
      <c r="F322" s="88">
        <f t="shared" si="320"/>
        <v>46020</v>
      </c>
      <c r="G322" s="88">
        <f t="shared" si="321"/>
        <v>46023</v>
      </c>
      <c r="H322" s="88">
        <f t="shared" si="322"/>
        <v>46029</v>
      </c>
      <c r="J322" s="88">
        <f t="shared" si="319"/>
        <v>45990</v>
      </c>
      <c r="K322" s="88">
        <f t="shared" si="317"/>
        <v>45992</v>
      </c>
    </row>
    <row r="323" spans="1:17" s="30" customFormat="1" ht="20.100000000000001" customHeight="1">
      <c r="A323" s="3736" t="s">
        <v>3982</v>
      </c>
      <c r="B323" s="2140">
        <f t="shared" ref="B323:B331" si="323">WEEKNUM(J323)</f>
        <v>49</v>
      </c>
      <c r="C323" s="3363" t="s">
        <v>3983</v>
      </c>
      <c r="D323" s="3150" t="s">
        <v>3984</v>
      </c>
      <c r="E323" s="88">
        <v>45997</v>
      </c>
      <c r="F323" s="88">
        <f t="shared" ref="F323:F331" si="324">E323+30</f>
        <v>46027</v>
      </c>
      <c r="G323" s="88">
        <f t="shared" ref="G323:G331" si="325">F323+3</f>
        <v>46030</v>
      </c>
      <c r="H323" s="88">
        <f t="shared" ref="H323:H331" si="326">G323+6</f>
        <v>46036</v>
      </c>
      <c r="J323" s="88">
        <f t="shared" ref="J323:K326" si="327">J322+7</f>
        <v>45997</v>
      </c>
      <c r="K323" s="88">
        <f t="shared" si="327"/>
        <v>45999</v>
      </c>
    </row>
    <row r="324" spans="1:17" s="30" customFormat="1" ht="20.100000000000001" customHeight="1">
      <c r="A324" s="3736" t="s">
        <v>3985</v>
      </c>
      <c r="B324" s="2140">
        <f t="shared" si="323"/>
        <v>50</v>
      </c>
      <c r="C324" s="3363" t="s">
        <v>2526</v>
      </c>
      <c r="D324" s="3150" t="s">
        <v>3986</v>
      </c>
      <c r="E324" s="88">
        <v>46004</v>
      </c>
      <c r="F324" s="88">
        <f t="shared" si="324"/>
        <v>46034</v>
      </c>
      <c r="G324" s="88">
        <f t="shared" si="325"/>
        <v>46037</v>
      </c>
      <c r="H324" s="88">
        <f t="shared" si="326"/>
        <v>46043</v>
      </c>
      <c r="J324" s="88">
        <f t="shared" si="327"/>
        <v>46004</v>
      </c>
      <c r="K324" s="88">
        <f t="shared" si="327"/>
        <v>46006</v>
      </c>
    </row>
    <row r="325" spans="1:17" s="30" customFormat="1" ht="20.100000000000001" customHeight="1">
      <c r="A325" s="3736" t="s">
        <v>3987</v>
      </c>
      <c r="B325" s="2140">
        <f t="shared" si="323"/>
        <v>51</v>
      </c>
      <c r="C325" s="4292" t="s">
        <v>525</v>
      </c>
      <c r="D325" s="3389" t="s">
        <v>3988</v>
      </c>
      <c r="E325" s="88">
        <v>46011</v>
      </c>
      <c r="F325" s="88">
        <f t="shared" si="324"/>
        <v>46041</v>
      </c>
      <c r="G325" s="88">
        <f t="shared" si="325"/>
        <v>46044</v>
      </c>
      <c r="H325" s="88">
        <f t="shared" si="326"/>
        <v>46050</v>
      </c>
      <c r="J325" s="88">
        <f t="shared" si="327"/>
        <v>46011</v>
      </c>
      <c r="K325" s="88">
        <f t="shared" si="327"/>
        <v>46013</v>
      </c>
    </row>
    <row r="326" spans="1:17" s="30" customFormat="1" ht="20.100000000000001" customHeight="1">
      <c r="A326" s="3736"/>
      <c r="B326" s="2140">
        <f t="shared" si="323"/>
        <v>52</v>
      </c>
      <c r="C326" s="3605" t="s">
        <v>412</v>
      </c>
      <c r="D326" s="3150" t="s">
        <v>3989</v>
      </c>
      <c r="E326" s="88">
        <v>46018</v>
      </c>
      <c r="F326" s="88">
        <f t="shared" si="324"/>
        <v>46048</v>
      </c>
      <c r="G326" s="88">
        <f t="shared" si="325"/>
        <v>46051</v>
      </c>
      <c r="H326" s="88">
        <f t="shared" si="326"/>
        <v>46057</v>
      </c>
      <c r="J326" s="88">
        <f t="shared" si="327"/>
        <v>46018</v>
      </c>
      <c r="K326" s="88">
        <f t="shared" si="327"/>
        <v>46020</v>
      </c>
    </row>
    <row r="327" spans="1:17" s="30" customFormat="1" ht="20.100000000000001" customHeight="1">
      <c r="A327" s="3736"/>
      <c r="B327" s="2140">
        <f t="shared" si="323"/>
        <v>1</v>
      </c>
      <c r="C327" s="3363" t="s">
        <v>2889</v>
      </c>
      <c r="D327" s="3150" t="s">
        <v>3990</v>
      </c>
      <c r="E327" s="88">
        <v>46025</v>
      </c>
      <c r="F327" s="88">
        <f t="shared" si="324"/>
        <v>46055</v>
      </c>
      <c r="G327" s="88">
        <f t="shared" si="325"/>
        <v>46058</v>
      </c>
      <c r="H327" s="88">
        <f t="shared" si="326"/>
        <v>46064</v>
      </c>
      <c r="J327" s="88">
        <f t="shared" ref="J327:K331" si="328">J326+7</f>
        <v>46025</v>
      </c>
      <c r="K327" s="88">
        <f t="shared" si="328"/>
        <v>46027</v>
      </c>
    </row>
    <row r="328" spans="1:17" s="30" customFormat="1" ht="20.100000000000001" customHeight="1">
      <c r="A328" s="3736" t="s">
        <v>2510</v>
      </c>
      <c r="B328" s="2140">
        <f t="shared" si="323"/>
        <v>2</v>
      </c>
      <c r="C328" s="3700" t="s">
        <v>2630</v>
      </c>
      <c r="D328" s="3150" t="s">
        <v>3991</v>
      </c>
      <c r="E328" s="88">
        <v>46032</v>
      </c>
      <c r="F328" s="88">
        <f t="shared" si="324"/>
        <v>46062</v>
      </c>
      <c r="G328" s="88">
        <f t="shared" si="325"/>
        <v>46065</v>
      </c>
      <c r="H328" s="88">
        <f t="shared" si="326"/>
        <v>46071</v>
      </c>
      <c r="J328" s="88">
        <f t="shared" si="328"/>
        <v>46032</v>
      </c>
      <c r="K328" s="88">
        <f t="shared" si="328"/>
        <v>46034</v>
      </c>
    </row>
    <row r="329" spans="1:17" s="30" customFormat="1" ht="20.100000000000001" customHeight="1">
      <c r="A329" s="3736"/>
      <c r="B329" s="2140">
        <f t="shared" si="323"/>
        <v>3</v>
      </c>
      <c r="C329" s="4126" t="s">
        <v>2089</v>
      </c>
      <c r="D329" s="3389" t="s">
        <v>3992</v>
      </c>
      <c r="E329" s="88">
        <v>46039</v>
      </c>
      <c r="F329" s="88">
        <f t="shared" si="324"/>
        <v>46069</v>
      </c>
      <c r="G329" s="88">
        <f t="shared" si="325"/>
        <v>46072</v>
      </c>
      <c r="H329" s="88">
        <f t="shared" si="326"/>
        <v>46078</v>
      </c>
      <c r="J329" s="88">
        <f t="shared" si="328"/>
        <v>46039</v>
      </c>
      <c r="K329" s="88">
        <f t="shared" si="328"/>
        <v>46041</v>
      </c>
    </row>
    <row r="330" spans="1:17" s="30" customFormat="1" ht="20.100000000000001" customHeight="1">
      <c r="A330" s="3736" t="s">
        <v>9333</v>
      </c>
      <c r="B330" s="2140">
        <f t="shared" si="323"/>
        <v>4</v>
      </c>
      <c r="C330" s="4745" t="s">
        <v>3413</v>
      </c>
      <c r="D330" s="3150" t="s">
        <v>3993</v>
      </c>
      <c r="E330" s="88">
        <v>46046</v>
      </c>
      <c r="F330" s="88">
        <f t="shared" si="324"/>
        <v>46076</v>
      </c>
      <c r="G330" s="88">
        <f t="shared" si="325"/>
        <v>46079</v>
      </c>
      <c r="H330" s="88">
        <f t="shared" si="326"/>
        <v>46085</v>
      </c>
      <c r="J330" s="88">
        <f t="shared" si="328"/>
        <v>46046</v>
      </c>
      <c r="K330" s="88">
        <f t="shared" si="328"/>
        <v>46048</v>
      </c>
    </row>
    <row r="331" spans="1:17" s="30" customFormat="1" ht="20.100000000000001" customHeight="1">
      <c r="A331" s="3736"/>
      <c r="B331" s="2140">
        <f t="shared" si="323"/>
        <v>5</v>
      </c>
      <c r="C331" s="3605" t="s">
        <v>2390</v>
      </c>
      <c r="D331" s="3150" t="s">
        <v>3994</v>
      </c>
      <c r="E331" s="88">
        <v>46053</v>
      </c>
      <c r="F331" s="88">
        <f t="shared" si="324"/>
        <v>46083</v>
      </c>
      <c r="G331" s="88">
        <f t="shared" si="325"/>
        <v>46086</v>
      </c>
      <c r="H331" s="88">
        <f t="shared" si="326"/>
        <v>46092</v>
      </c>
      <c r="J331" s="88">
        <f t="shared" si="328"/>
        <v>46053</v>
      </c>
      <c r="K331" s="88">
        <f t="shared" si="328"/>
        <v>46055</v>
      </c>
    </row>
    <row r="332" spans="1:17" ht="20.100000000000001" customHeight="1">
      <c r="C332" s="26" t="s">
        <v>609</v>
      </c>
      <c r="D332" s="27"/>
      <c r="E332" s="27"/>
      <c r="F332" s="27"/>
      <c r="G332" s="27"/>
      <c r="H332" s="27"/>
    </row>
    <row r="333" spans="1:17" ht="20.100000000000001" customHeight="1">
      <c r="C333" s="27"/>
      <c r="D333" s="27"/>
      <c r="E333" s="27"/>
      <c r="F333" s="27"/>
      <c r="G333" s="27"/>
      <c r="H333" s="27"/>
    </row>
    <row r="334" spans="1:17" s="14" customFormat="1" ht="20.100000000000001" customHeight="1">
      <c r="A334" s="271"/>
      <c r="B334" s="271"/>
      <c r="C334" s="3598"/>
      <c r="D334" s="27"/>
      <c r="E334" s="27"/>
      <c r="F334" s="27"/>
      <c r="G334" s="27"/>
      <c r="H334" s="27"/>
      <c r="I334" s="94"/>
      <c r="J334" s="27"/>
      <c r="K334" s="41"/>
      <c r="L334" s="30"/>
      <c r="M334" s="30"/>
    </row>
    <row r="335" spans="1:17" s="14" customFormat="1" ht="20.100000000000001" customHeight="1" thickBot="1">
      <c r="A335" s="271"/>
      <c r="B335" s="271"/>
      <c r="C335" s="27"/>
      <c r="D335" s="27"/>
      <c r="E335" s="27"/>
      <c r="F335" s="27"/>
      <c r="G335" s="27"/>
      <c r="H335" s="27"/>
      <c r="I335" s="129"/>
      <c r="J335" s="27"/>
      <c r="K335" s="41"/>
      <c r="L335" s="30"/>
      <c r="M335" s="30"/>
    </row>
    <row r="336" spans="1:17" s="135" customFormat="1" ht="20.100000000000001" customHeight="1">
      <c r="A336" s="3628"/>
      <c r="B336" s="3628"/>
      <c r="C336" s="3609"/>
      <c r="D336" s="3610"/>
      <c r="E336" s="3611"/>
      <c r="F336" s="3612"/>
      <c r="G336" s="3613"/>
      <c r="H336" s="3614"/>
      <c r="I336" s="3615"/>
      <c r="J336" s="3021"/>
      <c r="K336" s="3021"/>
      <c r="L336" s="3021"/>
      <c r="M336" s="3021"/>
      <c r="N336" s="3021"/>
      <c r="O336" s="3021"/>
      <c r="P336" s="3021"/>
      <c r="Q336" s="3021"/>
    </row>
    <row r="337" spans="1:17" s="135" customFormat="1" ht="20.100000000000001" customHeight="1">
      <c r="A337" s="3628"/>
      <c r="B337" s="3628"/>
      <c r="C337" s="3616" t="s">
        <v>0</v>
      </c>
      <c r="D337" s="190"/>
      <c r="E337" s="3021" t="s">
        <v>3651</v>
      </c>
      <c r="F337" s="3021"/>
      <c r="G337" s="3021"/>
      <c r="H337" s="3021" t="s">
        <v>60</v>
      </c>
      <c r="I337" s="3617"/>
      <c r="J337" s="3021"/>
      <c r="K337" s="3021"/>
      <c r="L337" s="3021"/>
      <c r="M337" s="3021"/>
      <c r="N337" s="3021"/>
      <c r="O337" s="3021"/>
      <c r="P337" s="3021"/>
      <c r="Q337" s="3021"/>
    </row>
    <row r="338" spans="1:17" s="135" customFormat="1" ht="20.100000000000001" customHeight="1">
      <c r="A338" s="3628"/>
      <c r="B338" s="3628"/>
      <c r="C338" s="3225" t="s">
        <v>1</v>
      </c>
      <c r="D338" s="4141" t="s">
        <v>3652</v>
      </c>
      <c r="E338" s="1534" t="s">
        <v>611</v>
      </c>
      <c r="F338" s="3021"/>
      <c r="G338" s="4141" t="s">
        <v>38</v>
      </c>
      <c r="H338" s="1534" t="s">
        <v>62</v>
      </c>
      <c r="I338" s="4148" t="s">
        <v>63</v>
      </c>
      <c r="J338" s="3021"/>
      <c r="K338" s="3021"/>
      <c r="L338" s="3021"/>
      <c r="M338" s="3021"/>
      <c r="N338" s="3021"/>
      <c r="O338" s="3021"/>
      <c r="P338" s="3021"/>
      <c r="Q338" s="3021"/>
    </row>
    <row r="339" spans="1:17" s="135" customFormat="1" ht="20.100000000000001" customHeight="1">
      <c r="A339" s="3628"/>
      <c r="B339" s="3628"/>
      <c r="C339" s="3225" t="s">
        <v>3</v>
      </c>
      <c r="D339" s="4141" t="s">
        <v>5</v>
      </c>
      <c r="E339" s="1534" t="s">
        <v>39</v>
      </c>
      <c r="F339" s="195" t="s">
        <v>40</v>
      </c>
      <c r="G339" s="4141" t="s">
        <v>41</v>
      </c>
      <c r="H339" s="1534" t="s">
        <v>66</v>
      </c>
      <c r="I339" s="4148" t="s">
        <v>68</v>
      </c>
      <c r="J339" s="3127"/>
      <c r="K339" s="3021"/>
      <c r="L339" s="3021"/>
      <c r="M339" s="3021"/>
      <c r="N339" s="3021"/>
      <c r="O339" s="3021"/>
      <c r="P339" s="3021"/>
      <c r="Q339" s="3021"/>
    </row>
    <row r="340" spans="1:17" s="135" customFormat="1" ht="20.100000000000001" customHeight="1">
      <c r="A340" s="3628"/>
      <c r="B340" s="3628"/>
      <c r="C340" s="3225" t="s">
        <v>6</v>
      </c>
      <c r="D340" s="4141" t="s">
        <v>8</v>
      </c>
      <c r="E340" s="1534" t="s">
        <v>42</v>
      </c>
      <c r="F340" s="195" t="s">
        <v>43</v>
      </c>
      <c r="G340" s="4141" t="s">
        <v>44</v>
      </c>
      <c r="H340" s="1534" t="s">
        <v>69</v>
      </c>
      <c r="I340" s="4148" t="s">
        <v>71</v>
      </c>
      <c r="J340" s="3127"/>
      <c r="K340" s="3021"/>
      <c r="L340" s="3021"/>
      <c r="M340" s="3021"/>
      <c r="N340" s="3021"/>
      <c r="O340" s="3021"/>
      <c r="P340" s="3021"/>
      <c r="Q340" s="3021"/>
    </row>
    <row r="341" spans="1:17" s="21" customFormat="1" ht="20.100000000000001" customHeight="1">
      <c r="A341" s="3628"/>
      <c r="B341" s="3628"/>
      <c r="C341" s="3225" t="s">
        <v>9</v>
      </c>
      <c r="D341" s="4141" t="s">
        <v>11</v>
      </c>
      <c r="E341" s="1534" t="s">
        <v>45</v>
      </c>
      <c r="F341" s="195" t="s">
        <v>46</v>
      </c>
      <c r="G341" s="4141" t="s">
        <v>47</v>
      </c>
      <c r="H341" s="1534" t="s">
        <v>72</v>
      </c>
      <c r="I341" s="4148" t="s">
        <v>74</v>
      </c>
      <c r="J341" s="3127"/>
      <c r="K341" s="3021"/>
      <c r="L341" s="3138"/>
      <c r="M341" s="3138"/>
      <c r="N341" s="3021"/>
      <c r="O341" s="3021"/>
      <c r="P341" s="3021"/>
      <c r="Q341" s="3021"/>
    </row>
    <row r="342" spans="1:17" s="21" customFormat="1" ht="20.100000000000001" customHeight="1">
      <c r="A342" s="3628"/>
      <c r="B342" s="3628"/>
      <c r="C342" s="3225" t="s">
        <v>12</v>
      </c>
      <c r="D342" s="4141" t="s">
        <v>14</v>
      </c>
      <c r="E342" s="1534" t="s">
        <v>48</v>
      </c>
      <c r="F342" s="195" t="s">
        <v>49</v>
      </c>
      <c r="G342" s="4141" t="s">
        <v>50</v>
      </c>
      <c r="H342" s="1534" t="s">
        <v>75</v>
      </c>
      <c r="I342" s="4148" t="s">
        <v>77</v>
      </c>
      <c r="J342" s="3127"/>
      <c r="K342" s="3021"/>
      <c r="L342" s="3138"/>
      <c r="M342" s="3138"/>
      <c r="N342" s="3021"/>
      <c r="O342" s="3021"/>
      <c r="P342" s="3021"/>
      <c r="Q342" s="3021"/>
    </row>
    <row r="343" spans="1:17" s="21" customFormat="1" ht="20.100000000000001" customHeight="1">
      <c r="A343" s="3628"/>
      <c r="B343" s="3628"/>
      <c r="C343" s="3225" t="s">
        <v>15</v>
      </c>
      <c r="D343" s="4141" t="s">
        <v>17</v>
      </c>
      <c r="E343" s="1534" t="s">
        <v>51</v>
      </c>
      <c r="F343" s="195" t="s">
        <v>52</v>
      </c>
      <c r="G343" s="4141" t="s">
        <v>53</v>
      </c>
      <c r="H343" s="1534" t="s">
        <v>79</v>
      </c>
      <c r="I343" s="4148" t="s">
        <v>81</v>
      </c>
      <c r="J343" s="3127"/>
      <c r="K343" s="3021"/>
      <c r="L343" s="3138"/>
      <c r="M343" s="3138"/>
      <c r="N343" s="3021"/>
      <c r="O343" s="3021"/>
      <c r="P343" s="3021"/>
      <c r="Q343" s="3021"/>
    </row>
    <row r="344" spans="1:17" s="21" customFormat="1" ht="20.100000000000001" customHeight="1">
      <c r="A344" s="3628"/>
      <c r="B344" s="3628"/>
      <c r="C344" s="3225" t="s">
        <v>18</v>
      </c>
      <c r="D344" s="4141" t="s">
        <v>20</v>
      </c>
      <c r="E344" s="1534" t="s">
        <v>54</v>
      </c>
      <c r="F344" s="195" t="s">
        <v>55</v>
      </c>
      <c r="G344" s="4141" t="s">
        <v>56</v>
      </c>
      <c r="H344" s="1534" t="s">
        <v>82</v>
      </c>
      <c r="I344" s="4148" t="s">
        <v>84</v>
      </c>
      <c r="J344" s="3127"/>
      <c r="K344" s="3021"/>
      <c r="L344" s="3138"/>
      <c r="M344" s="3138"/>
      <c r="N344" s="3021"/>
      <c r="O344" s="3021"/>
      <c r="P344" s="3021"/>
      <c r="Q344" s="3021"/>
    </row>
    <row r="345" spans="1:17" s="21" customFormat="1" ht="20.100000000000001" customHeight="1">
      <c r="A345" s="3629"/>
      <c r="B345" s="3629"/>
      <c r="C345" s="3225" t="s">
        <v>21</v>
      </c>
      <c r="D345" s="4141" t="s">
        <v>23</v>
      </c>
      <c r="E345" s="1534"/>
      <c r="F345" s="190"/>
      <c r="G345" s="4141"/>
      <c r="H345" s="1534" t="s">
        <v>85</v>
      </c>
      <c r="I345" s="4148" t="s">
        <v>87</v>
      </c>
      <c r="J345" s="3127"/>
      <c r="K345" s="3138"/>
      <c r="L345" s="3138"/>
      <c r="M345" s="3138"/>
      <c r="N345" s="3138"/>
      <c r="O345" s="3138"/>
      <c r="P345" s="3138"/>
      <c r="Q345" s="3138"/>
    </row>
    <row r="346" spans="1:17" s="21" customFormat="1" ht="20.100000000000001" customHeight="1">
      <c r="A346" s="3629"/>
      <c r="B346" s="3629"/>
      <c r="C346" s="3225" t="s">
        <v>24</v>
      </c>
      <c r="D346" s="4141" t="s">
        <v>26</v>
      </c>
      <c r="E346" s="190"/>
      <c r="F346" s="190"/>
      <c r="G346" s="4141"/>
      <c r="H346" s="1534"/>
      <c r="I346" s="4148"/>
      <c r="J346" s="3127"/>
      <c r="K346" s="3138"/>
      <c r="L346" s="3138"/>
      <c r="M346" s="3138"/>
      <c r="N346" s="3138"/>
      <c r="O346" s="3138"/>
      <c r="P346" s="3138"/>
      <c r="Q346" s="3138"/>
    </row>
    <row r="347" spans="1:17" ht="20.100000000000001" customHeight="1" thickBot="1">
      <c r="C347" s="4142"/>
      <c r="D347" s="4143"/>
      <c r="E347" s="4144"/>
      <c r="F347" s="4145"/>
      <c r="G347" s="4146"/>
      <c r="H347" s="4143"/>
      <c r="I347" s="4147"/>
      <c r="K347" s="3599"/>
      <c r="L347" s="3599"/>
      <c r="M347" s="59"/>
    </row>
    <row r="348" spans="1:17" ht="20.100000000000001" customHeight="1">
      <c r="C348" s="3599"/>
      <c r="D348" s="3599"/>
      <c r="E348" s="31"/>
      <c r="F348" s="27"/>
      <c r="G348" s="27"/>
      <c r="H348" s="21"/>
      <c r="I348" s="226"/>
      <c r="J348" s="27"/>
      <c r="K348" s="3599"/>
      <c r="L348" s="3599"/>
      <c r="M348" s="59"/>
    </row>
    <row r="349" spans="1:17" ht="20.100000000000001" customHeight="1">
      <c r="C349" s="3599"/>
      <c r="D349" s="3599"/>
      <c r="E349" s="59"/>
      <c r="F349" s="27"/>
      <c r="G349" s="27"/>
      <c r="H349" s="21"/>
      <c r="I349" s="21"/>
      <c r="J349" s="226"/>
      <c r="K349" s="3599"/>
      <c r="L349" s="3599"/>
      <c r="M349" s="59"/>
    </row>
    <row r="350" spans="1:17" ht="20.100000000000001" customHeight="1">
      <c r="C350" s="3599"/>
      <c r="D350" s="3599"/>
      <c r="E350" s="59"/>
      <c r="F350" s="27"/>
      <c r="G350" s="27"/>
      <c r="H350" s="27"/>
      <c r="I350" s="27"/>
      <c r="J350" s="27"/>
      <c r="K350" s="27"/>
      <c r="L350" s="27"/>
      <c r="M350" s="27"/>
    </row>
    <row r="351" spans="1:17" ht="20.100000000000001" customHeight="1">
      <c r="C351" s="3599"/>
      <c r="D351" s="3599"/>
      <c r="E351" s="59"/>
      <c r="F351" s="27"/>
      <c r="G351" s="27"/>
      <c r="H351" s="27"/>
      <c r="I351" s="27"/>
      <c r="J351" s="27"/>
      <c r="K351" s="27"/>
      <c r="L351" s="27"/>
      <c r="M351" s="27"/>
    </row>
    <row r="352" spans="1:17" ht="20.100000000000001" customHeight="1">
      <c r="C352" s="3599"/>
      <c r="D352" s="3599"/>
      <c r="E352" s="59"/>
      <c r="F352" s="27"/>
      <c r="G352" s="27"/>
      <c r="H352" s="27"/>
      <c r="I352" s="27"/>
      <c r="J352" s="27"/>
      <c r="K352" s="27"/>
      <c r="L352" s="27"/>
      <c r="M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27"/>
      <c r="H356" s="27"/>
    </row>
    <row r="357" spans="3:8" ht="20.100000000000001" customHeight="1">
      <c r="C357" s="27"/>
      <c r="D357" s="27"/>
      <c r="E357" s="27"/>
      <c r="F357" s="27"/>
      <c r="G357" s="27"/>
      <c r="H357" s="27"/>
    </row>
    <row r="358" spans="3:8" ht="20.100000000000001" customHeight="1">
      <c r="C358" s="27"/>
      <c r="D358" s="27"/>
      <c r="E358" s="27"/>
      <c r="F358" s="27"/>
      <c r="G358" s="27"/>
      <c r="H358" s="27"/>
    </row>
    <row r="359" spans="3:8" ht="20.100000000000001" customHeight="1">
      <c r="C359" s="27"/>
      <c r="D359" s="27"/>
      <c r="E359" s="27"/>
      <c r="F359" s="27"/>
      <c r="G359" s="27"/>
      <c r="H359" s="27"/>
    </row>
    <row r="360" spans="3:8" ht="20.100000000000001" customHeight="1">
      <c r="C360" s="27"/>
      <c r="D360" s="27"/>
      <c r="E360" s="27"/>
      <c r="F360" s="27"/>
      <c r="G360" s="1256"/>
      <c r="H360" s="1256"/>
    </row>
    <row r="361" spans="3:8" ht="20.100000000000001" customHeight="1">
      <c r="C361" s="27"/>
      <c r="D361" s="27"/>
      <c r="E361" s="27"/>
      <c r="F361" s="27"/>
      <c r="G361" s="27"/>
      <c r="H361" s="1256"/>
    </row>
    <row r="362" spans="3:8" ht="20.100000000000001" customHeight="1">
      <c r="C362" s="27"/>
      <c r="D362" s="27"/>
      <c r="E362" s="27"/>
      <c r="F362" s="27"/>
      <c r="G362" s="27"/>
      <c r="H362" s="27"/>
    </row>
    <row r="363" spans="3:8" ht="20.100000000000001" customHeight="1">
      <c r="C363" s="27"/>
      <c r="D363" s="27"/>
      <c r="E363" s="27"/>
      <c r="F363" s="27"/>
      <c r="G363" s="27"/>
      <c r="H363" s="27"/>
    </row>
    <row r="364" spans="3:8" ht="20.100000000000001" customHeight="1">
      <c r="C364" s="27"/>
      <c r="D364" s="27"/>
      <c r="E364" s="27"/>
      <c r="F364" s="27"/>
      <c r="G364" s="27"/>
      <c r="H364" s="27"/>
    </row>
    <row r="365" spans="3:8" ht="20.100000000000001" customHeight="1">
      <c r="C365" s="27"/>
      <c r="D365" s="27"/>
      <c r="E365" s="27"/>
      <c r="F365" s="27"/>
      <c r="G365" s="27"/>
      <c r="H365" s="27"/>
    </row>
    <row r="366" spans="3:8" ht="20.100000000000001" customHeight="1">
      <c r="C366" s="27"/>
      <c r="D366" s="27"/>
      <c r="E366" s="27"/>
      <c r="F366" s="27"/>
      <c r="G366" s="27"/>
      <c r="H366" s="27"/>
    </row>
    <row r="367" spans="3:8" ht="20.100000000000001" customHeight="1">
      <c r="C367" s="27"/>
      <c r="D367" s="27"/>
      <c r="E367" s="27"/>
      <c r="F367" s="27"/>
      <c r="G367" s="27"/>
      <c r="H367" s="27"/>
    </row>
    <row r="368" spans="3:8"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C2:H2"/>
    <mergeCell ref="E260:E261"/>
    <mergeCell ref="E290:E291"/>
    <mergeCell ref="C4:H4"/>
    <mergeCell ref="C290:D291"/>
  </mergeCells>
  <phoneticPr fontId="29" type="noConversion"/>
  <hyperlinks>
    <hyperlink ref="I338" r:id="rId21" xr:uid="{38739946-9255-4B5E-A49F-D4E6B0AE31C8}"/>
    <hyperlink ref="D338" r:id="rId22" xr:uid="{A2353D49-E294-4C05-AF38-0C66A32DBEC4}"/>
    <hyperlink ref="G338" r:id="rId23" xr:uid="{E2DC1081-8FDD-44E3-96D0-E4CDEEC95DCE}"/>
    <hyperlink ref="G343" r:id="rId24" xr:uid="{6E0D701C-4A7F-4B7E-98B4-D112AA87C173}"/>
    <hyperlink ref="G339" r:id="rId25" xr:uid="{5CDF54FC-53B9-49FB-8C8D-DEF8B3F69810}"/>
    <hyperlink ref="G340" r:id="rId26" xr:uid="{96C31726-41A7-4D35-9301-758DEB94F469}"/>
    <hyperlink ref="G341" r:id="rId27" xr:uid="{73C99371-7ABB-484C-A49D-367FC670C893}"/>
    <hyperlink ref="G342" r:id="rId28" xr:uid="{8C3CBB86-BA85-4BB9-A95B-818EB0DE86DE}"/>
    <hyperlink ref="G344" r:id="rId29" xr:uid="{9B00D8F3-7469-4AFF-BBA1-F0D2AD79BCCA}"/>
    <hyperlink ref="D341" r:id="rId30" xr:uid="{8647DB8A-064A-4DFD-9922-CDB9560601D3}"/>
    <hyperlink ref="D340" r:id="rId31" xr:uid="{C21BC431-89F7-426B-8B3A-D4B922F18120}"/>
    <hyperlink ref="D343" r:id="rId32" xr:uid="{DD3A9406-C899-4889-BBE1-82EDC0C1B330}"/>
    <hyperlink ref="D342" r:id="rId33" xr:uid="{12F7B26C-7E44-46E0-82B6-3AD2A19B6D1A}"/>
    <hyperlink ref="D344" r:id="rId34" xr:uid="{3369BF97-5B3C-499F-B845-4246F8BBAC7B}"/>
    <hyperlink ref="I343"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89"/>
  <sheetViews>
    <sheetView showGridLines="0" workbookViewId="0">
      <selection activeCell="F46" sqref="F46"/>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9"/>
      <c r="D1" s="129"/>
      <c r="E1" s="129"/>
      <c r="F1" s="129"/>
      <c r="G1" s="129"/>
      <c r="H1" s="129"/>
      <c r="I1" s="129"/>
      <c r="J1" s="129"/>
      <c r="K1" s="129"/>
      <c r="L1" s="129"/>
      <c r="M1" s="129"/>
      <c r="N1" s="129"/>
      <c r="O1" s="129"/>
    </row>
    <row r="2" spans="1:15" s="6" customFormat="1" ht="20.100000000000001" customHeight="1">
      <c r="A2" s="131"/>
      <c r="B2" s="131"/>
      <c r="C2" s="380" t="s">
        <v>93</v>
      </c>
      <c r="D2" s="3711"/>
      <c r="E2" s="131"/>
      <c r="F2" s="131"/>
      <c r="G2" s="131"/>
      <c r="H2" s="131"/>
      <c r="I2" s="131"/>
      <c r="J2" s="131"/>
      <c r="K2" s="131"/>
      <c r="L2" s="131"/>
      <c r="M2" s="131"/>
      <c r="N2" s="131"/>
      <c r="O2" s="131"/>
    </row>
    <row r="3" spans="1:15" s="6" customFormat="1" ht="20.100000000000001" customHeight="1">
      <c r="A3" s="131"/>
      <c r="B3" s="131"/>
      <c r="C3" s="380"/>
      <c r="D3" s="3711"/>
      <c r="E3" s="131"/>
      <c r="F3" s="131"/>
      <c r="G3" s="131"/>
      <c r="H3" s="131"/>
      <c r="I3" s="131"/>
      <c r="J3" s="131"/>
      <c r="K3" s="131"/>
      <c r="L3" s="131"/>
      <c r="M3" s="131"/>
      <c r="N3" s="131"/>
      <c r="O3" s="131"/>
    </row>
    <row r="4" spans="1:15" ht="20.100000000000001" customHeight="1">
      <c r="A4" s="59"/>
      <c r="B4" s="59"/>
      <c r="C4" s="774"/>
      <c r="D4" s="774"/>
      <c r="E4" s="774" t="s">
        <v>3995</v>
      </c>
      <c r="F4" s="774"/>
      <c r="G4" s="774"/>
      <c r="H4" s="774"/>
      <c r="I4" s="774"/>
      <c r="J4" s="774"/>
      <c r="K4" s="41"/>
      <c r="L4" s="129"/>
      <c r="M4" s="129"/>
      <c r="N4" s="129"/>
      <c r="O4" s="129"/>
    </row>
    <row r="5" spans="1:15" ht="20.100000000000001" customHeight="1">
      <c r="A5" s="3712"/>
      <c r="B5" s="3712"/>
      <c r="C5" s="751"/>
      <c r="D5" s="419"/>
      <c r="E5" s="419"/>
      <c r="F5" s="419"/>
      <c r="G5" s="419"/>
      <c r="H5" s="419"/>
      <c r="I5" s="419"/>
      <c r="J5" s="419"/>
      <c r="K5" s="41"/>
      <c r="L5" s="129"/>
      <c r="M5" s="129"/>
      <c r="N5" s="129"/>
      <c r="O5" s="129"/>
    </row>
    <row r="6" spans="1:15" ht="20.100000000000001" customHeight="1">
      <c r="A6" s="59"/>
      <c r="B6" s="59"/>
      <c r="C6" s="129"/>
      <c r="D6" s="129"/>
      <c r="E6" s="129"/>
      <c r="F6" s="129"/>
      <c r="G6" s="129"/>
      <c r="H6" s="129"/>
      <c r="I6" s="129"/>
      <c r="J6" s="129"/>
      <c r="K6" s="129"/>
      <c r="L6" s="129"/>
      <c r="M6" s="129"/>
      <c r="N6" s="129"/>
      <c r="O6" s="129"/>
    </row>
    <row r="7" spans="1:15" s="14" customFormat="1" ht="20.100000000000001" customHeight="1">
      <c r="A7" s="75"/>
      <c r="C7" s="463"/>
      <c r="D7" s="50"/>
      <c r="E7" s="4772" t="s">
        <v>96</v>
      </c>
      <c r="F7" s="3214" t="s">
        <v>1677</v>
      </c>
      <c r="G7" s="91" t="s">
        <v>731</v>
      </c>
      <c r="H7" s="91" t="s">
        <v>797</v>
      </c>
      <c r="I7" s="91" t="s">
        <v>1061</v>
      </c>
      <c r="J7" s="91" t="s">
        <v>1029</v>
      </c>
      <c r="K7" s="3597"/>
    </row>
    <row r="8" spans="1:15" s="14" customFormat="1" ht="20.100000000000001" customHeight="1" thickBot="1">
      <c r="A8" s="75"/>
      <c r="B8" s="3625" t="s">
        <v>3598</v>
      </c>
      <c r="C8" s="799"/>
      <c r="D8" s="3213"/>
      <c r="E8" s="4773"/>
      <c r="F8" s="3608" t="s">
        <v>3235</v>
      </c>
      <c r="G8" s="93" t="s">
        <v>3877</v>
      </c>
      <c r="H8" s="93" t="s">
        <v>3090</v>
      </c>
      <c r="I8" s="93" t="s">
        <v>3562</v>
      </c>
      <c r="J8" s="93" t="s">
        <v>2081</v>
      </c>
      <c r="K8" s="1063"/>
      <c r="L8" s="3600" t="s">
        <v>3599</v>
      </c>
      <c r="M8" s="3600" t="s">
        <v>3600</v>
      </c>
    </row>
    <row r="9" spans="1:15" s="14" customFormat="1" ht="20.100000000000001" hidden="1" customHeight="1" thickTop="1">
      <c r="A9" s="75"/>
      <c r="B9" s="3627">
        <v>8</v>
      </c>
      <c r="C9" s="2933" t="s">
        <v>3996</v>
      </c>
      <c r="D9" s="1616" t="s">
        <v>2318</v>
      </c>
      <c r="E9" s="89">
        <v>45708</v>
      </c>
      <c r="F9" s="490"/>
      <c r="G9" s="1757" t="s">
        <v>3997</v>
      </c>
      <c r="H9" s="1757" t="s">
        <v>3997</v>
      </c>
      <c r="I9" s="1757" t="s">
        <v>3998</v>
      </c>
      <c r="J9" s="1757" t="s">
        <v>3998</v>
      </c>
      <c r="K9" s="1063"/>
      <c r="M9" s="1063">
        <v>45709</v>
      </c>
    </row>
    <row r="10" spans="1:15" s="14" customFormat="1" ht="20.100000000000001" hidden="1" customHeight="1">
      <c r="A10" s="75"/>
      <c r="B10" s="135">
        <v>9</v>
      </c>
      <c r="C10" s="1615" t="s">
        <v>2861</v>
      </c>
      <c r="D10" s="1616" t="s">
        <v>2289</v>
      </c>
      <c r="E10" s="88">
        <v>45714</v>
      </c>
      <c r="F10" s="490">
        <f>E10+29</f>
        <v>45743</v>
      </c>
      <c r="G10" s="89">
        <f>E10+31</f>
        <v>45745</v>
      </c>
      <c r="H10" s="89">
        <f>E10+34</f>
        <v>45748</v>
      </c>
      <c r="I10" s="89">
        <f>E10+37</f>
        <v>45751</v>
      </c>
      <c r="J10" s="89">
        <f>E10+41</f>
        <v>45755</v>
      </c>
      <c r="K10" s="1063"/>
      <c r="M10" s="1063">
        <v>45716</v>
      </c>
    </row>
    <row r="11" spans="1:15" s="14" customFormat="1" ht="20.100000000000001" hidden="1" customHeight="1">
      <c r="A11" s="75"/>
      <c r="B11" s="135">
        <v>10</v>
      </c>
      <c r="C11" s="1615" t="s">
        <v>3999</v>
      </c>
      <c r="D11" s="1616" t="s">
        <v>4000</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1063"/>
      <c r="M11" s="1063">
        <v>45723</v>
      </c>
    </row>
    <row r="12" spans="1:15" s="14" customFormat="1" ht="20.100000000000001" hidden="1" customHeight="1">
      <c r="A12" s="75"/>
      <c r="B12" s="135">
        <v>11</v>
      </c>
      <c r="C12" s="2933" t="s">
        <v>3996</v>
      </c>
      <c r="D12" s="1616" t="s">
        <v>2318</v>
      </c>
      <c r="E12" s="88">
        <v>45729</v>
      </c>
      <c r="F12" s="490"/>
      <c r="G12" s="490"/>
      <c r="H12" s="490"/>
      <c r="I12" s="490"/>
      <c r="J12" s="490"/>
      <c r="K12" s="1063"/>
      <c r="M12" s="1063">
        <v>45730</v>
      </c>
    </row>
    <row r="13" spans="1:15" s="14" customFormat="1" ht="20.100000000000001" hidden="1" customHeight="1">
      <c r="A13" s="75"/>
      <c r="B13" s="135">
        <v>12</v>
      </c>
      <c r="C13" s="1615" t="s">
        <v>4001</v>
      </c>
      <c r="D13" s="1616" t="s">
        <v>2999</v>
      </c>
      <c r="E13" s="88">
        <v>45736</v>
      </c>
      <c r="F13" s="89">
        <f t="shared" si="0"/>
        <v>45765</v>
      </c>
      <c r="G13" s="89">
        <f t="shared" si="1"/>
        <v>45767</v>
      </c>
      <c r="H13" s="89">
        <f t="shared" si="2"/>
        <v>45770</v>
      </c>
      <c r="I13" s="89">
        <f t="shared" si="3"/>
        <v>45773</v>
      </c>
      <c r="J13" s="89">
        <f t="shared" si="4"/>
        <v>45777</v>
      </c>
      <c r="K13" s="1063"/>
      <c r="M13" s="1063">
        <v>45737</v>
      </c>
    </row>
    <row r="14" spans="1:15" s="14" customFormat="1" ht="20.100000000000001" hidden="1" customHeight="1">
      <c r="A14" s="75"/>
      <c r="B14" s="135">
        <v>13</v>
      </c>
      <c r="C14" s="1615" t="s">
        <v>4002</v>
      </c>
      <c r="D14" s="1616" t="s">
        <v>2346</v>
      </c>
      <c r="E14" s="88">
        <v>45742</v>
      </c>
      <c r="F14" s="89">
        <f t="shared" si="0"/>
        <v>45771</v>
      </c>
      <c r="G14" s="89">
        <f t="shared" si="1"/>
        <v>45773</v>
      </c>
      <c r="H14" s="89">
        <f t="shared" si="2"/>
        <v>45776</v>
      </c>
      <c r="I14" s="89">
        <f t="shared" si="3"/>
        <v>45779</v>
      </c>
      <c r="J14" s="89">
        <f t="shared" si="4"/>
        <v>45783</v>
      </c>
      <c r="K14" s="1063"/>
      <c r="M14" s="1063">
        <v>45744</v>
      </c>
    </row>
    <row r="15" spans="1:15" s="14" customFormat="1" ht="20.100000000000001" hidden="1" customHeight="1">
      <c r="A15" s="75"/>
      <c r="B15" s="135">
        <v>14</v>
      </c>
      <c r="C15" s="1615" t="s">
        <v>4003</v>
      </c>
      <c r="D15" s="1616" t="s">
        <v>2306</v>
      </c>
      <c r="E15" s="88">
        <v>45751</v>
      </c>
      <c r="F15" s="89">
        <f t="shared" si="0"/>
        <v>45780</v>
      </c>
      <c r="G15" s="89">
        <f t="shared" si="1"/>
        <v>45782</v>
      </c>
      <c r="H15" s="89">
        <f t="shared" si="2"/>
        <v>45785</v>
      </c>
      <c r="I15" s="89">
        <f t="shared" si="3"/>
        <v>45788</v>
      </c>
      <c r="J15" s="89">
        <f t="shared" si="4"/>
        <v>45792</v>
      </c>
      <c r="K15" s="1063"/>
      <c r="M15" s="1063">
        <v>45751</v>
      </c>
    </row>
    <row r="16" spans="1:15" s="14" customFormat="1" ht="20.100000000000001" hidden="1" customHeight="1">
      <c r="A16" s="75" t="s">
        <v>4004</v>
      </c>
      <c r="B16" s="2140">
        <v>15</v>
      </c>
      <c r="C16" s="1795" t="s">
        <v>404</v>
      </c>
      <c r="D16" s="1616" t="s">
        <v>4005</v>
      </c>
      <c r="E16" s="88">
        <v>45757</v>
      </c>
      <c r="F16" s="490"/>
      <c r="G16" s="490"/>
      <c r="H16" s="490"/>
      <c r="I16" s="490"/>
      <c r="J16" s="490"/>
      <c r="K16" s="1063"/>
      <c r="M16" s="1063">
        <v>45758</v>
      </c>
    </row>
    <row r="17" spans="1:15" s="14" customFormat="1" ht="20.100000000000001" hidden="1" customHeight="1">
      <c r="A17" s="75"/>
      <c r="B17" s="2140">
        <v>16</v>
      </c>
      <c r="C17" s="1615" t="s">
        <v>4004</v>
      </c>
      <c r="D17" s="1616" t="s">
        <v>4005</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1063"/>
      <c r="M17" s="1063">
        <v>45765</v>
      </c>
    </row>
    <row r="18" spans="1:15" s="14" customFormat="1" ht="20.100000000000001" hidden="1" customHeight="1">
      <c r="A18" s="75"/>
      <c r="B18" s="2140">
        <v>17</v>
      </c>
      <c r="C18" s="2165" t="s">
        <v>4006</v>
      </c>
      <c r="D18" s="1616" t="s">
        <v>2999</v>
      </c>
      <c r="E18" s="88">
        <v>45772</v>
      </c>
      <c r="F18" s="89">
        <f t="shared" si="5"/>
        <v>45801</v>
      </c>
      <c r="G18" s="89">
        <f t="shared" si="6"/>
        <v>45803</v>
      </c>
      <c r="H18" s="89">
        <f t="shared" si="7"/>
        <v>45806</v>
      </c>
      <c r="I18" s="89">
        <f t="shared" si="8"/>
        <v>45809</v>
      </c>
      <c r="J18" s="89">
        <f t="shared" si="9"/>
        <v>45813</v>
      </c>
      <c r="K18" s="1063"/>
      <c r="M18" s="1063">
        <v>45772</v>
      </c>
    </row>
    <row r="19" spans="1:15" s="14" customFormat="1" ht="20.100000000000001" hidden="1" customHeight="1">
      <c r="A19" s="75"/>
      <c r="B19" s="2140">
        <v>18</v>
      </c>
      <c r="C19" s="1795" t="s">
        <v>404</v>
      </c>
      <c r="D19" s="1616" t="s">
        <v>78</v>
      </c>
      <c r="E19" s="88">
        <v>45778</v>
      </c>
      <c r="F19" s="490"/>
      <c r="G19" s="490"/>
      <c r="H19" s="490"/>
      <c r="I19" s="490"/>
      <c r="J19" s="490"/>
      <c r="K19" s="1063"/>
      <c r="M19" s="1063">
        <v>45779</v>
      </c>
    </row>
    <row r="20" spans="1:15" s="14" customFormat="1" ht="20.100000000000001" hidden="1" customHeight="1">
      <c r="A20" s="75"/>
      <c r="B20" s="2140">
        <v>19</v>
      </c>
      <c r="C20" s="1615" t="s">
        <v>4007</v>
      </c>
      <c r="D20" s="1616" t="s">
        <v>2303</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1063"/>
      <c r="M20" s="1063">
        <v>45786</v>
      </c>
    </row>
    <row r="21" spans="1:15" s="14" customFormat="1" ht="20.100000000000001" hidden="1" customHeight="1">
      <c r="A21" s="75"/>
      <c r="B21" s="2140">
        <v>20</v>
      </c>
      <c r="C21" s="1615" t="s">
        <v>4008</v>
      </c>
      <c r="D21" s="1616" t="s">
        <v>220</v>
      </c>
      <c r="E21" s="88">
        <v>45799</v>
      </c>
      <c r="F21" s="89">
        <f t="shared" si="10"/>
        <v>45828</v>
      </c>
      <c r="G21" s="89">
        <f t="shared" si="11"/>
        <v>45830</v>
      </c>
      <c r="H21" s="89">
        <f t="shared" si="12"/>
        <v>45833</v>
      </c>
      <c r="I21" s="89">
        <f t="shared" si="13"/>
        <v>45836</v>
      </c>
      <c r="J21" s="89">
        <f t="shared" si="14"/>
        <v>45840</v>
      </c>
      <c r="K21" s="1063"/>
      <c r="M21" s="1063">
        <v>45793</v>
      </c>
    </row>
    <row r="22" spans="1:15" s="14" customFormat="1" ht="20.100000000000001" hidden="1" customHeight="1">
      <c r="A22" s="75"/>
      <c r="B22" s="2140">
        <v>21</v>
      </c>
      <c r="C22" s="1795" t="s">
        <v>404</v>
      </c>
      <c r="D22" s="1616" t="s">
        <v>78</v>
      </c>
      <c r="E22" s="88">
        <v>45799</v>
      </c>
      <c r="F22" s="490"/>
      <c r="G22" s="490"/>
      <c r="H22" s="490"/>
      <c r="I22" s="490"/>
      <c r="J22" s="490"/>
      <c r="K22" s="1063"/>
      <c r="M22" s="1063">
        <v>45800</v>
      </c>
    </row>
    <row r="23" spans="1:15" s="14" customFormat="1" ht="20.100000000000001" hidden="1" customHeight="1">
      <c r="A23" s="75"/>
      <c r="B23" s="2140">
        <v>22</v>
      </c>
      <c r="C23" s="1615" t="s">
        <v>4009</v>
      </c>
      <c r="D23" s="3150" t="s">
        <v>178</v>
      </c>
      <c r="E23" s="88">
        <v>45807</v>
      </c>
      <c r="F23" s="89">
        <f t="shared" si="10"/>
        <v>45836</v>
      </c>
      <c r="G23" s="89">
        <f t="shared" si="11"/>
        <v>45838</v>
      </c>
      <c r="H23" s="89">
        <f t="shared" si="12"/>
        <v>45841</v>
      </c>
      <c r="I23" s="89">
        <f t="shared" si="13"/>
        <v>45844</v>
      </c>
      <c r="J23" s="89">
        <f t="shared" si="14"/>
        <v>45848</v>
      </c>
      <c r="K23" s="1063"/>
      <c r="M23" s="1063">
        <v>45807</v>
      </c>
    </row>
    <row r="24" spans="1:15" ht="20.100000000000001" hidden="1" customHeight="1">
      <c r="A24" s="59"/>
      <c r="B24" s="2140">
        <v>23</v>
      </c>
      <c r="C24" s="1615" t="s">
        <v>4010</v>
      </c>
      <c r="D24" s="3150" t="s">
        <v>220</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1063"/>
      <c r="M24" s="1063">
        <v>45814</v>
      </c>
      <c r="N24" s="129"/>
      <c r="O24" s="129"/>
    </row>
    <row r="25" spans="1:15" ht="20.100000000000001" hidden="1" customHeight="1" thickTop="1">
      <c r="A25" s="59"/>
      <c r="B25" s="2140">
        <v>24</v>
      </c>
      <c r="C25" s="1615" t="s">
        <v>4011</v>
      </c>
      <c r="D25" s="3150" t="s">
        <v>165</v>
      </c>
      <c r="E25" s="88">
        <v>45821</v>
      </c>
      <c r="F25" s="89">
        <f t="shared" si="15"/>
        <v>45850</v>
      </c>
      <c r="G25" s="89">
        <f t="shared" si="16"/>
        <v>45852</v>
      </c>
      <c r="H25" s="89">
        <f t="shared" si="17"/>
        <v>45855</v>
      </c>
      <c r="I25" s="89">
        <f t="shared" si="18"/>
        <v>45858</v>
      </c>
      <c r="J25" s="89">
        <f t="shared" si="19"/>
        <v>45862</v>
      </c>
      <c r="K25" s="1063"/>
      <c r="M25" s="1063">
        <v>45821</v>
      </c>
      <c r="N25" s="129"/>
      <c r="O25" s="129"/>
    </row>
    <row r="26" spans="1:15" ht="20.100000000000001" hidden="1" customHeight="1">
      <c r="A26" s="59"/>
      <c r="B26" s="2140">
        <v>25</v>
      </c>
      <c r="C26" s="1615" t="s">
        <v>4012</v>
      </c>
      <c r="D26" s="3150" t="s">
        <v>148</v>
      </c>
      <c r="E26" s="88">
        <v>45830</v>
      </c>
      <c r="F26" s="89">
        <f t="shared" si="15"/>
        <v>45859</v>
      </c>
      <c r="G26" s="89">
        <f t="shared" si="16"/>
        <v>45861</v>
      </c>
      <c r="H26" s="89">
        <f t="shared" si="17"/>
        <v>45864</v>
      </c>
      <c r="I26" s="89">
        <f t="shared" si="18"/>
        <v>45867</v>
      </c>
      <c r="J26" s="89">
        <f t="shared" si="19"/>
        <v>45871</v>
      </c>
      <c r="K26" s="1063"/>
      <c r="M26" s="1063">
        <v>45828</v>
      </c>
      <c r="N26" s="129"/>
      <c r="O26" s="129"/>
    </row>
    <row r="27" spans="1:15" ht="20.100000000000001" hidden="1" customHeight="1" thickTop="1">
      <c r="A27" s="59"/>
      <c r="B27" s="2140">
        <v>26</v>
      </c>
      <c r="C27" s="1615" t="s">
        <v>4013</v>
      </c>
      <c r="D27" s="3150" t="s">
        <v>2323</v>
      </c>
      <c r="E27" s="88">
        <v>45839</v>
      </c>
      <c r="F27" s="89">
        <f t="shared" si="15"/>
        <v>45868</v>
      </c>
      <c r="G27" s="89">
        <f t="shared" si="16"/>
        <v>45870</v>
      </c>
      <c r="H27" s="89">
        <f t="shared" si="17"/>
        <v>45873</v>
      </c>
      <c r="I27" s="89">
        <f t="shared" si="18"/>
        <v>45876</v>
      </c>
      <c r="J27" s="89">
        <f t="shared" si="19"/>
        <v>45880</v>
      </c>
      <c r="K27" s="1063"/>
      <c r="M27" s="1063">
        <v>45835</v>
      </c>
      <c r="N27" s="129"/>
      <c r="O27" s="129"/>
    </row>
    <row r="28" spans="1:15" ht="20.100000000000001" hidden="1" customHeight="1">
      <c r="A28" s="59"/>
      <c r="B28" s="2140">
        <v>27</v>
      </c>
      <c r="C28" s="1615" t="s">
        <v>4014</v>
      </c>
      <c r="D28" s="3150" t="s">
        <v>4005</v>
      </c>
      <c r="E28" s="88">
        <v>45847</v>
      </c>
      <c r="F28" s="89">
        <f t="shared" si="15"/>
        <v>45876</v>
      </c>
      <c r="G28" s="89">
        <f t="shared" si="16"/>
        <v>45878</v>
      </c>
      <c r="H28" s="89">
        <f t="shared" si="17"/>
        <v>45881</v>
      </c>
      <c r="I28" s="89">
        <f t="shared" si="18"/>
        <v>45884</v>
      </c>
      <c r="J28" s="89">
        <f t="shared" si="19"/>
        <v>45888</v>
      </c>
      <c r="K28" s="1063"/>
      <c r="M28" s="1063">
        <v>45842</v>
      </c>
      <c r="N28" s="129"/>
      <c r="O28" s="129"/>
    </row>
    <row r="29" spans="1:15" ht="20.100000000000001" hidden="1" customHeight="1" thickTop="1">
      <c r="A29" s="59"/>
      <c r="B29" s="2140">
        <v>28</v>
      </c>
      <c r="C29" s="3397" t="s">
        <v>404</v>
      </c>
      <c r="D29" s="3150" t="s">
        <v>2318</v>
      </c>
      <c r="E29" s="1174">
        <v>45848</v>
      </c>
      <c r="F29" s="490">
        <f t="shared" ref="F29:F32" si="20">E29+29</f>
        <v>45877</v>
      </c>
      <c r="G29" s="490">
        <f t="shared" ref="G29:G32" si="21">E29+31</f>
        <v>45879</v>
      </c>
      <c r="H29" s="490">
        <f t="shared" ref="H29:H32" si="22">E29+34</f>
        <v>45882</v>
      </c>
      <c r="I29" s="490">
        <f t="shared" ref="I29:I32" si="23">E29+37</f>
        <v>45885</v>
      </c>
      <c r="J29" s="490">
        <f t="shared" ref="J29:J32" si="24">E29+41</f>
        <v>45889</v>
      </c>
      <c r="K29" s="1063"/>
      <c r="M29" s="1063">
        <v>45849</v>
      </c>
      <c r="N29" s="129"/>
      <c r="O29" s="129"/>
    </row>
    <row r="30" spans="1:15" ht="20.100000000000001" hidden="1" customHeight="1" thickTop="1">
      <c r="A30" s="59"/>
      <c r="B30" s="2140">
        <v>29</v>
      </c>
      <c r="C30" s="1443" t="s">
        <v>4015</v>
      </c>
      <c r="D30" s="3150" t="s">
        <v>4016</v>
      </c>
      <c r="E30" s="88">
        <v>45856</v>
      </c>
      <c r="F30" s="89">
        <f t="shared" si="20"/>
        <v>45885</v>
      </c>
      <c r="G30" s="89">
        <f t="shared" si="21"/>
        <v>45887</v>
      </c>
      <c r="H30" s="89">
        <f t="shared" si="22"/>
        <v>45890</v>
      </c>
      <c r="I30" s="89">
        <f t="shared" si="23"/>
        <v>45893</v>
      </c>
      <c r="J30" s="89">
        <f t="shared" si="24"/>
        <v>45897</v>
      </c>
      <c r="K30" s="1063"/>
      <c r="M30" s="1063">
        <v>45856</v>
      </c>
      <c r="N30" s="129"/>
      <c r="O30" s="129"/>
    </row>
    <row r="31" spans="1:15" ht="20.100000000000001" hidden="1" customHeight="1" thickTop="1">
      <c r="A31" s="59"/>
      <c r="B31" s="2140">
        <f t="shared" ref="B31:B43" si="25">WEEKNUM(M31)</f>
        <v>30</v>
      </c>
      <c r="C31" s="1443" t="s">
        <v>4017</v>
      </c>
      <c r="D31" s="3150" t="s">
        <v>4005</v>
      </c>
      <c r="E31" s="88">
        <v>45868</v>
      </c>
      <c r="F31" s="89">
        <f t="shared" si="20"/>
        <v>45897</v>
      </c>
      <c r="G31" s="89">
        <f t="shared" si="21"/>
        <v>45899</v>
      </c>
      <c r="H31" s="89">
        <f t="shared" si="22"/>
        <v>45902</v>
      </c>
      <c r="I31" s="89">
        <f t="shared" si="23"/>
        <v>45905</v>
      </c>
      <c r="J31" s="89">
        <f t="shared" si="24"/>
        <v>45909</v>
      </c>
      <c r="K31" s="1063"/>
      <c r="M31" s="88">
        <v>45863</v>
      </c>
      <c r="N31" s="129"/>
      <c r="O31" s="129"/>
    </row>
    <row r="32" spans="1:15" ht="20.100000000000001" hidden="1" customHeight="1" thickTop="1">
      <c r="A32" s="59"/>
      <c r="B32" s="2140">
        <f t="shared" si="25"/>
        <v>31</v>
      </c>
      <c r="C32" s="1443" t="s">
        <v>2861</v>
      </c>
      <c r="D32" s="3150" t="s">
        <v>2303</v>
      </c>
      <c r="E32" s="88">
        <v>45871</v>
      </c>
      <c r="F32" s="89">
        <f t="shared" si="20"/>
        <v>45900</v>
      </c>
      <c r="G32" s="89">
        <f t="shared" si="21"/>
        <v>45902</v>
      </c>
      <c r="H32" s="89">
        <f t="shared" si="22"/>
        <v>45905</v>
      </c>
      <c r="I32" s="89">
        <f t="shared" si="23"/>
        <v>45908</v>
      </c>
      <c r="J32" s="89">
        <f t="shared" si="24"/>
        <v>45912</v>
      </c>
      <c r="K32" s="1063"/>
      <c r="M32" s="88">
        <v>45870</v>
      </c>
      <c r="N32" s="129"/>
      <c r="O32" s="129"/>
    </row>
    <row r="33" spans="1:15" ht="20.100000000000001" hidden="1" customHeight="1" thickTop="1">
      <c r="A33" s="59"/>
      <c r="B33" s="2140">
        <f t="shared" si="25"/>
        <v>32</v>
      </c>
      <c r="C33" s="3397" t="s">
        <v>404</v>
      </c>
      <c r="D33" s="3150" t="s">
        <v>2306</v>
      </c>
      <c r="E33" s="1174">
        <v>45848</v>
      </c>
      <c r="F33" s="490">
        <f t="shared" ref="F33:F40" si="26">E33+29</f>
        <v>45877</v>
      </c>
      <c r="G33" s="490">
        <f t="shared" ref="G33:G40" si="27">E33+31</f>
        <v>45879</v>
      </c>
      <c r="H33" s="490">
        <f t="shared" ref="H33:H40" si="28">E33+34</f>
        <v>45882</v>
      </c>
      <c r="I33" s="490">
        <f t="shared" ref="I33:I40" si="29">E33+37</f>
        <v>45885</v>
      </c>
      <c r="J33" s="490">
        <f t="shared" ref="J33:J40" si="30">E33+41</f>
        <v>45889</v>
      </c>
      <c r="K33" s="1063"/>
      <c r="M33" s="88">
        <v>45877</v>
      </c>
      <c r="N33" s="129"/>
      <c r="O33" s="129"/>
    </row>
    <row r="34" spans="1:15" customFormat="1" ht="20.100000000000001" hidden="1" customHeight="1" thickTop="1">
      <c r="A34" s="24" t="s">
        <v>3999</v>
      </c>
      <c r="B34" s="2140">
        <f t="shared" si="25"/>
        <v>33</v>
      </c>
      <c r="C34" s="1443" t="s">
        <v>4018</v>
      </c>
      <c r="D34" s="3150" t="s">
        <v>2306</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4001</v>
      </c>
      <c r="B35" s="2140">
        <f t="shared" si="25"/>
        <v>34</v>
      </c>
      <c r="C35" s="1443" t="s">
        <v>3999</v>
      </c>
      <c r="D35" s="3150" t="s">
        <v>4005</v>
      </c>
      <c r="E35" s="88">
        <v>45890</v>
      </c>
      <c r="F35" s="89">
        <f t="shared" si="26"/>
        <v>45919</v>
      </c>
      <c r="G35" s="89">
        <f t="shared" si="27"/>
        <v>45921</v>
      </c>
      <c r="H35" s="89">
        <f t="shared" si="28"/>
        <v>45924</v>
      </c>
      <c r="I35" s="89">
        <f t="shared" si="29"/>
        <v>45927</v>
      </c>
      <c r="J35" s="89">
        <f t="shared" si="30"/>
        <v>45931</v>
      </c>
      <c r="K35" s="1063"/>
      <c r="M35" s="88">
        <f>M34+7</f>
        <v>45891</v>
      </c>
      <c r="N35" s="129"/>
      <c r="O35" s="129"/>
    </row>
    <row r="36" spans="1:15" ht="20.100000000000001" hidden="1" customHeight="1" thickTop="1">
      <c r="A36" s="31" t="s">
        <v>4002</v>
      </c>
      <c r="B36" s="2140">
        <f t="shared" si="25"/>
        <v>35</v>
      </c>
      <c r="C36" s="1615" t="s">
        <v>4001</v>
      </c>
      <c r="D36" s="3150" t="s">
        <v>4019</v>
      </c>
      <c r="E36" s="88">
        <v>45899</v>
      </c>
      <c r="F36" s="89">
        <f t="shared" si="26"/>
        <v>45928</v>
      </c>
      <c r="G36" s="89">
        <f t="shared" si="27"/>
        <v>45930</v>
      </c>
      <c r="H36" s="89">
        <f t="shared" si="28"/>
        <v>45933</v>
      </c>
      <c r="I36" s="89">
        <f t="shared" si="29"/>
        <v>45936</v>
      </c>
      <c r="J36" s="89">
        <f t="shared" si="30"/>
        <v>45940</v>
      </c>
      <c r="K36" s="1063"/>
      <c r="M36" s="88">
        <f>M35+7</f>
        <v>45898</v>
      </c>
      <c r="N36" s="129"/>
      <c r="O36" s="129"/>
    </row>
    <row r="37" spans="1:15" ht="20.100000000000001" hidden="1" customHeight="1">
      <c r="A37" s="31" t="s">
        <v>3039</v>
      </c>
      <c r="B37" s="2140">
        <f t="shared" si="25"/>
        <v>36</v>
      </c>
      <c r="C37" s="1615" t="s">
        <v>4002</v>
      </c>
      <c r="D37" s="3150" t="s">
        <v>4020</v>
      </c>
      <c r="E37" s="88">
        <v>45906</v>
      </c>
      <c r="F37" s="89">
        <f t="shared" si="26"/>
        <v>45935</v>
      </c>
      <c r="G37" s="89">
        <f t="shared" si="27"/>
        <v>45937</v>
      </c>
      <c r="H37" s="89">
        <f t="shared" si="28"/>
        <v>45940</v>
      </c>
      <c r="I37" s="89">
        <f t="shared" si="29"/>
        <v>45943</v>
      </c>
      <c r="J37" s="89">
        <f t="shared" si="30"/>
        <v>45947</v>
      </c>
      <c r="K37" s="1063"/>
      <c r="M37" s="88">
        <f t="shared" ref="M37:M40" si="31">M36+7</f>
        <v>45905</v>
      </c>
      <c r="N37" s="129"/>
      <c r="O37" s="129"/>
    </row>
    <row r="38" spans="1:15" ht="20.100000000000001" hidden="1" customHeight="1" thickTop="1">
      <c r="A38" s="31"/>
      <c r="B38" s="2140">
        <f t="shared" si="25"/>
        <v>37</v>
      </c>
      <c r="C38" s="1615" t="s">
        <v>3039</v>
      </c>
      <c r="D38" s="3150" t="s">
        <v>178</v>
      </c>
      <c r="E38" s="88">
        <v>45915</v>
      </c>
      <c r="F38" s="89">
        <f t="shared" si="26"/>
        <v>45944</v>
      </c>
      <c r="G38" s="89">
        <f t="shared" si="27"/>
        <v>45946</v>
      </c>
      <c r="H38" s="89">
        <f t="shared" si="28"/>
        <v>45949</v>
      </c>
      <c r="I38" s="89">
        <f t="shared" si="29"/>
        <v>45952</v>
      </c>
      <c r="J38" s="89">
        <f t="shared" si="30"/>
        <v>45956</v>
      </c>
      <c r="K38" s="1063"/>
      <c r="M38" s="88">
        <f t="shared" si="31"/>
        <v>45912</v>
      </c>
      <c r="N38" s="129"/>
      <c r="O38" s="129"/>
    </row>
    <row r="39" spans="1:15" ht="20.100000000000001" hidden="1" customHeight="1">
      <c r="A39" s="31" t="s">
        <v>4003</v>
      </c>
      <c r="B39" s="2140">
        <f t="shared" si="25"/>
        <v>38</v>
      </c>
      <c r="C39" s="3397" t="s">
        <v>404</v>
      </c>
      <c r="D39" s="3150" t="s">
        <v>2289</v>
      </c>
      <c r="E39" s="1174">
        <v>45848</v>
      </c>
      <c r="F39" s="490">
        <f>E39+29</f>
        <v>45877</v>
      </c>
      <c r="G39" s="490">
        <f>E39+31</f>
        <v>45879</v>
      </c>
      <c r="H39" s="490">
        <f>E39+34</f>
        <v>45882</v>
      </c>
      <c r="I39" s="490">
        <f>E39+37</f>
        <v>45885</v>
      </c>
      <c r="J39" s="490">
        <f>E39+41</f>
        <v>45889</v>
      </c>
      <c r="K39" s="1063"/>
      <c r="M39" s="88">
        <f t="shared" si="31"/>
        <v>45919</v>
      </c>
      <c r="N39" s="129"/>
      <c r="O39" s="129"/>
    </row>
    <row r="40" spans="1:15" ht="20.100000000000001" hidden="1" customHeight="1" thickTop="1">
      <c r="A40" s="31"/>
      <c r="B40" s="2140">
        <f t="shared" si="25"/>
        <v>39</v>
      </c>
      <c r="C40" s="3710" t="s">
        <v>4021</v>
      </c>
      <c r="D40" s="3150" t="s">
        <v>4022</v>
      </c>
      <c r="E40" s="88">
        <v>45926</v>
      </c>
      <c r="F40" s="89">
        <f t="shared" si="26"/>
        <v>45955</v>
      </c>
      <c r="G40" s="89">
        <f t="shared" si="27"/>
        <v>45957</v>
      </c>
      <c r="H40" s="89">
        <f t="shared" si="28"/>
        <v>45960</v>
      </c>
      <c r="I40" s="89">
        <f t="shared" si="29"/>
        <v>45963</v>
      </c>
      <c r="J40" s="89">
        <f t="shared" si="30"/>
        <v>45967</v>
      </c>
      <c r="K40" s="1063"/>
      <c r="M40" s="88">
        <f t="shared" si="31"/>
        <v>45926</v>
      </c>
      <c r="N40" s="129"/>
      <c r="O40" s="129"/>
    </row>
    <row r="41" spans="1:15" ht="20.100000000000001" hidden="1" customHeight="1" thickTop="1">
      <c r="A41" s="31"/>
      <c r="B41" s="2140">
        <f t="shared" si="25"/>
        <v>40</v>
      </c>
      <c r="C41" s="3710" t="s">
        <v>4003</v>
      </c>
      <c r="D41" s="3150" t="s">
        <v>2303</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1063"/>
      <c r="M41" s="88">
        <v>45933</v>
      </c>
      <c r="N41" s="27"/>
      <c r="O41" s="27"/>
    </row>
    <row r="42" spans="1:15" ht="20.100000000000001" hidden="1" customHeight="1">
      <c r="A42" s="31"/>
      <c r="B42" s="2140">
        <f t="shared" si="25"/>
        <v>41</v>
      </c>
      <c r="C42" s="1443" t="s">
        <v>4013</v>
      </c>
      <c r="D42" s="3150" t="s">
        <v>4020</v>
      </c>
      <c r="E42" s="88">
        <v>45942</v>
      </c>
      <c r="F42" s="89">
        <f t="shared" si="32"/>
        <v>45971</v>
      </c>
      <c r="G42" s="89">
        <f t="shared" si="33"/>
        <v>45973</v>
      </c>
      <c r="H42" s="89">
        <f t="shared" si="34"/>
        <v>45976</v>
      </c>
      <c r="I42" s="89">
        <f t="shared" si="35"/>
        <v>45979</v>
      </c>
      <c r="J42" s="89">
        <f t="shared" si="36"/>
        <v>45983</v>
      </c>
      <c r="K42" s="1063"/>
      <c r="M42" s="88">
        <f>M41+7</f>
        <v>45940</v>
      </c>
      <c r="N42" s="27"/>
      <c r="O42" s="27"/>
    </row>
    <row r="43" spans="1:15" ht="20.100000000000001" hidden="1" customHeight="1" thickTop="1">
      <c r="A43" s="31"/>
      <c r="B43" s="2140">
        <f t="shared" si="25"/>
        <v>42</v>
      </c>
      <c r="C43" s="1615" t="s">
        <v>4023</v>
      </c>
      <c r="D43" s="3150" t="s">
        <v>158</v>
      </c>
      <c r="E43" s="88">
        <v>45949</v>
      </c>
      <c r="F43" s="89">
        <f t="shared" si="32"/>
        <v>45978</v>
      </c>
      <c r="G43" s="89">
        <f t="shared" si="33"/>
        <v>45980</v>
      </c>
      <c r="H43" s="89">
        <f t="shared" si="34"/>
        <v>45983</v>
      </c>
      <c r="I43" s="89">
        <f t="shared" si="35"/>
        <v>45986</v>
      </c>
      <c r="J43" s="89">
        <f t="shared" si="36"/>
        <v>45990</v>
      </c>
      <c r="K43" s="1063"/>
      <c r="M43" s="88">
        <f>M42+7</f>
        <v>45947</v>
      </c>
      <c r="N43" s="27"/>
      <c r="O43" s="27"/>
    </row>
    <row r="44" spans="1:15" ht="20.100000000000001" hidden="1" customHeight="1" thickTop="1">
      <c r="A44" s="31"/>
      <c r="B44" s="2140">
        <v>43</v>
      </c>
      <c r="C44" s="4120" t="s">
        <v>404</v>
      </c>
      <c r="D44" s="4121"/>
      <c r="E44" s="1174"/>
      <c r="F44" s="490"/>
      <c r="G44" s="490"/>
      <c r="H44" s="490"/>
      <c r="I44" s="490"/>
      <c r="J44" s="490"/>
      <c r="K44" s="1063"/>
      <c r="M44" s="88">
        <f>M43+7</f>
        <v>45954</v>
      </c>
      <c r="N44" s="27"/>
      <c r="O44" s="27"/>
    </row>
    <row r="45" spans="1:15" ht="20.100000000000001" hidden="1" customHeight="1">
      <c r="A45" s="31"/>
      <c r="B45" s="2140">
        <f t="shared" ref="B45:B58" si="37">WEEKNUM(M45)</f>
        <v>44</v>
      </c>
      <c r="C45" s="1615" t="s">
        <v>4007</v>
      </c>
      <c r="D45" s="3150" t="s">
        <v>2346</v>
      </c>
      <c r="E45" s="88">
        <v>45961</v>
      </c>
      <c r="F45" s="89">
        <f t="shared" si="32"/>
        <v>45990</v>
      </c>
      <c r="G45" s="89">
        <f t="shared" si="33"/>
        <v>45992</v>
      </c>
      <c r="H45" s="89">
        <f t="shared" si="34"/>
        <v>45995</v>
      </c>
      <c r="I45" s="89">
        <f t="shared" si="35"/>
        <v>45998</v>
      </c>
      <c r="J45" s="89">
        <f t="shared" si="36"/>
        <v>46002</v>
      </c>
      <c r="K45" s="1063"/>
      <c r="M45" s="88">
        <v>45961</v>
      </c>
      <c r="N45" s="27"/>
      <c r="O45" s="27"/>
    </row>
    <row r="46" spans="1:15" ht="20.100000000000001" hidden="1" customHeight="1" thickTop="1">
      <c r="A46" s="31"/>
      <c r="B46" s="2140">
        <f t="shared" si="37"/>
        <v>45</v>
      </c>
      <c r="C46" s="1615" t="s">
        <v>4014</v>
      </c>
      <c r="D46" s="3150" t="s">
        <v>2289</v>
      </c>
      <c r="E46" s="88">
        <v>45969</v>
      </c>
      <c r="F46" s="89">
        <f t="shared" si="32"/>
        <v>45998</v>
      </c>
      <c r="G46" s="89">
        <f t="shared" si="33"/>
        <v>46000</v>
      </c>
      <c r="H46" s="89">
        <f t="shared" si="34"/>
        <v>46003</v>
      </c>
      <c r="I46" s="89">
        <f t="shared" si="35"/>
        <v>46006</v>
      </c>
      <c r="J46" s="89">
        <f t="shared" si="36"/>
        <v>46010</v>
      </c>
      <c r="K46" s="1063"/>
      <c r="M46" s="88">
        <f t="shared" ref="M46:M53" si="38">M45+7</f>
        <v>45968</v>
      </c>
      <c r="N46" s="27"/>
      <c r="O46" s="27"/>
    </row>
    <row r="47" spans="1:15" ht="20.100000000000001" customHeight="1" thickTop="1">
      <c r="A47" s="31"/>
      <c r="B47" s="2140">
        <f t="shared" si="37"/>
        <v>46</v>
      </c>
      <c r="C47" s="1615" t="s">
        <v>4017</v>
      </c>
      <c r="D47" s="3150" t="s">
        <v>2289</v>
      </c>
      <c r="E47" s="88">
        <v>45974</v>
      </c>
      <c r="F47" s="89">
        <f t="shared" si="32"/>
        <v>46003</v>
      </c>
      <c r="G47" s="89">
        <f t="shared" si="33"/>
        <v>46005</v>
      </c>
      <c r="H47" s="89">
        <f t="shared" si="34"/>
        <v>46008</v>
      </c>
      <c r="I47" s="89">
        <f t="shared" si="35"/>
        <v>46011</v>
      </c>
      <c r="J47" s="89">
        <f t="shared" si="36"/>
        <v>46015</v>
      </c>
      <c r="K47" s="1063"/>
      <c r="L47" s="88">
        <v>45974</v>
      </c>
      <c r="M47" s="88">
        <f t="shared" si="38"/>
        <v>45975</v>
      </c>
      <c r="N47" s="27"/>
      <c r="O47" s="27"/>
    </row>
    <row r="48" spans="1:15" ht="20.100000000000001" customHeight="1">
      <c r="A48" s="31"/>
      <c r="B48" s="2140">
        <f t="shared" si="37"/>
        <v>47</v>
      </c>
      <c r="C48" s="2164" t="s">
        <v>4010</v>
      </c>
      <c r="D48" s="3150" t="s">
        <v>228</v>
      </c>
      <c r="E48" s="88">
        <v>45983</v>
      </c>
      <c r="F48" s="89">
        <f t="shared" si="32"/>
        <v>46012</v>
      </c>
      <c r="G48" s="89">
        <f t="shared" si="33"/>
        <v>46014</v>
      </c>
      <c r="H48" s="89">
        <f t="shared" si="34"/>
        <v>46017</v>
      </c>
      <c r="I48" s="89">
        <f t="shared" si="35"/>
        <v>46020</v>
      </c>
      <c r="J48" s="89">
        <f t="shared" si="36"/>
        <v>46024</v>
      </c>
      <c r="K48" s="1063"/>
      <c r="L48" s="88">
        <f t="shared" ref="L48:L58" si="39">L47+7</f>
        <v>45981</v>
      </c>
      <c r="M48" s="88">
        <f t="shared" si="38"/>
        <v>45982</v>
      </c>
      <c r="N48" s="27"/>
      <c r="O48" s="27"/>
    </row>
    <row r="49" spans="1:15" ht="20.100000000000001" customHeight="1">
      <c r="A49" s="31"/>
      <c r="B49" s="3823">
        <f t="shared" si="37"/>
        <v>48</v>
      </c>
      <c r="C49" s="3824" t="s">
        <v>404</v>
      </c>
      <c r="D49" s="4121"/>
      <c r="E49" s="1174"/>
      <c r="F49" s="490"/>
      <c r="G49" s="490"/>
      <c r="H49" s="490"/>
      <c r="I49" s="490"/>
      <c r="J49" s="490"/>
      <c r="K49" s="1063"/>
      <c r="L49" s="88">
        <f t="shared" si="39"/>
        <v>45988</v>
      </c>
      <c r="M49" s="88">
        <f t="shared" si="38"/>
        <v>45989</v>
      </c>
      <c r="N49" s="27"/>
      <c r="O49" s="27"/>
    </row>
    <row r="50" spans="1:15" ht="20.100000000000001" customHeight="1">
      <c r="A50" s="31"/>
      <c r="B50" s="3823">
        <f t="shared" si="37"/>
        <v>49</v>
      </c>
      <c r="C50" s="1615" t="s">
        <v>4024</v>
      </c>
      <c r="D50" s="3150" t="s">
        <v>2295</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1063"/>
      <c r="L50" s="88">
        <f t="shared" si="39"/>
        <v>45995</v>
      </c>
      <c r="M50" s="88">
        <f t="shared" si="38"/>
        <v>45996</v>
      </c>
      <c r="N50" s="27"/>
      <c r="O50" s="27"/>
    </row>
    <row r="51" spans="1:15" ht="20.100000000000001" customHeight="1">
      <c r="A51" s="31"/>
      <c r="B51" s="3823">
        <f t="shared" si="37"/>
        <v>50</v>
      </c>
      <c r="C51" s="1615" t="s">
        <v>4018</v>
      </c>
      <c r="D51" s="3150" t="s">
        <v>2303</v>
      </c>
      <c r="E51" s="88">
        <v>46002</v>
      </c>
      <c r="F51" s="89">
        <f t="shared" si="40"/>
        <v>46031</v>
      </c>
      <c r="G51" s="89">
        <f t="shared" si="41"/>
        <v>46033</v>
      </c>
      <c r="H51" s="89">
        <f t="shared" si="42"/>
        <v>46036</v>
      </c>
      <c r="I51" s="89">
        <f t="shared" si="43"/>
        <v>46039</v>
      </c>
      <c r="J51" s="89">
        <f t="shared" si="44"/>
        <v>46043</v>
      </c>
      <c r="K51" s="1063"/>
      <c r="L51" s="88">
        <f t="shared" si="39"/>
        <v>46002</v>
      </c>
      <c r="M51" s="88">
        <f t="shared" si="38"/>
        <v>46003</v>
      </c>
      <c r="N51" s="27"/>
      <c r="O51" s="27"/>
    </row>
    <row r="52" spans="1:15" ht="20.100000000000001" customHeight="1">
      <c r="A52" s="31"/>
      <c r="B52" s="3823">
        <f t="shared" si="37"/>
        <v>51</v>
      </c>
      <c r="C52" s="2164" t="s">
        <v>2297</v>
      </c>
      <c r="D52" s="3150" t="s">
        <v>116</v>
      </c>
      <c r="E52" s="88">
        <v>46009</v>
      </c>
      <c r="F52" s="89">
        <f t="shared" si="40"/>
        <v>46038</v>
      </c>
      <c r="G52" s="89">
        <f t="shared" si="41"/>
        <v>46040</v>
      </c>
      <c r="H52" s="89">
        <f t="shared" si="42"/>
        <v>46043</v>
      </c>
      <c r="I52" s="89">
        <f t="shared" si="43"/>
        <v>46046</v>
      </c>
      <c r="J52" s="89">
        <f t="shared" si="44"/>
        <v>46050</v>
      </c>
      <c r="K52" s="1063"/>
      <c r="L52" s="88">
        <f t="shared" si="39"/>
        <v>46009</v>
      </c>
      <c r="M52" s="88">
        <f t="shared" si="38"/>
        <v>46010</v>
      </c>
      <c r="N52" s="27"/>
      <c r="O52" s="27"/>
    </row>
    <row r="53" spans="1:15" ht="20.100000000000001" customHeight="1">
      <c r="A53" s="31"/>
      <c r="B53" s="3823">
        <f t="shared" si="37"/>
        <v>52</v>
      </c>
      <c r="C53" s="1615" t="s">
        <v>3999</v>
      </c>
      <c r="D53" s="3389" t="s">
        <v>2289</v>
      </c>
      <c r="E53" s="88">
        <v>46016</v>
      </c>
      <c r="F53" s="89">
        <f t="shared" si="40"/>
        <v>46045</v>
      </c>
      <c r="G53" s="89">
        <f t="shared" si="41"/>
        <v>46047</v>
      </c>
      <c r="H53" s="89">
        <f t="shared" si="42"/>
        <v>46050</v>
      </c>
      <c r="I53" s="89">
        <f t="shared" si="43"/>
        <v>46053</v>
      </c>
      <c r="J53" s="89">
        <f t="shared" si="44"/>
        <v>46057</v>
      </c>
      <c r="K53" s="1063"/>
      <c r="L53" s="88">
        <f t="shared" si="39"/>
        <v>46016</v>
      </c>
      <c r="M53" s="88">
        <f t="shared" si="38"/>
        <v>46017</v>
      </c>
      <c r="N53" s="27"/>
      <c r="O53" s="27"/>
    </row>
    <row r="54" spans="1:15" ht="20.100000000000001" customHeight="1">
      <c r="A54" s="31"/>
      <c r="B54" s="3823">
        <f t="shared" si="37"/>
        <v>1</v>
      </c>
      <c r="C54" s="1615" t="s">
        <v>4002</v>
      </c>
      <c r="D54" s="3150" t="s">
        <v>3004</v>
      </c>
      <c r="E54" s="88">
        <v>46023</v>
      </c>
      <c r="F54" s="89">
        <f t="shared" si="40"/>
        <v>46052</v>
      </c>
      <c r="G54" s="89">
        <f t="shared" si="41"/>
        <v>46054</v>
      </c>
      <c r="H54" s="89">
        <f t="shared" si="42"/>
        <v>46057</v>
      </c>
      <c r="I54" s="89">
        <f t="shared" si="43"/>
        <v>46060</v>
      </c>
      <c r="J54" s="89">
        <f t="shared" si="44"/>
        <v>46064</v>
      </c>
      <c r="K54" s="1063"/>
      <c r="L54" s="88">
        <f t="shared" si="39"/>
        <v>46023</v>
      </c>
      <c r="M54" s="88">
        <f>M53+7</f>
        <v>46024</v>
      </c>
      <c r="N54" s="27"/>
      <c r="O54" s="27"/>
    </row>
    <row r="55" spans="1:15" ht="20.100000000000001" customHeight="1">
      <c r="A55" s="31"/>
      <c r="B55" s="3823">
        <f t="shared" si="37"/>
        <v>2</v>
      </c>
      <c r="C55" s="1615" t="s">
        <v>2842</v>
      </c>
      <c r="D55" s="3150" t="s">
        <v>126</v>
      </c>
      <c r="E55" s="88">
        <v>46030</v>
      </c>
      <c r="F55" s="89">
        <f t="shared" si="40"/>
        <v>46059</v>
      </c>
      <c r="G55" s="89">
        <f t="shared" si="41"/>
        <v>46061</v>
      </c>
      <c r="H55" s="89">
        <f t="shared" si="42"/>
        <v>46064</v>
      </c>
      <c r="I55" s="89">
        <f t="shared" si="43"/>
        <v>46067</v>
      </c>
      <c r="J55" s="89">
        <f t="shared" si="44"/>
        <v>46071</v>
      </c>
      <c r="K55" s="1063"/>
      <c r="L55" s="88">
        <f t="shared" si="39"/>
        <v>46030</v>
      </c>
      <c r="M55" s="88">
        <f>M54+7</f>
        <v>46031</v>
      </c>
      <c r="N55" s="27"/>
      <c r="O55" s="27"/>
    </row>
    <row r="56" spans="1:15" ht="20.100000000000001" customHeight="1">
      <c r="A56" s="31"/>
      <c r="B56" s="3823">
        <f t="shared" si="37"/>
        <v>3</v>
      </c>
      <c r="C56" s="2164" t="s">
        <v>4003</v>
      </c>
      <c r="D56" s="3150" t="s">
        <v>2323</v>
      </c>
      <c r="E56" s="88">
        <v>46037</v>
      </c>
      <c r="F56" s="89">
        <f t="shared" si="40"/>
        <v>46066</v>
      </c>
      <c r="G56" s="89">
        <f t="shared" si="41"/>
        <v>46068</v>
      </c>
      <c r="H56" s="89">
        <f t="shared" si="42"/>
        <v>46071</v>
      </c>
      <c r="I56" s="89">
        <f t="shared" si="43"/>
        <v>46074</v>
      </c>
      <c r="J56" s="89">
        <f t="shared" si="44"/>
        <v>46078</v>
      </c>
      <c r="K56" s="1063"/>
      <c r="L56" s="88">
        <f t="shared" si="39"/>
        <v>46037</v>
      </c>
      <c r="M56" s="88">
        <f>M55+7</f>
        <v>46038</v>
      </c>
      <c r="N56" s="27"/>
      <c r="O56" s="27"/>
    </row>
    <row r="57" spans="1:15" ht="20.100000000000001" customHeight="1">
      <c r="A57" s="4466" t="s">
        <v>4003</v>
      </c>
      <c r="B57" s="3823">
        <f t="shared" si="37"/>
        <v>4</v>
      </c>
      <c r="C57" s="1615" t="s">
        <v>4013</v>
      </c>
      <c r="D57" s="3389" t="s">
        <v>4025</v>
      </c>
      <c r="E57" s="88">
        <v>46044</v>
      </c>
      <c r="F57" s="89">
        <f t="shared" si="40"/>
        <v>46073</v>
      </c>
      <c r="G57" s="89">
        <f t="shared" si="41"/>
        <v>46075</v>
      </c>
      <c r="H57" s="89">
        <f t="shared" si="42"/>
        <v>46078</v>
      </c>
      <c r="I57" s="89">
        <f t="shared" si="43"/>
        <v>46081</v>
      </c>
      <c r="J57" s="89">
        <f t="shared" si="44"/>
        <v>46085</v>
      </c>
      <c r="K57" s="1063"/>
      <c r="L57" s="88">
        <f t="shared" si="39"/>
        <v>46044</v>
      </c>
      <c r="M57" s="88">
        <f>M56+7</f>
        <v>46045</v>
      </c>
      <c r="N57" s="27"/>
      <c r="O57" s="27"/>
    </row>
    <row r="58" spans="1:15" ht="20.100000000000001" customHeight="1">
      <c r="A58" s="4466" t="s">
        <v>4013</v>
      </c>
      <c r="B58" s="3823">
        <f t="shared" si="37"/>
        <v>5</v>
      </c>
      <c r="C58" s="4120" t="s">
        <v>2337</v>
      </c>
      <c r="D58" s="3389" t="s">
        <v>2318</v>
      </c>
      <c r="E58" s="88">
        <v>46051</v>
      </c>
      <c r="F58" s="89">
        <f t="shared" si="40"/>
        <v>46080</v>
      </c>
      <c r="G58" s="89">
        <f t="shared" si="41"/>
        <v>46082</v>
      </c>
      <c r="H58" s="89">
        <f t="shared" si="42"/>
        <v>46085</v>
      </c>
      <c r="I58" s="89">
        <f t="shared" si="43"/>
        <v>46088</v>
      </c>
      <c r="J58" s="89">
        <f t="shared" si="44"/>
        <v>46092</v>
      </c>
      <c r="K58" s="1063"/>
      <c r="L58" s="88">
        <f t="shared" si="39"/>
        <v>46051</v>
      </c>
      <c r="M58" s="88">
        <f>M57+7</f>
        <v>46052</v>
      </c>
      <c r="N58" s="27"/>
      <c r="O58" s="27"/>
    </row>
    <row r="59" spans="1:15" ht="20.100000000000001" customHeight="1">
      <c r="A59" s="59"/>
      <c r="B59" s="59"/>
      <c r="C59" s="26" t="s">
        <v>609</v>
      </c>
      <c r="D59" s="129"/>
      <c r="E59" s="129"/>
      <c r="F59" s="129"/>
      <c r="G59" s="129"/>
      <c r="H59" s="129"/>
      <c r="I59" s="129"/>
      <c r="J59" s="129"/>
      <c r="K59" s="129"/>
      <c r="L59" s="129"/>
      <c r="M59" s="129"/>
      <c r="N59" s="129"/>
      <c r="O59" s="129"/>
    </row>
    <row r="60" spans="1:15" ht="20.100000000000001" customHeight="1">
      <c r="A60" s="59"/>
      <c r="B60" s="59"/>
      <c r="C60" s="129"/>
      <c r="D60" s="129"/>
      <c r="E60" s="129"/>
      <c r="F60" s="129"/>
      <c r="G60" s="129"/>
      <c r="H60" s="129"/>
      <c r="I60" s="129"/>
      <c r="J60" s="129"/>
      <c r="K60" s="129"/>
      <c r="L60" s="129"/>
      <c r="M60" s="129"/>
      <c r="N60" s="129"/>
      <c r="O60" s="129"/>
    </row>
    <row r="61" spans="1:15" ht="20.100000000000001" customHeight="1" thickBot="1">
      <c r="A61" s="59"/>
      <c r="B61" s="135"/>
      <c r="C61" s="23"/>
      <c r="D61" s="27"/>
      <c r="E61" s="27"/>
      <c r="F61" s="28"/>
      <c r="G61" s="27"/>
      <c r="H61" s="27"/>
      <c r="I61" s="20"/>
      <c r="J61" s="129"/>
      <c r="K61" s="129"/>
      <c r="L61" s="129"/>
      <c r="M61" s="129"/>
      <c r="N61" s="129"/>
      <c r="O61" s="129"/>
    </row>
    <row r="62" spans="1:15" s="14" customFormat="1" ht="20.100000000000001" customHeight="1">
      <c r="B62" s="199"/>
      <c r="C62" s="3714"/>
      <c r="D62" s="3715"/>
      <c r="E62" s="3221"/>
      <c r="F62" s="3221"/>
      <c r="G62" s="3222"/>
      <c r="H62" s="3222"/>
      <c r="I62" s="3716"/>
      <c r="J62" s="27"/>
      <c r="K62" s="41"/>
      <c r="L62" s="30"/>
      <c r="M62" s="30"/>
    </row>
    <row r="63" spans="1:15" s="14" customFormat="1" ht="20.100000000000001" customHeight="1">
      <c r="B63" s="199"/>
      <c r="C63" s="2037" t="s">
        <v>0</v>
      </c>
      <c r="D63" s="130"/>
      <c r="E63" s="182" t="s">
        <v>3651</v>
      </c>
      <c r="F63" s="130"/>
      <c r="G63" s="130"/>
      <c r="H63" s="182" t="s">
        <v>60</v>
      </c>
      <c r="I63" s="3717"/>
      <c r="J63" s="27"/>
      <c r="K63" s="41"/>
      <c r="L63" s="30"/>
      <c r="M63" s="30"/>
    </row>
    <row r="64" spans="1:15" s="29" customFormat="1" ht="20.100000000000001" customHeight="1">
      <c r="A64" s="30"/>
      <c r="B64" s="199"/>
      <c r="C64" s="2039" t="s">
        <v>1</v>
      </c>
      <c r="D64" s="2073" t="s">
        <v>3652</v>
      </c>
      <c r="E64" s="128" t="s">
        <v>611</v>
      </c>
      <c r="F64" s="130"/>
      <c r="G64" s="2040" t="s">
        <v>38</v>
      </c>
      <c r="H64" s="130" t="s">
        <v>62</v>
      </c>
      <c r="I64" s="2041" t="s">
        <v>63</v>
      </c>
      <c r="J64" s="27"/>
      <c r="K64" s="27"/>
      <c r="L64" s="31"/>
      <c r="M64" s="27"/>
      <c r="N64" s="30"/>
      <c r="O64" s="30"/>
    </row>
    <row r="65" spans="1:15" s="29" customFormat="1" ht="20.100000000000001" customHeight="1">
      <c r="A65" s="30"/>
      <c r="B65" s="199"/>
      <c r="C65" s="2039" t="s">
        <v>4026</v>
      </c>
      <c r="D65" s="2040" t="s">
        <v>4027</v>
      </c>
      <c r="E65" s="128" t="s">
        <v>39</v>
      </c>
      <c r="F65" s="1535" t="s">
        <v>40</v>
      </c>
      <c r="G65" s="2042" t="s">
        <v>41</v>
      </c>
      <c r="H65" s="130" t="s">
        <v>66</v>
      </c>
      <c r="I65" s="2041" t="s">
        <v>68</v>
      </c>
      <c r="J65" s="27"/>
      <c r="K65" s="23"/>
      <c r="L65" s="23"/>
      <c r="M65" s="23"/>
      <c r="N65" s="30"/>
      <c r="O65" s="30"/>
    </row>
    <row r="66" spans="1:15" s="29" customFormat="1" ht="20.100000000000001" customHeight="1">
      <c r="A66" s="30"/>
      <c r="B66" s="199"/>
      <c r="C66" s="2039" t="s">
        <v>3</v>
      </c>
      <c r="D66" s="2040" t="s">
        <v>5</v>
      </c>
      <c r="E66" s="128" t="s">
        <v>42</v>
      </c>
      <c r="F66" s="1535" t="s">
        <v>43</v>
      </c>
      <c r="G66" s="2042" t="s">
        <v>44</v>
      </c>
      <c r="H66" s="130" t="s">
        <v>72</v>
      </c>
      <c r="I66" s="2041" t="s">
        <v>74</v>
      </c>
      <c r="J66" s="27"/>
      <c r="K66" s="27"/>
      <c r="L66" s="27"/>
      <c r="M66" s="226"/>
      <c r="N66" s="30"/>
      <c r="O66" s="30"/>
    </row>
    <row r="67" spans="1:15" s="29" customFormat="1" ht="20.100000000000001" customHeight="1">
      <c r="A67" s="30"/>
      <c r="B67" s="199"/>
      <c r="C67" s="2039" t="s">
        <v>4028</v>
      </c>
      <c r="D67" s="2040" t="s">
        <v>4029</v>
      </c>
      <c r="E67" s="128" t="s">
        <v>45</v>
      </c>
      <c r="F67" s="1535" t="s">
        <v>46</v>
      </c>
      <c r="G67" s="2042" t="s">
        <v>47</v>
      </c>
      <c r="H67" s="130" t="s">
        <v>4030</v>
      </c>
      <c r="I67" s="2041" t="s">
        <v>87</v>
      </c>
      <c r="J67" s="27"/>
      <c r="K67" s="27"/>
      <c r="L67" s="27"/>
      <c r="M67" s="3051"/>
      <c r="N67" s="30"/>
      <c r="O67" s="30"/>
    </row>
    <row r="68" spans="1:15" ht="20.100000000000001" customHeight="1">
      <c r="A68" s="59"/>
      <c r="B68" s="199"/>
      <c r="C68" s="2039" t="s">
        <v>4031</v>
      </c>
      <c r="D68" s="2040" t="s">
        <v>26</v>
      </c>
      <c r="E68" s="128" t="s">
        <v>48</v>
      </c>
      <c r="F68" s="1535" t="s">
        <v>49</v>
      </c>
      <c r="G68" s="2042" t="s">
        <v>50</v>
      </c>
      <c r="H68" s="130" t="s">
        <v>69</v>
      </c>
      <c r="I68" s="2041" t="s">
        <v>71</v>
      </c>
      <c r="J68" s="27"/>
      <c r="K68" s="3599"/>
      <c r="L68" s="3599"/>
      <c r="M68" s="59"/>
      <c r="N68" s="129"/>
      <c r="O68" s="129"/>
    </row>
    <row r="69" spans="1:15" ht="20.100000000000001" customHeight="1">
      <c r="A69" s="59" t="s">
        <v>4032</v>
      </c>
      <c r="B69" s="199"/>
      <c r="C69" s="2039" t="s">
        <v>6</v>
      </c>
      <c r="D69" s="2040" t="s">
        <v>8</v>
      </c>
      <c r="E69" s="128" t="s">
        <v>51</v>
      </c>
      <c r="F69" s="1535" t="s">
        <v>52</v>
      </c>
      <c r="G69" s="2042" t="s">
        <v>53</v>
      </c>
      <c r="H69" s="130" t="s">
        <v>75</v>
      </c>
      <c r="I69" s="2041" t="s">
        <v>77</v>
      </c>
      <c r="J69" s="27"/>
      <c r="K69" s="3599"/>
      <c r="L69" s="3599"/>
      <c r="M69" s="59"/>
      <c r="N69" s="129"/>
      <c r="O69" s="129"/>
    </row>
    <row r="70" spans="1:15" ht="20.100000000000001" customHeight="1">
      <c r="A70" s="59"/>
      <c r="B70" s="199"/>
      <c r="C70" s="2039" t="s">
        <v>4033</v>
      </c>
      <c r="D70" s="2073" t="s">
        <v>14</v>
      </c>
      <c r="E70" s="128" t="s">
        <v>4034</v>
      </c>
      <c r="F70" s="1535" t="s">
        <v>55</v>
      </c>
      <c r="G70" s="2040" t="s">
        <v>56</v>
      </c>
      <c r="H70" s="130" t="s">
        <v>4035</v>
      </c>
      <c r="I70" s="2043" t="s">
        <v>84</v>
      </c>
      <c r="J70" s="27"/>
      <c r="K70" s="3599"/>
      <c r="L70" s="3599"/>
      <c r="M70" s="59"/>
      <c r="N70" s="129"/>
      <c r="O70" s="129"/>
    </row>
    <row r="71" spans="1:15" ht="20.100000000000001" customHeight="1" thickBot="1">
      <c r="A71" s="59"/>
      <c r="B71" s="3713"/>
      <c r="C71" s="3228"/>
      <c r="D71" s="2047"/>
      <c r="E71" s="2047"/>
      <c r="F71" s="2047"/>
      <c r="G71" s="2047"/>
      <c r="H71" s="2047"/>
      <c r="I71" s="3229"/>
      <c r="J71" s="27"/>
      <c r="K71" s="3599"/>
      <c r="L71" s="3599"/>
      <c r="M71" s="59"/>
      <c r="N71" s="129"/>
      <c r="O71" s="129"/>
    </row>
    <row r="72" spans="1:15" ht="20.100000000000001" customHeight="1">
      <c r="A72" s="59"/>
      <c r="B72" s="21"/>
      <c r="C72" s="3633"/>
      <c r="D72" s="3633"/>
      <c r="E72" s="31"/>
      <c r="F72" s="27"/>
      <c r="G72" s="3633"/>
      <c r="H72" s="3633"/>
      <c r="I72" s="31"/>
      <c r="J72" s="27"/>
      <c r="K72" s="3599"/>
      <c r="L72" s="3599"/>
      <c r="M72" s="59"/>
      <c r="N72" s="129"/>
      <c r="O72" s="129"/>
    </row>
    <row r="73" spans="1:15" ht="20.100000000000001" customHeight="1">
      <c r="A73" s="59"/>
      <c r="B73" s="59"/>
      <c r="C73" s="129"/>
      <c r="D73" s="129"/>
      <c r="E73" s="129"/>
      <c r="F73" s="129"/>
      <c r="G73" s="129"/>
      <c r="H73" s="129"/>
      <c r="I73" s="129"/>
      <c r="J73" s="27"/>
      <c r="K73" s="3599"/>
      <c r="L73" s="3599"/>
      <c r="M73" s="59"/>
      <c r="N73" s="129"/>
      <c r="O73" s="129"/>
    </row>
    <row r="74" spans="1:15" ht="20.100000000000001" customHeight="1">
      <c r="A74" s="59"/>
      <c r="B74" s="59"/>
      <c r="C74" s="3599"/>
      <c r="D74" s="3599"/>
      <c r="E74" s="59"/>
      <c r="F74" s="129"/>
      <c r="G74" s="3599"/>
      <c r="H74" s="3599"/>
      <c r="I74" s="59"/>
      <c r="J74" s="129"/>
      <c r="K74" s="3599"/>
      <c r="L74" s="3599"/>
      <c r="M74" s="59"/>
      <c r="N74" s="129"/>
      <c r="O74" s="129"/>
    </row>
    <row r="75" spans="1:15" ht="20.100000000000001" customHeight="1">
      <c r="A75" s="59"/>
      <c r="B75" s="59"/>
      <c r="C75" s="3599"/>
      <c r="D75" s="3599"/>
      <c r="E75" s="59"/>
      <c r="F75" s="27"/>
      <c r="G75" s="3599"/>
      <c r="H75" s="3599"/>
      <c r="I75" s="59"/>
      <c r="J75" s="129"/>
      <c r="K75" s="3599"/>
      <c r="L75" s="3599"/>
      <c r="M75" s="59"/>
      <c r="N75" s="129"/>
      <c r="O75" s="129"/>
    </row>
    <row r="76" spans="1:15" ht="20.100000000000001" customHeight="1">
      <c r="A76" s="59"/>
      <c r="B76" s="59"/>
      <c r="C76" s="3599"/>
      <c r="D76" s="3599"/>
      <c r="E76" s="59"/>
      <c r="F76" s="27"/>
      <c r="G76" s="27"/>
      <c r="H76" s="21"/>
      <c r="I76" s="226"/>
      <c r="J76" s="27"/>
      <c r="K76" s="3599"/>
      <c r="L76" s="3599"/>
      <c r="M76" s="59"/>
      <c r="N76" s="129"/>
      <c r="O76" s="129"/>
    </row>
    <row r="77" spans="1:15" ht="20.100000000000001" customHeight="1">
      <c r="A77" s="59"/>
      <c r="B77" s="59"/>
      <c r="C77" s="3599"/>
      <c r="D77" s="3599"/>
      <c r="E77" s="59"/>
      <c r="F77" s="27"/>
      <c r="G77" s="27"/>
      <c r="H77" s="21"/>
      <c r="I77" s="21"/>
      <c r="J77" s="226"/>
      <c r="K77" s="3599"/>
      <c r="L77" s="3599"/>
      <c r="M77" s="59"/>
      <c r="N77" s="129"/>
      <c r="O77" s="129"/>
    </row>
    <row r="78" spans="1:15" ht="20.100000000000001" customHeight="1">
      <c r="A78" s="59"/>
      <c r="B78" s="59"/>
      <c r="C78" s="3599"/>
      <c r="D78" s="3599"/>
      <c r="E78" s="59"/>
      <c r="F78" s="27"/>
      <c r="G78" s="27"/>
      <c r="H78" s="27"/>
      <c r="I78" s="27"/>
      <c r="J78" s="27"/>
      <c r="K78" s="27"/>
      <c r="L78" s="27"/>
      <c r="M78" s="27"/>
      <c r="N78" s="129"/>
      <c r="O78" s="129"/>
    </row>
    <row r="79" spans="1:15" ht="20.100000000000001" customHeight="1">
      <c r="A79" s="59"/>
      <c r="B79" s="59"/>
      <c r="C79" s="3599"/>
      <c r="D79" s="3599"/>
      <c r="E79" s="59"/>
      <c r="F79" s="27"/>
      <c r="G79" s="27"/>
      <c r="H79" s="27"/>
      <c r="I79" s="27"/>
      <c r="J79" s="27"/>
      <c r="K79" s="27"/>
      <c r="L79" s="27"/>
      <c r="M79" s="27"/>
      <c r="N79" s="129"/>
      <c r="O79" s="129"/>
    </row>
    <row r="80" spans="1:15" ht="20.100000000000001" customHeight="1">
      <c r="A80" s="59"/>
      <c r="B80" s="59"/>
      <c r="C80" s="3599"/>
      <c r="D80" s="3599"/>
      <c r="E80" s="59"/>
      <c r="F80" s="27"/>
      <c r="G80" s="27"/>
      <c r="H80" s="27"/>
      <c r="I80" s="27"/>
      <c r="J80" s="27"/>
      <c r="K80" s="27"/>
      <c r="L80" s="27"/>
      <c r="M80" s="27"/>
      <c r="N80" s="129"/>
      <c r="O80" s="129"/>
    </row>
    <row r="88" spans="7:8" ht="20.100000000000001" customHeight="1">
      <c r="G88" s="247">
        <v>44918</v>
      </c>
      <c r="H88" s="247">
        <f>G88+26</f>
        <v>44944</v>
      </c>
    </row>
    <row r="89" spans="7:8" ht="20.100000000000001" customHeight="1">
      <c r="H89" s="247">
        <f>G88+17</f>
        <v>44935</v>
      </c>
    </row>
  </sheetData>
  <mergeCells count="1">
    <mergeCell ref="E7:E8"/>
  </mergeCells>
  <hyperlinks>
    <hyperlink ref="I64" r:id="rId1" xr:uid="{5BE43806-51F4-4E3A-B9FA-65B9D4E5EE19}"/>
    <hyperlink ref="D64" r:id="rId2" xr:uid="{0EA5CEA5-DCA9-4D25-80D7-EFB16F6A9194}"/>
    <hyperlink ref="I69" r:id="rId3" xr:uid="{C0DE1483-1A61-4143-B2D9-2AFB6EFDFAA8}"/>
    <hyperlink ref="I68" r:id="rId4" xr:uid="{D6AAD8F1-F508-4166-BD82-6BF0589ACF01}"/>
    <hyperlink ref="D67" r:id="rId5" xr:uid="{964D1972-5485-4A99-80FB-3FA71F6229D4}"/>
    <hyperlink ref="D65" r:id="rId6" xr:uid="{AFC7B55D-30D9-4DFB-A5EC-67AC5FE9CF4F}"/>
    <hyperlink ref="I67" r:id="rId7" xr:uid="{3CB53212-09C9-4625-BBD4-211080FA61B2}"/>
    <hyperlink ref="I70" r:id="rId8" xr:uid="{1395D2EE-6DB5-432E-A62F-811613CA67CA}"/>
    <hyperlink ref="G64" r:id="rId9" xr:uid="{68D8BB46-19D6-4D2E-B05F-BD14AB87AAF1}"/>
    <hyperlink ref="G69" r:id="rId10" xr:uid="{9ADAEBF3-582B-4087-9395-A17087C5C8FB}"/>
    <hyperlink ref="G65" r:id="rId11" xr:uid="{FABDEFD7-1EF6-43C2-9A3C-E25719ABD130}"/>
    <hyperlink ref="G66" r:id="rId12" xr:uid="{0DE0FB00-E4B1-43C9-894B-4FF2152107AD}"/>
    <hyperlink ref="G67" r:id="rId13" xr:uid="{FE84DD38-F510-46DE-A79B-D0ECC40570E6}"/>
    <hyperlink ref="G68" r:id="rId14" xr:uid="{1EFE2E27-76EC-4DF3-85C7-E9AC23158A3E}"/>
    <hyperlink ref="I65" r:id="rId15" xr:uid="{E1BCBF8C-E23F-4F50-812A-6CAD4E58141E}"/>
    <hyperlink ref="I66" r:id="rId16" xr:uid="{3C06C197-3578-459A-A34B-082B3A53CCF7}"/>
    <hyperlink ref="G70" r:id="rId17" xr:uid="{D50EDB1A-B227-43DD-92E8-E838343982BB}"/>
    <hyperlink ref="D66" r:id="rId18" xr:uid="{32C710E5-05C7-4860-964E-6167065B3BA8}"/>
    <hyperlink ref="D68" r:id="rId19" xr:uid="{B85FB02A-5B2C-4395-8A1D-F3F97BCD106C}"/>
    <hyperlink ref="D69" r:id="rId20" xr:uid="{99F90D75-7B33-4463-8D7D-341442EFE8A8}"/>
    <hyperlink ref="D70"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35"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722" customFormat="1" ht="20.100000000000001" customHeight="1">
      <c r="A2" s="1535"/>
      <c r="B2" s="4761" t="s">
        <v>1779</v>
      </c>
      <c r="C2" s="4761"/>
      <c r="D2" s="4761"/>
      <c r="E2" s="4761"/>
      <c r="F2" s="4761"/>
      <c r="G2" s="4761"/>
      <c r="H2" s="4761"/>
      <c r="K2" s="2723"/>
      <c r="M2" s="773"/>
    </row>
    <row r="3" spans="1:13" s="2722" customFormat="1" ht="20.100000000000001" customHeight="1">
      <c r="A3" s="1535"/>
      <c r="B3" s="1127"/>
      <c r="C3" s="1127"/>
      <c r="D3" s="1127"/>
      <c r="E3" s="1127"/>
      <c r="F3" s="1127"/>
      <c r="G3" s="1127"/>
      <c r="H3" s="1127"/>
      <c r="K3" s="2723"/>
      <c r="M3" s="773"/>
    </row>
    <row r="4" spans="1:13" ht="20.100000000000001" customHeight="1">
      <c r="A4" s="199"/>
      <c r="B4" s="4762" t="s">
        <v>4036</v>
      </c>
      <c r="C4" s="4762"/>
      <c r="D4" s="4762"/>
      <c r="E4" s="4762"/>
      <c r="F4" s="4762"/>
      <c r="G4" s="4762"/>
      <c r="H4" s="4762"/>
      <c r="I4" s="2721"/>
      <c r="J4" s="419"/>
      <c r="K4" s="419"/>
    </row>
    <row r="5" spans="1:13" ht="20.100000000000001" customHeight="1">
      <c r="A5" s="199"/>
      <c r="B5" s="2721"/>
      <c r="C5" s="2721"/>
      <c r="D5" s="2721"/>
      <c r="E5" s="2721"/>
      <c r="F5" s="2721"/>
      <c r="G5" s="2721"/>
      <c r="H5" s="2721"/>
      <c r="I5" s="2721"/>
      <c r="J5" s="419"/>
      <c r="K5" s="419"/>
    </row>
    <row r="6" spans="1:13" ht="20.100000000000001" customHeight="1">
      <c r="B6" s="1339"/>
      <c r="C6" s="419"/>
      <c r="D6" s="419"/>
      <c r="E6" s="419"/>
      <c r="F6" s="419"/>
      <c r="G6" s="419"/>
      <c r="H6" s="419"/>
      <c r="I6" s="419"/>
      <c r="J6" s="419"/>
      <c r="K6" s="419"/>
    </row>
    <row r="7" spans="1:13" s="271" customFormat="1" ht="30" hidden="1" customHeight="1">
      <c r="A7" s="2075"/>
      <c r="B7" s="463"/>
      <c r="C7" s="50"/>
      <c r="D7" s="4772" t="s">
        <v>96</v>
      </c>
      <c r="E7" s="91" t="s">
        <v>3654</v>
      </c>
      <c r="F7" s="91" t="s">
        <v>1139</v>
      </c>
      <c r="G7" s="91" t="s">
        <v>1200</v>
      </c>
      <c r="H7" s="91" t="s">
        <v>1701</v>
      </c>
      <c r="I7" s="91" t="s">
        <v>4037</v>
      </c>
      <c r="J7" s="2724"/>
      <c r="K7" s="1367"/>
      <c r="L7" s="21"/>
      <c r="M7" s="21"/>
    </row>
    <row r="8" spans="1:13" s="271" customFormat="1" ht="30" hidden="1" customHeight="1" thickBot="1">
      <c r="A8" s="2076" t="s">
        <v>1784</v>
      </c>
      <c r="B8" s="464"/>
      <c r="C8" s="92" t="s">
        <v>2281</v>
      </c>
      <c r="D8" s="4781"/>
      <c r="E8" s="93" t="s">
        <v>3656</v>
      </c>
      <c r="F8" s="93" t="s">
        <v>4038</v>
      </c>
      <c r="G8" s="93" t="s">
        <v>4039</v>
      </c>
      <c r="H8" s="93" t="s">
        <v>4040</v>
      </c>
      <c r="I8" s="93" t="s">
        <v>3243</v>
      </c>
      <c r="J8" s="2724" t="s">
        <v>1792</v>
      </c>
      <c r="K8" s="1610" t="s">
        <v>3708</v>
      </c>
      <c r="L8" s="21"/>
      <c r="M8" s="21"/>
    </row>
    <row r="9" spans="1:13" s="271" customFormat="1" ht="20.100000000000001" hidden="1" customHeight="1" thickTop="1">
      <c r="A9" s="2075"/>
      <c r="B9" s="2725" t="s">
        <v>4041</v>
      </c>
      <c r="C9" s="89" t="s">
        <v>3013</v>
      </c>
      <c r="D9" s="89">
        <v>43983</v>
      </c>
      <c r="E9" s="89">
        <f t="shared" ref="E9:E11" si="0">D9+13</f>
        <v>43996</v>
      </c>
      <c r="F9" s="89">
        <f t="shared" ref="F9:F12" si="1">D9+15</f>
        <v>43998</v>
      </c>
      <c r="G9" s="89">
        <f t="shared" ref="G9:G12" si="2">D9+20</f>
        <v>44003</v>
      </c>
      <c r="H9" s="89">
        <f t="shared" ref="H9:H12" si="3">D9+23</f>
        <v>44006</v>
      </c>
      <c r="I9" s="89">
        <f t="shared" ref="I9:I12" si="4">D9+25</f>
        <v>44008</v>
      </c>
      <c r="J9" s="400"/>
      <c r="K9" s="400"/>
      <c r="L9" s="21"/>
      <c r="M9" s="21"/>
    </row>
    <row r="10" spans="1:13" s="271" customFormat="1" ht="20.100000000000001" hidden="1" customHeight="1">
      <c r="A10" s="2075"/>
      <c r="B10" s="2725" t="s">
        <v>4042</v>
      </c>
      <c r="C10" s="89" t="s">
        <v>2983</v>
      </c>
      <c r="D10" s="89">
        <v>43990</v>
      </c>
      <c r="E10" s="89">
        <f t="shared" si="0"/>
        <v>44003</v>
      </c>
      <c r="F10" s="89">
        <f t="shared" si="1"/>
        <v>44005</v>
      </c>
      <c r="G10" s="89">
        <f t="shared" si="2"/>
        <v>44010</v>
      </c>
      <c r="H10" s="89">
        <f t="shared" si="3"/>
        <v>44013</v>
      </c>
      <c r="I10" s="89">
        <f t="shared" si="4"/>
        <v>44015</v>
      </c>
      <c r="J10" s="400"/>
      <c r="K10" s="400"/>
      <c r="L10" s="21"/>
      <c r="M10" s="21"/>
    </row>
    <row r="11" spans="1:13" s="271" customFormat="1" ht="20.100000000000001" hidden="1" customHeight="1">
      <c r="A11" s="2075"/>
      <c r="B11" s="2725" t="s">
        <v>4043</v>
      </c>
      <c r="C11" s="89" t="s">
        <v>148</v>
      </c>
      <c r="D11" s="89">
        <v>43997</v>
      </c>
      <c r="E11" s="89">
        <f t="shared" si="0"/>
        <v>44010</v>
      </c>
      <c r="F11" s="89">
        <f t="shared" si="1"/>
        <v>44012</v>
      </c>
      <c r="G11" s="89">
        <f t="shared" si="2"/>
        <v>44017</v>
      </c>
      <c r="H11" s="89">
        <f t="shared" si="3"/>
        <v>44020</v>
      </c>
      <c r="I11" s="89">
        <f t="shared" si="4"/>
        <v>44022</v>
      </c>
      <c r="J11" s="400"/>
      <c r="K11" s="400"/>
      <c r="L11" s="21"/>
      <c r="M11" s="21"/>
    </row>
    <row r="12" spans="1:13" s="271" customFormat="1" ht="20.100000000000001" hidden="1" customHeight="1">
      <c r="A12" s="2075"/>
      <c r="B12" s="2725" t="s">
        <v>4044</v>
      </c>
      <c r="C12" s="89" t="s">
        <v>150</v>
      </c>
      <c r="D12" s="89">
        <v>44004</v>
      </c>
      <c r="E12" s="89">
        <f>D12+13</f>
        <v>44017</v>
      </c>
      <c r="F12" s="89">
        <f t="shared" si="1"/>
        <v>44019</v>
      </c>
      <c r="G12" s="89">
        <f t="shared" si="2"/>
        <v>44024</v>
      </c>
      <c r="H12" s="89">
        <f t="shared" si="3"/>
        <v>44027</v>
      </c>
      <c r="I12" s="89">
        <f t="shared" si="4"/>
        <v>44029</v>
      </c>
      <c r="J12" s="400"/>
      <c r="K12" s="400"/>
      <c r="L12" s="21"/>
      <c r="M12" s="21"/>
    </row>
    <row r="13" spans="1:13" s="271" customFormat="1" ht="20.100000000000001" hidden="1" customHeight="1">
      <c r="A13" s="2075"/>
      <c r="B13" s="2725" t="s">
        <v>2813</v>
      </c>
      <c r="C13" s="89" t="s">
        <v>3015</v>
      </c>
      <c r="D13" s="89">
        <v>44011</v>
      </c>
      <c r="E13" s="89">
        <f>D13+13</f>
        <v>44024</v>
      </c>
      <c r="F13" s="89">
        <f>D13+15</f>
        <v>44026</v>
      </c>
      <c r="G13" s="89">
        <f>D13+20</f>
        <v>44031</v>
      </c>
      <c r="H13" s="89">
        <f>D13+23</f>
        <v>44034</v>
      </c>
      <c r="I13" s="89">
        <f>D13+25</f>
        <v>44036</v>
      </c>
      <c r="J13" s="400"/>
      <c r="K13" s="400"/>
      <c r="L13" s="21"/>
      <c r="M13" s="21"/>
    </row>
    <row r="14" spans="1:13" s="271" customFormat="1" ht="20.100000000000001" hidden="1" customHeight="1">
      <c r="A14" s="2075"/>
      <c r="B14" s="2725" t="s">
        <v>4045</v>
      </c>
      <c r="C14" s="89" t="s">
        <v>158</v>
      </c>
      <c r="D14" s="89">
        <v>44018</v>
      </c>
      <c r="E14" s="89">
        <f t="shared" ref="E14:E17" si="5">D14+13</f>
        <v>44031</v>
      </c>
      <c r="F14" s="89">
        <f t="shared" ref="F14:F17" si="6">D14+15</f>
        <v>44033</v>
      </c>
      <c r="G14" s="89">
        <f t="shared" ref="G14:G17" si="7">D14+20</f>
        <v>44038</v>
      </c>
      <c r="H14" s="89">
        <f t="shared" ref="H14:H17" si="8">D14+23</f>
        <v>44041</v>
      </c>
      <c r="I14" s="89">
        <f t="shared" ref="I14:I17" si="9">D14+25</f>
        <v>44043</v>
      </c>
      <c r="J14" s="400"/>
      <c r="K14" s="400"/>
      <c r="L14" s="21"/>
      <c r="M14" s="21"/>
    </row>
    <row r="15" spans="1:13" s="271" customFormat="1" ht="20.100000000000001" hidden="1" customHeight="1">
      <c r="A15" s="2075"/>
      <c r="B15" s="2725" t="s">
        <v>518</v>
      </c>
      <c r="C15" s="89" t="s">
        <v>2295</v>
      </c>
      <c r="D15" s="89">
        <v>44025</v>
      </c>
      <c r="E15" s="89">
        <f t="shared" si="5"/>
        <v>44038</v>
      </c>
      <c r="F15" s="89">
        <f t="shared" si="6"/>
        <v>44040</v>
      </c>
      <c r="G15" s="89">
        <f t="shared" si="7"/>
        <v>44045</v>
      </c>
      <c r="H15" s="89">
        <f t="shared" si="8"/>
        <v>44048</v>
      </c>
      <c r="I15" s="89">
        <f t="shared" si="9"/>
        <v>44050</v>
      </c>
      <c r="J15" s="400"/>
      <c r="K15" s="400"/>
      <c r="L15" s="21"/>
      <c r="M15" s="21"/>
    </row>
    <row r="16" spans="1:13" s="271" customFormat="1" ht="20.100000000000001" hidden="1" customHeight="1">
      <c r="A16" s="2075"/>
      <c r="B16" s="2725" t="s">
        <v>2810</v>
      </c>
      <c r="C16" s="89" t="s">
        <v>165</v>
      </c>
      <c r="D16" s="89">
        <v>44032</v>
      </c>
      <c r="E16" s="89">
        <f t="shared" si="5"/>
        <v>44045</v>
      </c>
      <c r="F16" s="89">
        <f t="shared" si="6"/>
        <v>44047</v>
      </c>
      <c r="G16" s="89">
        <f t="shared" si="7"/>
        <v>44052</v>
      </c>
      <c r="H16" s="89">
        <f t="shared" si="8"/>
        <v>44055</v>
      </c>
      <c r="I16" s="89">
        <f t="shared" si="9"/>
        <v>44057</v>
      </c>
      <c r="J16" s="400"/>
      <c r="K16" s="400"/>
      <c r="L16" s="21"/>
      <c r="M16" s="21"/>
    </row>
    <row r="17" spans="1:13" s="271" customFormat="1" ht="20.100000000000001" hidden="1" customHeight="1">
      <c r="A17" s="2075"/>
      <c r="B17" s="2725" t="s">
        <v>4046</v>
      </c>
      <c r="C17" s="89" t="s">
        <v>2301</v>
      </c>
      <c r="D17" s="89">
        <v>44039</v>
      </c>
      <c r="E17" s="89">
        <f t="shared" si="5"/>
        <v>44052</v>
      </c>
      <c r="F17" s="89">
        <f t="shared" si="6"/>
        <v>44054</v>
      </c>
      <c r="G17" s="89">
        <f t="shared" si="7"/>
        <v>44059</v>
      </c>
      <c r="H17" s="89">
        <f t="shared" si="8"/>
        <v>44062</v>
      </c>
      <c r="I17" s="89">
        <f t="shared" si="9"/>
        <v>44064</v>
      </c>
      <c r="J17" s="400"/>
      <c r="K17" s="400"/>
      <c r="L17" s="21"/>
      <c r="M17" s="21"/>
    </row>
    <row r="18" spans="1:13" s="271" customFormat="1" ht="20.100000000000001" hidden="1" customHeight="1">
      <c r="A18" s="2075"/>
      <c r="B18" s="2725" t="s">
        <v>3295</v>
      </c>
      <c r="C18" s="89" t="s">
        <v>171</v>
      </c>
      <c r="D18" s="89">
        <v>44046</v>
      </c>
      <c r="E18" s="89">
        <f t="shared" ref="E18:E22" si="10">D18+13</f>
        <v>44059</v>
      </c>
      <c r="F18" s="89">
        <f t="shared" ref="F18:F22" si="11">D18+15</f>
        <v>44061</v>
      </c>
      <c r="G18" s="89">
        <f t="shared" ref="G18:G22" si="12">D18+20</f>
        <v>44066</v>
      </c>
      <c r="H18" s="89">
        <f t="shared" ref="H18:H22" si="13">D18+23</f>
        <v>44069</v>
      </c>
      <c r="I18" s="89">
        <f t="shared" ref="I18:I22" si="14">D18+25</f>
        <v>44071</v>
      </c>
      <c r="J18" s="400"/>
      <c r="K18" s="400"/>
      <c r="L18" s="21"/>
      <c r="M18" s="21"/>
    </row>
    <row r="19" spans="1:13" s="271" customFormat="1" ht="20.100000000000001" hidden="1" customHeight="1">
      <c r="A19" s="2075"/>
      <c r="B19" s="2725" t="s">
        <v>4047</v>
      </c>
      <c r="C19" s="89" t="s">
        <v>4048</v>
      </c>
      <c r="D19" s="89">
        <v>44053</v>
      </c>
      <c r="E19" s="89">
        <f t="shared" si="10"/>
        <v>44066</v>
      </c>
      <c r="F19" s="89">
        <f t="shared" si="11"/>
        <v>44068</v>
      </c>
      <c r="G19" s="89">
        <f t="shared" si="12"/>
        <v>44073</v>
      </c>
      <c r="H19" s="89">
        <f t="shared" si="13"/>
        <v>44076</v>
      </c>
      <c r="I19" s="89">
        <f t="shared" si="14"/>
        <v>44078</v>
      </c>
      <c r="J19" s="400"/>
      <c r="K19" s="400"/>
      <c r="L19" s="21"/>
      <c r="M19" s="21"/>
    </row>
    <row r="20" spans="1:13" s="271" customFormat="1" ht="20.100000000000001" hidden="1" customHeight="1">
      <c r="A20" s="2075"/>
      <c r="B20" s="2725" t="s">
        <v>4041</v>
      </c>
      <c r="C20" s="89" t="s">
        <v>176</v>
      </c>
      <c r="D20" s="89">
        <v>44060</v>
      </c>
      <c r="E20" s="89">
        <f t="shared" si="10"/>
        <v>44073</v>
      </c>
      <c r="F20" s="89">
        <f t="shared" si="11"/>
        <v>44075</v>
      </c>
      <c r="G20" s="89">
        <f t="shared" si="12"/>
        <v>44080</v>
      </c>
      <c r="H20" s="89">
        <f t="shared" si="13"/>
        <v>44083</v>
      </c>
      <c r="I20" s="89">
        <f t="shared" si="14"/>
        <v>44085</v>
      </c>
      <c r="J20" s="400"/>
      <c r="K20" s="400"/>
      <c r="L20" s="21"/>
      <c r="M20" s="21"/>
    </row>
    <row r="21" spans="1:13" s="271" customFormat="1" ht="20.100000000000001" hidden="1" customHeight="1">
      <c r="A21" s="2075"/>
      <c r="B21" s="2725" t="s">
        <v>4042</v>
      </c>
      <c r="C21" s="89" t="s">
        <v>178</v>
      </c>
      <c r="D21" s="89">
        <v>44067</v>
      </c>
      <c r="E21" s="89">
        <f t="shared" si="10"/>
        <v>44080</v>
      </c>
      <c r="F21" s="89">
        <f t="shared" si="11"/>
        <v>44082</v>
      </c>
      <c r="G21" s="89">
        <f t="shared" si="12"/>
        <v>44087</v>
      </c>
      <c r="H21" s="89">
        <f t="shared" si="13"/>
        <v>44090</v>
      </c>
      <c r="I21" s="89">
        <f t="shared" si="14"/>
        <v>44092</v>
      </c>
      <c r="J21" s="400"/>
      <c r="K21" s="400"/>
      <c r="L21" s="21"/>
      <c r="M21" s="21"/>
    </row>
    <row r="22" spans="1:13" s="271" customFormat="1" ht="20.100000000000001" hidden="1" customHeight="1">
      <c r="A22" s="2075"/>
      <c r="B22" s="2725" t="s">
        <v>4043</v>
      </c>
      <c r="C22" s="89" t="s">
        <v>181</v>
      </c>
      <c r="D22" s="89">
        <v>44074</v>
      </c>
      <c r="E22" s="89">
        <f t="shared" si="10"/>
        <v>44087</v>
      </c>
      <c r="F22" s="89">
        <f t="shared" si="11"/>
        <v>44089</v>
      </c>
      <c r="G22" s="89">
        <f t="shared" si="12"/>
        <v>44094</v>
      </c>
      <c r="H22" s="89">
        <f t="shared" si="13"/>
        <v>44097</v>
      </c>
      <c r="I22" s="89">
        <f t="shared" si="14"/>
        <v>44099</v>
      </c>
      <c r="J22" s="400"/>
      <c r="K22" s="400"/>
      <c r="L22" s="21"/>
      <c r="M22" s="21"/>
    </row>
    <row r="23" spans="1:13" s="271" customFormat="1" ht="20.100000000000001" hidden="1" customHeight="1">
      <c r="A23" s="2075"/>
      <c r="B23" s="2725" t="s">
        <v>4044</v>
      </c>
      <c r="C23" s="89" t="s">
        <v>3040</v>
      </c>
      <c r="D23" s="89">
        <v>44081</v>
      </c>
      <c r="E23" s="89">
        <f>D23+13</f>
        <v>44094</v>
      </c>
      <c r="F23" s="89">
        <f>D23+15</f>
        <v>44096</v>
      </c>
      <c r="G23" s="89">
        <f>D23+20</f>
        <v>44101</v>
      </c>
      <c r="H23" s="89">
        <f>D23+23</f>
        <v>44104</v>
      </c>
      <c r="I23" s="89">
        <f>D23+25</f>
        <v>44106</v>
      </c>
      <c r="J23" s="400"/>
      <c r="K23" s="400"/>
      <c r="L23" s="21"/>
      <c r="M23" s="21"/>
    </row>
    <row r="24" spans="1:13" s="271" customFormat="1" ht="20.100000000000001" hidden="1" customHeight="1">
      <c r="A24" s="2075"/>
      <c r="B24" s="2725" t="s">
        <v>2813</v>
      </c>
      <c r="C24" s="89" t="s">
        <v>4049</v>
      </c>
      <c r="D24" s="89">
        <v>44092</v>
      </c>
      <c r="E24" s="89">
        <f>D24+13</f>
        <v>44105</v>
      </c>
      <c r="F24" s="89">
        <f>D24+15</f>
        <v>44107</v>
      </c>
      <c r="G24" s="89">
        <f>D24+20</f>
        <v>44112</v>
      </c>
      <c r="H24" s="89">
        <f>D24+23</f>
        <v>44115</v>
      </c>
      <c r="I24" s="89">
        <f>D24+25</f>
        <v>44117</v>
      </c>
      <c r="J24" s="400"/>
      <c r="K24" s="400"/>
      <c r="L24" s="21"/>
      <c r="M24" s="21"/>
    </row>
    <row r="25" spans="1:13" s="271" customFormat="1" ht="20.100000000000001" hidden="1" customHeight="1">
      <c r="A25" s="2075"/>
      <c r="B25" s="2725" t="s">
        <v>4045</v>
      </c>
      <c r="C25" s="89" t="s">
        <v>4050</v>
      </c>
      <c r="D25" s="89">
        <v>44095</v>
      </c>
      <c r="E25" s="89">
        <f>D25+13</f>
        <v>44108</v>
      </c>
      <c r="F25" s="89">
        <f>D25+15</f>
        <v>44110</v>
      </c>
      <c r="G25" s="89">
        <f>D25+20</f>
        <v>44115</v>
      </c>
      <c r="H25" s="89">
        <f>D25+23</f>
        <v>44118</v>
      </c>
      <c r="I25" s="89">
        <f>D25+25</f>
        <v>44120</v>
      </c>
      <c r="J25" s="400"/>
      <c r="K25" s="400"/>
      <c r="L25" s="21"/>
      <c r="M25" s="21"/>
    </row>
    <row r="26" spans="1:13" s="271" customFormat="1" ht="20.100000000000001" hidden="1" customHeight="1">
      <c r="A26" s="2075"/>
      <c r="B26" s="2725" t="s">
        <v>518</v>
      </c>
      <c r="C26" s="89" t="s">
        <v>4051</v>
      </c>
      <c r="D26" s="89">
        <v>44102</v>
      </c>
      <c r="E26" s="89">
        <f>D26+13</f>
        <v>44115</v>
      </c>
      <c r="F26" s="89">
        <f>D26+15</f>
        <v>44117</v>
      </c>
      <c r="G26" s="89">
        <f>D26+20</f>
        <v>44122</v>
      </c>
      <c r="H26" s="89">
        <f>D26+23</f>
        <v>44125</v>
      </c>
      <c r="I26" s="89">
        <f>D26+25</f>
        <v>44127</v>
      </c>
      <c r="J26" s="400"/>
      <c r="K26" s="400"/>
      <c r="L26" s="21"/>
      <c r="M26" s="21"/>
    </row>
    <row r="27" spans="1:13" s="271" customFormat="1" ht="20.100000000000001" hidden="1" customHeight="1">
      <c r="A27" s="2075"/>
      <c r="B27" s="2725" t="s">
        <v>2810</v>
      </c>
      <c r="C27" s="89" t="s">
        <v>196</v>
      </c>
      <c r="D27" s="89">
        <v>44109</v>
      </c>
      <c r="E27" s="89">
        <f t="shared" ref="E27:E30" si="15">D27+13</f>
        <v>44122</v>
      </c>
      <c r="F27" s="89">
        <f t="shared" ref="F27:F30" si="16">D27+15</f>
        <v>44124</v>
      </c>
      <c r="G27" s="89">
        <f t="shared" ref="G27:G30" si="17">D27+20</f>
        <v>44129</v>
      </c>
      <c r="H27" s="89">
        <f t="shared" ref="H27:H30" si="18">D27+23</f>
        <v>44132</v>
      </c>
      <c r="I27" s="89">
        <f t="shared" ref="I27:I30" si="19">D27+25</f>
        <v>44134</v>
      </c>
      <c r="J27" s="400"/>
      <c r="K27" s="400"/>
      <c r="L27" s="21"/>
      <c r="M27" s="21"/>
    </row>
    <row r="28" spans="1:13" s="271" customFormat="1" ht="20.100000000000001" hidden="1" customHeight="1">
      <c r="A28" s="2075"/>
      <c r="B28" s="2725" t="s">
        <v>4046</v>
      </c>
      <c r="C28" s="89" t="s">
        <v>198</v>
      </c>
      <c r="D28" s="89">
        <v>44118</v>
      </c>
      <c r="E28" s="89">
        <f t="shared" si="15"/>
        <v>44131</v>
      </c>
      <c r="F28" s="89">
        <f t="shared" si="16"/>
        <v>44133</v>
      </c>
      <c r="G28" s="89">
        <f t="shared" si="17"/>
        <v>44138</v>
      </c>
      <c r="H28" s="89">
        <f t="shared" si="18"/>
        <v>44141</v>
      </c>
      <c r="I28" s="89">
        <f t="shared" si="19"/>
        <v>44143</v>
      </c>
      <c r="J28" s="400"/>
      <c r="K28" s="400"/>
      <c r="L28" s="21"/>
      <c r="M28" s="21"/>
    </row>
    <row r="29" spans="1:13" s="271" customFormat="1" ht="20.100000000000001" hidden="1" customHeight="1">
      <c r="A29" s="2075"/>
      <c r="B29" s="2725" t="s">
        <v>3295</v>
      </c>
      <c r="C29" s="89" t="s">
        <v>200</v>
      </c>
      <c r="D29" s="89">
        <v>44123</v>
      </c>
      <c r="E29" s="89">
        <f t="shared" si="15"/>
        <v>44136</v>
      </c>
      <c r="F29" s="89">
        <f t="shared" si="16"/>
        <v>44138</v>
      </c>
      <c r="G29" s="89">
        <f t="shared" si="17"/>
        <v>44143</v>
      </c>
      <c r="H29" s="89">
        <f t="shared" si="18"/>
        <v>44146</v>
      </c>
      <c r="I29" s="89">
        <f t="shared" si="19"/>
        <v>44148</v>
      </c>
      <c r="J29" s="400"/>
      <c r="K29" s="400"/>
      <c r="L29" s="21"/>
      <c r="M29" s="21"/>
    </row>
    <row r="30" spans="1:13" s="271" customFormat="1" ht="20.100000000000001" hidden="1" customHeight="1">
      <c r="A30" s="2075"/>
      <c r="B30" s="2725" t="s">
        <v>4047</v>
      </c>
      <c r="C30" s="89" t="s">
        <v>4052</v>
      </c>
      <c r="D30" s="89">
        <v>44132</v>
      </c>
      <c r="E30" s="89">
        <f t="shared" si="15"/>
        <v>44145</v>
      </c>
      <c r="F30" s="89">
        <f t="shared" si="16"/>
        <v>44147</v>
      </c>
      <c r="G30" s="89">
        <f t="shared" si="17"/>
        <v>44152</v>
      </c>
      <c r="H30" s="89">
        <f t="shared" si="18"/>
        <v>44155</v>
      </c>
      <c r="I30" s="89">
        <f t="shared" si="19"/>
        <v>44157</v>
      </c>
      <c r="J30" s="400"/>
      <c r="K30" s="400"/>
      <c r="L30" s="21"/>
      <c r="M30" s="21"/>
    </row>
    <row r="31" spans="1:13" s="271" customFormat="1" ht="20.100000000000001" hidden="1" customHeight="1">
      <c r="A31" s="2075"/>
      <c r="B31" s="2725" t="s">
        <v>4041</v>
      </c>
      <c r="C31" s="89" t="s">
        <v>3027</v>
      </c>
      <c r="D31" s="89">
        <v>44139</v>
      </c>
      <c r="E31" s="89">
        <f t="shared" ref="E31:E39" si="20">D31+13</f>
        <v>44152</v>
      </c>
      <c r="F31" s="89">
        <f t="shared" ref="F31:F39" si="21">D31+15</f>
        <v>44154</v>
      </c>
      <c r="G31" s="89">
        <f t="shared" ref="G31:G39" si="22">D31+20</f>
        <v>44159</v>
      </c>
      <c r="H31" s="89">
        <f t="shared" ref="H31:H39" si="23">D31+23</f>
        <v>44162</v>
      </c>
      <c r="I31" s="89">
        <f t="shared" ref="I31:I39" si="24">D31+25</f>
        <v>44164</v>
      </c>
      <c r="J31" s="400"/>
      <c r="K31" s="400"/>
      <c r="L31" s="21"/>
      <c r="M31" s="21"/>
    </row>
    <row r="32" spans="1:13" s="271" customFormat="1" ht="20.100000000000001" hidden="1" customHeight="1">
      <c r="A32" s="2075"/>
      <c r="B32" s="2725" t="s">
        <v>4042</v>
      </c>
      <c r="C32" s="89" t="s">
        <v>4053</v>
      </c>
      <c r="D32" s="89">
        <v>44147</v>
      </c>
      <c r="E32" s="89">
        <f t="shared" si="20"/>
        <v>44160</v>
      </c>
      <c r="F32" s="89">
        <f t="shared" si="21"/>
        <v>44162</v>
      </c>
      <c r="G32" s="89">
        <f t="shared" si="22"/>
        <v>44167</v>
      </c>
      <c r="H32" s="89">
        <f t="shared" si="23"/>
        <v>44170</v>
      </c>
      <c r="I32" s="89">
        <f t="shared" si="24"/>
        <v>44172</v>
      </c>
      <c r="J32" s="400"/>
      <c r="K32" s="400"/>
      <c r="L32" s="21"/>
      <c r="M32" s="21"/>
    </row>
    <row r="33" spans="1:13" s="271" customFormat="1" ht="20.100000000000001" hidden="1" customHeight="1">
      <c r="A33" s="2075"/>
      <c r="B33" s="2725" t="s">
        <v>4043</v>
      </c>
      <c r="C33" s="89" t="s">
        <v>4054</v>
      </c>
      <c r="D33" s="89">
        <v>44154</v>
      </c>
      <c r="E33" s="89">
        <f t="shared" si="20"/>
        <v>44167</v>
      </c>
      <c r="F33" s="89">
        <f t="shared" si="21"/>
        <v>44169</v>
      </c>
      <c r="G33" s="89">
        <f t="shared" si="22"/>
        <v>44174</v>
      </c>
      <c r="H33" s="89">
        <f t="shared" si="23"/>
        <v>44177</v>
      </c>
      <c r="I33" s="89">
        <f t="shared" si="24"/>
        <v>44179</v>
      </c>
      <c r="J33" s="400"/>
      <c r="K33" s="400"/>
      <c r="L33" s="21"/>
      <c r="M33" s="21"/>
    </row>
    <row r="34" spans="1:13" s="271" customFormat="1" ht="20.100000000000001" hidden="1" customHeight="1">
      <c r="A34" s="2075"/>
      <c r="B34" s="2725" t="s">
        <v>4044</v>
      </c>
      <c r="C34" s="89" t="s">
        <v>213</v>
      </c>
      <c r="D34" s="89">
        <v>44161</v>
      </c>
      <c r="E34" s="89">
        <f t="shared" si="20"/>
        <v>44174</v>
      </c>
      <c r="F34" s="89">
        <f t="shared" si="21"/>
        <v>44176</v>
      </c>
      <c r="G34" s="89">
        <f t="shared" si="22"/>
        <v>44181</v>
      </c>
      <c r="H34" s="89">
        <f t="shared" si="23"/>
        <v>44184</v>
      </c>
      <c r="I34" s="89">
        <f t="shared" si="24"/>
        <v>44186</v>
      </c>
      <c r="J34" s="400"/>
      <c r="K34" s="400"/>
      <c r="L34" s="21"/>
      <c r="M34" s="21"/>
    </row>
    <row r="35" spans="1:13" s="271" customFormat="1" ht="20.100000000000001" hidden="1" customHeight="1">
      <c r="A35" s="2075"/>
      <c r="B35" s="2725" t="s">
        <v>2813</v>
      </c>
      <c r="C35" s="89" t="s">
        <v>217</v>
      </c>
      <c r="D35" s="89">
        <v>44170</v>
      </c>
      <c r="E35" s="89">
        <f t="shared" si="20"/>
        <v>44183</v>
      </c>
      <c r="F35" s="89">
        <f t="shared" si="21"/>
        <v>44185</v>
      </c>
      <c r="G35" s="89">
        <f t="shared" si="22"/>
        <v>44190</v>
      </c>
      <c r="H35" s="89">
        <f t="shared" si="23"/>
        <v>44193</v>
      </c>
      <c r="I35" s="89">
        <f t="shared" si="24"/>
        <v>44195</v>
      </c>
      <c r="J35" s="400"/>
      <c r="K35" s="400"/>
      <c r="L35" s="21"/>
      <c r="M35" s="21"/>
    </row>
    <row r="36" spans="1:13" s="271" customFormat="1" ht="20.100000000000001" hidden="1" customHeight="1">
      <c r="A36" s="2075"/>
      <c r="B36" s="2725" t="s">
        <v>4045</v>
      </c>
      <c r="C36" s="89" t="s">
        <v>220</v>
      </c>
      <c r="D36" s="89">
        <v>44175</v>
      </c>
      <c r="E36" s="89">
        <f t="shared" si="20"/>
        <v>44188</v>
      </c>
      <c r="F36" s="89">
        <f t="shared" si="21"/>
        <v>44190</v>
      </c>
      <c r="G36" s="89">
        <f t="shared" si="22"/>
        <v>44195</v>
      </c>
      <c r="H36" s="89">
        <f t="shared" si="23"/>
        <v>44198</v>
      </c>
      <c r="I36" s="89">
        <f t="shared" si="24"/>
        <v>44200</v>
      </c>
      <c r="J36" s="400"/>
      <c r="K36" s="400"/>
      <c r="L36" s="21"/>
      <c r="M36" s="21"/>
    </row>
    <row r="37" spans="1:13" s="271" customFormat="1" ht="20.100000000000001" hidden="1" customHeight="1">
      <c r="A37" s="2075"/>
      <c r="B37" s="2725" t="s">
        <v>518</v>
      </c>
      <c r="C37" s="89" t="s">
        <v>224</v>
      </c>
      <c r="D37" s="89">
        <v>44183</v>
      </c>
      <c r="E37" s="89">
        <f t="shared" si="20"/>
        <v>44196</v>
      </c>
      <c r="F37" s="89">
        <f t="shared" si="21"/>
        <v>44198</v>
      </c>
      <c r="G37" s="89">
        <f t="shared" si="22"/>
        <v>44203</v>
      </c>
      <c r="H37" s="89">
        <f t="shared" si="23"/>
        <v>44206</v>
      </c>
      <c r="I37" s="89">
        <f t="shared" si="24"/>
        <v>44208</v>
      </c>
      <c r="J37" s="400"/>
      <c r="K37" s="400"/>
      <c r="L37" s="21"/>
      <c r="M37" s="21"/>
    </row>
    <row r="38" spans="1:13" s="271" customFormat="1" ht="20.100000000000001" hidden="1" customHeight="1">
      <c r="A38" s="2075"/>
      <c r="B38" s="2725" t="s">
        <v>2810</v>
      </c>
      <c r="C38" s="89" t="s">
        <v>228</v>
      </c>
      <c r="D38" s="89">
        <v>44187</v>
      </c>
      <c r="E38" s="89">
        <f t="shared" si="20"/>
        <v>44200</v>
      </c>
      <c r="F38" s="89">
        <f t="shared" si="21"/>
        <v>44202</v>
      </c>
      <c r="G38" s="89">
        <f t="shared" si="22"/>
        <v>44207</v>
      </c>
      <c r="H38" s="89">
        <f t="shared" si="23"/>
        <v>44210</v>
      </c>
      <c r="I38" s="89">
        <f t="shared" si="24"/>
        <v>44212</v>
      </c>
      <c r="J38" s="400"/>
      <c r="K38" s="400"/>
      <c r="L38" s="21"/>
      <c r="M38" s="21"/>
    </row>
    <row r="39" spans="1:13" s="271" customFormat="1" ht="20.100000000000001" hidden="1" customHeight="1">
      <c r="A39" s="2075"/>
      <c r="B39" s="2725" t="s">
        <v>4046</v>
      </c>
      <c r="C39" s="89" t="s">
        <v>4055</v>
      </c>
      <c r="D39" s="89">
        <v>44194</v>
      </c>
      <c r="E39" s="89">
        <f t="shared" si="20"/>
        <v>44207</v>
      </c>
      <c r="F39" s="89">
        <f t="shared" si="21"/>
        <v>44209</v>
      </c>
      <c r="G39" s="89">
        <f t="shared" si="22"/>
        <v>44214</v>
      </c>
      <c r="H39" s="89">
        <f t="shared" si="23"/>
        <v>44217</v>
      </c>
      <c r="I39" s="89">
        <f t="shared" si="24"/>
        <v>44219</v>
      </c>
      <c r="J39" s="400"/>
      <c r="K39" s="400"/>
      <c r="L39" s="21"/>
      <c r="M39" s="21"/>
    </row>
    <row r="40" spans="1:13" s="271" customFormat="1" ht="20.100000000000001" hidden="1" customHeight="1">
      <c r="A40" s="2075"/>
      <c r="B40" s="2725" t="s">
        <v>3295</v>
      </c>
      <c r="C40" s="89" t="s">
        <v>4022</v>
      </c>
      <c r="D40" s="89">
        <v>44203</v>
      </c>
      <c r="E40" s="89">
        <f t="shared" ref="E40:E43" si="25">D40+13</f>
        <v>44216</v>
      </c>
      <c r="F40" s="89">
        <f t="shared" ref="F40:F43" si="26">D40+15</f>
        <v>44218</v>
      </c>
      <c r="G40" s="89">
        <f t="shared" ref="G40:G43" si="27">D40+20</f>
        <v>44223</v>
      </c>
      <c r="H40" s="89">
        <f t="shared" ref="H40:H43" si="28">D40+23</f>
        <v>44226</v>
      </c>
      <c r="I40" s="89">
        <f t="shared" ref="I40:I43" si="29">D40+25</f>
        <v>44228</v>
      </c>
      <c r="J40" s="400"/>
      <c r="K40" s="400"/>
      <c r="L40" s="21"/>
      <c r="M40" s="21"/>
    </row>
    <row r="41" spans="1:13" s="271" customFormat="1" ht="20.100000000000001" hidden="1" customHeight="1">
      <c r="A41" s="2075"/>
      <c r="B41" s="2725" t="s">
        <v>4047</v>
      </c>
      <c r="C41" s="89" t="s">
        <v>4056</v>
      </c>
      <c r="D41" s="89">
        <v>44212</v>
      </c>
      <c r="E41" s="89">
        <f t="shared" si="25"/>
        <v>44225</v>
      </c>
      <c r="F41" s="89">
        <f t="shared" si="26"/>
        <v>44227</v>
      </c>
      <c r="G41" s="89">
        <f t="shared" si="27"/>
        <v>44232</v>
      </c>
      <c r="H41" s="89">
        <f t="shared" si="28"/>
        <v>44235</v>
      </c>
      <c r="I41" s="89">
        <f t="shared" si="29"/>
        <v>44237</v>
      </c>
      <c r="J41" s="400"/>
      <c r="K41" s="400"/>
      <c r="L41" s="21"/>
      <c r="M41" s="21"/>
    </row>
    <row r="42" spans="1:13" s="271" customFormat="1" ht="20.100000000000001" hidden="1" customHeight="1">
      <c r="A42" s="2075"/>
      <c r="B42" s="2725" t="s">
        <v>4041</v>
      </c>
      <c r="C42" s="89" t="s">
        <v>4057</v>
      </c>
      <c r="D42" s="89">
        <v>44221</v>
      </c>
      <c r="E42" s="89">
        <f t="shared" si="25"/>
        <v>44234</v>
      </c>
      <c r="F42" s="89">
        <f t="shared" si="26"/>
        <v>44236</v>
      </c>
      <c r="G42" s="89">
        <f t="shared" si="27"/>
        <v>44241</v>
      </c>
      <c r="H42" s="89">
        <f t="shared" si="28"/>
        <v>44244</v>
      </c>
      <c r="I42" s="89">
        <f t="shared" si="29"/>
        <v>44246</v>
      </c>
      <c r="J42" s="400"/>
      <c r="K42" s="400"/>
      <c r="L42" s="21"/>
      <c r="M42" s="21"/>
    </row>
    <row r="43" spans="1:13" s="271" customFormat="1" ht="20.100000000000001" hidden="1" customHeight="1">
      <c r="A43" s="2075"/>
      <c r="B43" s="2725" t="s">
        <v>4042</v>
      </c>
      <c r="C43" s="89" t="s">
        <v>240</v>
      </c>
      <c r="D43" s="89">
        <v>44223</v>
      </c>
      <c r="E43" s="89">
        <f t="shared" si="25"/>
        <v>44236</v>
      </c>
      <c r="F43" s="89">
        <f t="shared" si="26"/>
        <v>44238</v>
      </c>
      <c r="G43" s="89">
        <f t="shared" si="27"/>
        <v>44243</v>
      </c>
      <c r="H43" s="89">
        <f t="shared" si="28"/>
        <v>44246</v>
      </c>
      <c r="I43" s="89">
        <f t="shared" si="29"/>
        <v>44248</v>
      </c>
      <c r="J43" s="400"/>
      <c r="K43" s="400"/>
      <c r="L43" s="21"/>
      <c r="M43" s="21"/>
    </row>
    <row r="44" spans="1:13" s="271" customFormat="1" ht="20.100000000000001" hidden="1" customHeight="1">
      <c r="A44" s="2075"/>
      <c r="B44" s="2725" t="s">
        <v>4043</v>
      </c>
      <c r="C44" s="89" t="s">
        <v>244</v>
      </c>
      <c r="D44" s="89">
        <v>44235</v>
      </c>
      <c r="E44" s="89">
        <f t="shared" ref="E44:E49" si="30">D44+13</f>
        <v>44248</v>
      </c>
      <c r="F44" s="89">
        <f t="shared" ref="F44:F49" si="31">D44+15</f>
        <v>44250</v>
      </c>
      <c r="G44" s="89">
        <f t="shared" ref="G44:G49" si="32">D44+20</f>
        <v>44255</v>
      </c>
      <c r="H44" s="89">
        <f t="shared" ref="H44:H49" si="33">D44+23</f>
        <v>44258</v>
      </c>
      <c r="I44" s="89">
        <f t="shared" ref="I44:I49" si="34">D44+25</f>
        <v>44260</v>
      </c>
      <c r="J44" s="400"/>
      <c r="K44" s="400"/>
      <c r="L44" s="21"/>
      <c r="M44" s="21"/>
    </row>
    <row r="45" spans="1:13" s="271" customFormat="1" ht="20.100000000000001" hidden="1" customHeight="1">
      <c r="A45" s="2075"/>
      <c r="B45" s="2725" t="s">
        <v>4044</v>
      </c>
      <c r="C45" s="89" t="s">
        <v>249</v>
      </c>
      <c r="D45" s="89">
        <v>44237</v>
      </c>
      <c r="E45" s="89">
        <f t="shared" si="30"/>
        <v>44250</v>
      </c>
      <c r="F45" s="89">
        <f t="shared" si="31"/>
        <v>44252</v>
      </c>
      <c r="G45" s="89">
        <f t="shared" si="32"/>
        <v>44257</v>
      </c>
      <c r="H45" s="89">
        <f t="shared" si="33"/>
        <v>44260</v>
      </c>
      <c r="I45" s="89">
        <f t="shared" si="34"/>
        <v>44262</v>
      </c>
      <c r="J45" s="400"/>
      <c r="K45" s="400"/>
      <c r="L45" s="21"/>
      <c r="M45" s="21"/>
    </row>
    <row r="46" spans="1:13" s="271" customFormat="1" ht="20.100000000000001" hidden="1" customHeight="1">
      <c r="A46" s="2075"/>
      <c r="B46" s="2725" t="s">
        <v>2813</v>
      </c>
      <c r="C46" s="89" t="s">
        <v>252</v>
      </c>
      <c r="D46" s="89">
        <v>44250</v>
      </c>
      <c r="E46" s="89">
        <f t="shared" si="30"/>
        <v>44263</v>
      </c>
      <c r="F46" s="89">
        <f t="shared" si="31"/>
        <v>44265</v>
      </c>
      <c r="G46" s="89">
        <f t="shared" si="32"/>
        <v>44270</v>
      </c>
      <c r="H46" s="89">
        <f t="shared" si="33"/>
        <v>44273</v>
      </c>
      <c r="I46" s="89">
        <f t="shared" si="34"/>
        <v>44275</v>
      </c>
      <c r="J46" s="400"/>
      <c r="K46" s="400"/>
      <c r="L46" s="21"/>
      <c r="M46" s="21"/>
    </row>
    <row r="47" spans="1:13" s="271" customFormat="1" ht="20.100000000000001" hidden="1" customHeight="1">
      <c r="A47" s="2075"/>
      <c r="B47" s="2725" t="s">
        <v>4045</v>
      </c>
      <c r="C47" s="89" t="s">
        <v>4058</v>
      </c>
      <c r="D47" s="89">
        <v>44261</v>
      </c>
      <c r="E47" s="89">
        <f t="shared" si="30"/>
        <v>44274</v>
      </c>
      <c r="F47" s="89">
        <f t="shared" si="31"/>
        <v>44276</v>
      </c>
      <c r="G47" s="89">
        <f t="shared" si="32"/>
        <v>44281</v>
      </c>
      <c r="H47" s="89">
        <f t="shared" si="33"/>
        <v>44284</v>
      </c>
      <c r="I47" s="89">
        <f t="shared" si="34"/>
        <v>44286</v>
      </c>
      <c r="J47" s="400"/>
      <c r="K47" s="400"/>
      <c r="L47" s="21"/>
      <c r="M47" s="21"/>
    </row>
    <row r="48" spans="1:13" s="271" customFormat="1" ht="20.100000000000001" hidden="1" customHeight="1">
      <c r="A48" s="2075"/>
      <c r="B48" s="2725" t="s">
        <v>518</v>
      </c>
      <c r="C48" s="89" t="s">
        <v>4059</v>
      </c>
      <c r="D48" s="89">
        <v>44263</v>
      </c>
      <c r="E48" s="89">
        <f t="shared" si="30"/>
        <v>44276</v>
      </c>
      <c r="F48" s="89">
        <f t="shared" si="31"/>
        <v>44278</v>
      </c>
      <c r="G48" s="89">
        <f t="shared" si="32"/>
        <v>44283</v>
      </c>
      <c r="H48" s="89">
        <f t="shared" si="33"/>
        <v>44286</v>
      </c>
      <c r="I48" s="89">
        <f t="shared" si="34"/>
        <v>44288</v>
      </c>
      <c r="J48" s="400"/>
      <c r="K48" s="400"/>
      <c r="L48" s="21"/>
      <c r="M48" s="21"/>
    </row>
    <row r="49" spans="1:13" s="271" customFormat="1" ht="20.100000000000001" hidden="1" customHeight="1">
      <c r="A49" s="2075"/>
      <c r="B49" s="2725" t="s">
        <v>2810</v>
      </c>
      <c r="C49" s="89" t="s">
        <v>4060</v>
      </c>
      <c r="D49" s="89">
        <v>44269</v>
      </c>
      <c r="E49" s="89">
        <f t="shared" si="30"/>
        <v>44282</v>
      </c>
      <c r="F49" s="89">
        <f t="shared" si="31"/>
        <v>44284</v>
      </c>
      <c r="G49" s="89">
        <f t="shared" si="32"/>
        <v>44289</v>
      </c>
      <c r="H49" s="89">
        <f t="shared" si="33"/>
        <v>44292</v>
      </c>
      <c r="I49" s="89">
        <f t="shared" si="34"/>
        <v>44294</v>
      </c>
      <c r="J49" s="400"/>
      <c r="K49" s="400"/>
      <c r="L49" s="21"/>
      <c r="M49" s="21"/>
    </row>
    <row r="50" spans="1:13" s="271" customFormat="1" ht="20.100000000000001" hidden="1" customHeight="1">
      <c r="A50" s="2075" t="s">
        <v>4061</v>
      </c>
      <c r="B50" s="822" t="s">
        <v>404</v>
      </c>
      <c r="C50" s="89" t="s">
        <v>4062</v>
      </c>
      <c r="D50" s="89">
        <v>44270</v>
      </c>
      <c r="E50" s="490"/>
      <c r="F50" s="490"/>
      <c r="G50" s="490"/>
      <c r="H50" s="490"/>
      <c r="I50" s="490"/>
      <c r="J50" s="400"/>
      <c r="K50" s="400"/>
      <c r="L50" s="21"/>
      <c r="M50" s="21"/>
    </row>
    <row r="51" spans="1:13" s="271" customFormat="1" ht="20.100000000000001" hidden="1" customHeight="1">
      <c r="A51" s="2075"/>
      <c r="B51" s="2725" t="s">
        <v>4046</v>
      </c>
      <c r="C51" s="89" t="s">
        <v>4063</v>
      </c>
      <c r="D51" s="89">
        <v>44278</v>
      </c>
      <c r="E51" s="89">
        <f t="shared" ref="E51:E61" si="35">D51+13</f>
        <v>44291</v>
      </c>
      <c r="F51" s="89">
        <f t="shared" ref="F51:F61" si="36">D51+15</f>
        <v>44293</v>
      </c>
      <c r="G51" s="89">
        <f t="shared" ref="G51:G61" si="37">D51+20</f>
        <v>44298</v>
      </c>
      <c r="H51" s="89">
        <f t="shared" ref="H51:H61" si="38">D51+23</f>
        <v>44301</v>
      </c>
      <c r="I51" s="89">
        <f t="shared" ref="I51:I61" si="39">D51+25</f>
        <v>44303</v>
      </c>
      <c r="J51" s="400"/>
      <c r="K51" s="400"/>
      <c r="L51" s="21"/>
      <c r="M51" s="21"/>
    </row>
    <row r="52" spans="1:13" s="271" customFormat="1" ht="20.100000000000001" hidden="1" customHeight="1">
      <c r="A52" s="2075"/>
      <c r="B52" s="2725" t="s">
        <v>3295</v>
      </c>
      <c r="C52" s="89" t="s">
        <v>4064</v>
      </c>
      <c r="D52" s="89">
        <v>44285</v>
      </c>
      <c r="E52" s="89">
        <f t="shared" si="35"/>
        <v>44298</v>
      </c>
      <c r="F52" s="89">
        <f t="shared" si="36"/>
        <v>44300</v>
      </c>
      <c r="G52" s="89">
        <f t="shared" si="37"/>
        <v>44305</v>
      </c>
      <c r="H52" s="89">
        <f t="shared" si="38"/>
        <v>44308</v>
      </c>
      <c r="I52" s="89">
        <f t="shared" si="39"/>
        <v>44310</v>
      </c>
      <c r="J52" s="400"/>
      <c r="K52" s="400"/>
      <c r="L52" s="21"/>
      <c r="M52" s="21"/>
    </row>
    <row r="53" spans="1:13" s="271" customFormat="1" ht="20.100000000000001" hidden="1" customHeight="1">
      <c r="A53" s="2075"/>
      <c r="B53" s="2725" t="s">
        <v>4047</v>
      </c>
      <c r="C53" s="89" t="s">
        <v>4065</v>
      </c>
      <c r="D53" s="89">
        <v>44293</v>
      </c>
      <c r="E53" s="89">
        <f t="shared" si="35"/>
        <v>44306</v>
      </c>
      <c r="F53" s="89">
        <f t="shared" si="36"/>
        <v>44308</v>
      </c>
      <c r="G53" s="89">
        <f t="shared" si="37"/>
        <v>44313</v>
      </c>
      <c r="H53" s="89">
        <f t="shared" si="38"/>
        <v>44316</v>
      </c>
      <c r="I53" s="89">
        <f t="shared" si="39"/>
        <v>44318</v>
      </c>
      <c r="J53" s="400"/>
      <c r="K53" s="400"/>
      <c r="L53" s="21"/>
      <c r="M53" s="21"/>
    </row>
    <row r="54" spans="1:13" s="271" customFormat="1" ht="20.100000000000001" hidden="1" customHeight="1">
      <c r="A54" s="2075"/>
      <c r="B54" s="2725" t="s">
        <v>4041</v>
      </c>
      <c r="C54" s="89" t="s">
        <v>282</v>
      </c>
      <c r="D54" s="89">
        <v>44302</v>
      </c>
      <c r="E54" s="89">
        <f t="shared" si="35"/>
        <v>44315</v>
      </c>
      <c r="F54" s="89">
        <f t="shared" si="36"/>
        <v>44317</v>
      </c>
      <c r="G54" s="89">
        <f t="shared" si="37"/>
        <v>44322</v>
      </c>
      <c r="H54" s="89">
        <f t="shared" si="38"/>
        <v>44325</v>
      </c>
      <c r="I54" s="89">
        <f t="shared" si="39"/>
        <v>44327</v>
      </c>
      <c r="J54" s="400"/>
      <c r="K54" s="400"/>
      <c r="L54" s="21"/>
      <c r="M54" s="21"/>
    </row>
    <row r="55" spans="1:13" s="271" customFormat="1" ht="20.100000000000001" hidden="1" customHeight="1">
      <c r="A55" s="2075"/>
      <c r="B55" s="2725" t="s">
        <v>4042</v>
      </c>
      <c r="C55" s="89" t="s">
        <v>285</v>
      </c>
      <c r="D55" s="89">
        <v>44307</v>
      </c>
      <c r="E55" s="89">
        <f t="shared" si="35"/>
        <v>44320</v>
      </c>
      <c r="F55" s="89">
        <f t="shared" si="36"/>
        <v>44322</v>
      </c>
      <c r="G55" s="89">
        <f t="shared" si="37"/>
        <v>44327</v>
      </c>
      <c r="H55" s="89">
        <f t="shared" si="38"/>
        <v>44330</v>
      </c>
      <c r="I55" s="89">
        <f t="shared" si="39"/>
        <v>44332</v>
      </c>
      <c r="J55" s="400"/>
      <c r="K55" s="400"/>
      <c r="L55" s="21"/>
      <c r="M55" s="21"/>
    </row>
    <row r="56" spans="1:13" s="271" customFormat="1" ht="20.100000000000001" hidden="1" customHeight="1">
      <c r="A56" s="2075"/>
      <c r="B56" s="2725" t="s">
        <v>4043</v>
      </c>
      <c r="C56" s="89" t="s">
        <v>290</v>
      </c>
      <c r="D56" s="89">
        <v>44312</v>
      </c>
      <c r="E56" s="89">
        <f t="shared" si="35"/>
        <v>44325</v>
      </c>
      <c r="F56" s="89">
        <f t="shared" si="36"/>
        <v>44327</v>
      </c>
      <c r="G56" s="89">
        <f t="shared" si="37"/>
        <v>44332</v>
      </c>
      <c r="H56" s="89">
        <f t="shared" si="38"/>
        <v>44335</v>
      </c>
      <c r="I56" s="89">
        <f t="shared" si="39"/>
        <v>44337</v>
      </c>
      <c r="J56" s="400"/>
      <c r="K56" s="400"/>
      <c r="L56" s="21"/>
      <c r="M56" s="21"/>
    </row>
    <row r="57" spans="1:13" s="271" customFormat="1" ht="20.100000000000001" hidden="1" customHeight="1">
      <c r="A57" s="2075"/>
      <c r="B57" s="2725" t="s">
        <v>4044</v>
      </c>
      <c r="C57" s="89" t="s">
        <v>4066</v>
      </c>
      <c r="D57" s="89">
        <v>44322</v>
      </c>
      <c r="E57" s="89">
        <f t="shared" si="35"/>
        <v>44335</v>
      </c>
      <c r="F57" s="89">
        <f t="shared" si="36"/>
        <v>44337</v>
      </c>
      <c r="G57" s="89">
        <f t="shared" si="37"/>
        <v>44342</v>
      </c>
      <c r="H57" s="89">
        <f t="shared" si="38"/>
        <v>44345</v>
      </c>
      <c r="I57" s="89">
        <f t="shared" si="39"/>
        <v>44347</v>
      </c>
      <c r="J57" s="400"/>
      <c r="K57" s="400"/>
      <c r="L57" s="21"/>
      <c r="M57" s="21"/>
    </row>
    <row r="58" spans="1:13" s="271" customFormat="1" ht="20.100000000000001" hidden="1" customHeight="1">
      <c r="A58" s="2075"/>
      <c r="B58" s="2725" t="s">
        <v>2813</v>
      </c>
      <c r="C58" s="89" t="s">
        <v>300</v>
      </c>
      <c r="D58" s="89">
        <v>44328</v>
      </c>
      <c r="E58" s="89">
        <f t="shared" si="35"/>
        <v>44341</v>
      </c>
      <c r="F58" s="89">
        <f t="shared" si="36"/>
        <v>44343</v>
      </c>
      <c r="G58" s="89">
        <f t="shared" si="37"/>
        <v>44348</v>
      </c>
      <c r="H58" s="89">
        <f t="shared" si="38"/>
        <v>44351</v>
      </c>
      <c r="I58" s="89">
        <f t="shared" si="39"/>
        <v>44353</v>
      </c>
      <c r="J58" s="400"/>
      <c r="K58" s="400"/>
      <c r="L58" s="21"/>
      <c r="M58" s="21"/>
    </row>
    <row r="59" spans="1:13" s="271" customFormat="1" ht="20.100000000000001" hidden="1" customHeight="1">
      <c r="A59" s="2075"/>
      <c r="B59" s="2725" t="s">
        <v>4045</v>
      </c>
      <c r="C59" s="89" t="s">
        <v>4067</v>
      </c>
      <c r="D59" s="89">
        <v>44337</v>
      </c>
      <c r="E59" s="89">
        <f t="shared" si="35"/>
        <v>44350</v>
      </c>
      <c r="F59" s="89">
        <f t="shared" si="36"/>
        <v>44352</v>
      </c>
      <c r="G59" s="89">
        <f t="shared" si="37"/>
        <v>44357</v>
      </c>
      <c r="H59" s="89">
        <f t="shared" si="38"/>
        <v>44360</v>
      </c>
      <c r="I59" s="89">
        <f t="shared" si="39"/>
        <v>44362</v>
      </c>
      <c r="J59" s="400"/>
      <c r="K59" s="400"/>
      <c r="L59" s="21"/>
      <c r="M59" s="21"/>
    </row>
    <row r="60" spans="1:13" s="271" customFormat="1" ht="20.100000000000001" hidden="1" customHeight="1">
      <c r="A60" s="2075"/>
      <c r="B60" s="2725" t="s">
        <v>518</v>
      </c>
      <c r="C60" s="89" t="s">
        <v>4068</v>
      </c>
      <c r="D60" s="89">
        <v>44343</v>
      </c>
      <c r="E60" s="89">
        <f t="shared" si="35"/>
        <v>44356</v>
      </c>
      <c r="F60" s="89">
        <f t="shared" si="36"/>
        <v>44358</v>
      </c>
      <c r="G60" s="89">
        <f t="shared" si="37"/>
        <v>44363</v>
      </c>
      <c r="H60" s="89">
        <f t="shared" si="38"/>
        <v>44366</v>
      </c>
      <c r="I60" s="89">
        <f t="shared" si="39"/>
        <v>44368</v>
      </c>
      <c r="J60" s="400"/>
      <c r="K60" s="400"/>
      <c r="L60" s="21"/>
      <c r="M60" s="21"/>
    </row>
    <row r="61" spans="1:13" s="271" customFormat="1" ht="20.100000000000001" hidden="1" customHeight="1">
      <c r="A61" s="2075"/>
      <c r="B61" s="2725" t="s">
        <v>2810</v>
      </c>
      <c r="C61" s="89" t="s">
        <v>4069</v>
      </c>
      <c r="D61" s="89">
        <v>44353</v>
      </c>
      <c r="E61" s="89">
        <f t="shared" si="35"/>
        <v>44366</v>
      </c>
      <c r="F61" s="89">
        <f t="shared" si="36"/>
        <v>44368</v>
      </c>
      <c r="G61" s="89">
        <f t="shared" si="37"/>
        <v>44373</v>
      </c>
      <c r="H61" s="89">
        <f t="shared" si="38"/>
        <v>44376</v>
      </c>
      <c r="I61" s="89">
        <f t="shared" si="39"/>
        <v>44378</v>
      </c>
      <c r="J61" s="400"/>
      <c r="K61" s="400"/>
      <c r="L61" s="21"/>
      <c r="M61" s="21"/>
    </row>
    <row r="62" spans="1:13" s="271" customFormat="1" ht="20.100000000000001" hidden="1" customHeight="1">
      <c r="A62" s="2075"/>
      <c r="B62" s="2725" t="s">
        <v>4046</v>
      </c>
      <c r="C62" s="89" t="s">
        <v>4070</v>
      </c>
      <c r="D62" s="89">
        <v>44361</v>
      </c>
      <c r="E62" s="89">
        <f t="shared" ref="E62:E67" si="40">D62+13</f>
        <v>44374</v>
      </c>
      <c r="F62" s="89">
        <f t="shared" ref="F62:F67" si="41">D62+15</f>
        <v>44376</v>
      </c>
      <c r="G62" s="89">
        <f t="shared" ref="G62:G67" si="42">D62+20</f>
        <v>44381</v>
      </c>
      <c r="H62" s="89">
        <f t="shared" ref="H62:H67" si="43">D62+23</f>
        <v>44384</v>
      </c>
      <c r="I62" s="89">
        <f t="shared" ref="I62:I67" si="44">D62+25</f>
        <v>44386</v>
      </c>
      <c r="J62" s="400"/>
      <c r="K62" s="400"/>
      <c r="L62" s="21"/>
      <c r="M62" s="21"/>
    </row>
    <row r="63" spans="1:13" s="271" customFormat="1" ht="20.100000000000001" hidden="1" customHeight="1">
      <c r="A63" s="2075"/>
      <c r="B63" s="2725" t="s">
        <v>3295</v>
      </c>
      <c r="C63" s="89" t="s">
        <v>4071</v>
      </c>
      <c r="D63" s="89">
        <v>44362</v>
      </c>
      <c r="E63" s="89">
        <f t="shared" si="40"/>
        <v>44375</v>
      </c>
      <c r="F63" s="89">
        <f t="shared" si="41"/>
        <v>44377</v>
      </c>
      <c r="G63" s="89">
        <f t="shared" si="42"/>
        <v>44382</v>
      </c>
      <c r="H63" s="89">
        <f t="shared" si="43"/>
        <v>44385</v>
      </c>
      <c r="I63" s="89">
        <f t="shared" si="44"/>
        <v>44387</v>
      </c>
      <c r="J63" s="400"/>
      <c r="K63" s="400"/>
      <c r="L63" s="21"/>
      <c r="M63" s="21"/>
    </row>
    <row r="64" spans="1:13" s="271" customFormat="1" ht="20.100000000000001" hidden="1" customHeight="1">
      <c r="A64" s="2075"/>
      <c r="B64" s="2725" t="s">
        <v>4047</v>
      </c>
      <c r="C64" s="89" t="s">
        <v>4072</v>
      </c>
      <c r="D64" s="89">
        <v>44374</v>
      </c>
      <c r="E64" s="89">
        <f t="shared" si="40"/>
        <v>44387</v>
      </c>
      <c r="F64" s="89">
        <f t="shared" si="41"/>
        <v>44389</v>
      </c>
      <c r="G64" s="89">
        <f t="shared" si="42"/>
        <v>44394</v>
      </c>
      <c r="H64" s="89">
        <f t="shared" si="43"/>
        <v>44397</v>
      </c>
      <c r="I64" s="89">
        <f t="shared" si="44"/>
        <v>44399</v>
      </c>
      <c r="J64" s="2726">
        <v>44368</v>
      </c>
      <c r="K64" s="2726">
        <v>44369</v>
      </c>
      <c r="L64" s="21"/>
      <c r="M64" s="21"/>
    </row>
    <row r="65" spans="1:13" s="271" customFormat="1" ht="20.100000000000001" hidden="1" customHeight="1">
      <c r="A65" s="2075"/>
      <c r="B65" s="2725" t="s">
        <v>4041</v>
      </c>
      <c r="C65" s="89" t="s">
        <v>4073</v>
      </c>
      <c r="D65" s="89">
        <v>44380</v>
      </c>
      <c r="E65" s="89">
        <f t="shared" si="40"/>
        <v>44393</v>
      </c>
      <c r="F65" s="89">
        <f t="shared" si="41"/>
        <v>44395</v>
      </c>
      <c r="G65" s="89">
        <f t="shared" si="42"/>
        <v>44400</v>
      </c>
      <c r="H65" s="89">
        <f t="shared" si="43"/>
        <v>44403</v>
      </c>
      <c r="I65" s="89">
        <f t="shared" si="44"/>
        <v>44405</v>
      </c>
      <c r="J65" s="2726">
        <v>44375</v>
      </c>
      <c r="K65" s="2726">
        <v>44376</v>
      </c>
      <c r="L65" s="21"/>
      <c r="M65" s="21"/>
    </row>
    <row r="66" spans="1:13" s="271" customFormat="1" ht="20.100000000000001" hidden="1" customHeight="1">
      <c r="A66" s="2075"/>
      <c r="B66" s="2725" t="s">
        <v>4042</v>
      </c>
      <c r="C66" s="89" t="s">
        <v>4074</v>
      </c>
      <c r="D66" s="89">
        <v>44388</v>
      </c>
      <c r="E66" s="89">
        <f t="shared" si="40"/>
        <v>44401</v>
      </c>
      <c r="F66" s="89">
        <f t="shared" si="41"/>
        <v>44403</v>
      </c>
      <c r="G66" s="89">
        <f t="shared" si="42"/>
        <v>44408</v>
      </c>
      <c r="H66" s="89">
        <f t="shared" si="43"/>
        <v>44411</v>
      </c>
      <c r="I66" s="89">
        <f t="shared" si="44"/>
        <v>44413</v>
      </c>
      <c r="J66" s="2726">
        <v>44382</v>
      </c>
      <c r="K66" s="2726">
        <v>44383</v>
      </c>
      <c r="L66" s="21"/>
      <c r="M66" s="21"/>
    </row>
    <row r="67" spans="1:13" s="271" customFormat="1" ht="20.100000000000001" hidden="1" customHeight="1">
      <c r="A67" s="2075"/>
      <c r="B67" s="2725" t="s">
        <v>4043</v>
      </c>
      <c r="C67" s="89" t="s">
        <v>334</v>
      </c>
      <c r="D67" s="89">
        <v>44394</v>
      </c>
      <c r="E67" s="89">
        <f t="shared" si="40"/>
        <v>44407</v>
      </c>
      <c r="F67" s="89">
        <f t="shared" si="41"/>
        <v>44409</v>
      </c>
      <c r="G67" s="89">
        <f t="shared" si="42"/>
        <v>44414</v>
      </c>
      <c r="H67" s="89">
        <f t="shared" si="43"/>
        <v>44417</v>
      </c>
      <c r="I67" s="89">
        <f t="shared" si="44"/>
        <v>44419</v>
      </c>
      <c r="J67" s="2726">
        <v>44389</v>
      </c>
      <c r="K67" s="2726">
        <v>44390</v>
      </c>
      <c r="L67" s="21"/>
      <c r="M67" s="21"/>
    </row>
    <row r="68" spans="1:13" s="271" customFormat="1" ht="20.100000000000001" hidden="1" customHeight="1">
      <c r="A68" s="2075" t="s">
        <v>4075</v>
      </c>
      <c r="B68" s="662" t="s">
        <v>4076</v>
      </c>
      <c r="C68" s="89" t="s">
        <v>4077</v>
      </c>
      <c r="D68" s="89">
        <v>44396</v>
      </c>
      <c r="E68" s="490"/>
      <c r="F68" s="490"/>
      <c r="G68" s="490"/>
      <c r="H68" s="490"/>
      <c r="I68" s="490"/>
      <c r="J68" s="2726">
        <v>44396</v>
      </c>
      <c r="K68" s="2726">
        <v>44397</v>
      </c>
      <c r="L68" s="21"/>
      <c r="M68" s="21"/>
    </row>
    <row r="69" spans="1:13" s="271" customFormat="1" ht="20.100000000000001" hidden="1" customHeight="1">
      <c r="A69" s="2075" t="s">
        <v>4078</v>
      </c>
      <c r="B69" s="2725" t="s">
        <v>4044</v>
      </c>
      <c r="C69" s="89" t="s">
        <v>341</v>
      </c>
      <c r="D69" s="89">
        <v>44408</v>
      </c>
      <c r="E69" s="89">
        <f t="shared" ref="E69:E74" si="45">D69+13</f>
        <v>44421</v>
      </c>
      <c r="F69" s="89">
        <f t="shared" ref="F69:F74" si="46">D69+15</f>
        <v>44423</v>
      </c>
      <c r="G69" s="89">
        <f t="shared" ref="G69:G74" si="47">D69+20</f>
        <v>44428</v>
      </c>
      <c r="H69" s="89">
        <f t="shared" ref="H69:H74" si="48">D69+23</f>
        <v>44431</v>
      </c>
      <c r="I69" s="89">
        <f t="shared" ref="I69:I74" si="49">D69+25</f>
        <v>44433</v>
      </c>
      <c r="J69" s="2726">
        <v>44403</v>
      </c>
      <c r="K69" s="2726">
        <v>44404</v>
      </c>
      <c r="L69" s="21"/>
      <c r="M69" s="21"/>
    </row>
    <row r="70" spans="1:13" s="271" customFormat="1" ht="20.100000000000001" hidden="1" customHeight="1">
      <c r="A70" s="2075"/>
      <c r="B70" s="2725" t="s">
        <v>2813</v>
      </c>
      <c r="C70" s="89" t="s">
        <v>4079</v>
      </c>
      <c r="D70" s="89">
        <v>44414</v>
      </c>
      <c r="E70" s="89">
        <f t="shared" si="45"/>
        <v>44427</v>
      </c>
      <c r="F70" s="89">
        <f t="shared" si="46"/>
        <v>44429</v>
      </c>
      <c r="G70" s="89">
        <f t="shared" si="47"/>
        <v>44434</v>
      </c>
      <c r="H70" s="89">
        <f t="shared" si="48"/>
        <v>44437</v>
      </c>
      <c r="I70" s="89">
        <f t="shared" si="49"/>
        <v>44439</v>
      </c>
      <c r="J70" s="2726">
        <v>44410</v>
      </c>
      <c r="K70" s="2726">
        <v>44411</v>
      </c>
      <c r="L70" s="21"/>
      <c r="M70" s="21"/>
    </row>
    <row r="71" spans="1:13" s="271" customFormat="1" ht="20.100000000000001" hidden="1" customHeight="1">
      <c r="A71" s="2075"/>
      <c r="B71" s="2725" t="s">
        <v>4045</v>
      </c>
      <c r="C71" s="89" t="s">
        <v>4080</v>
      </c>
      <c r="D71" s="89">
        <v>44419</v>
      </c>
      <c r="E71" s="89">
        <f t="shared" si="45"/>
        <v>44432</v>
      </c>
      <c r="F71" s="89">
        <f t="shared" si="46"/>
        <v>44434</v>
      </c>
      <c r="G71" s="89">
        <f t="shared" si="47"/>
        <v>44439</v>
      </c>
      <c r="H71" s="89">
        <f t="shared" si="48"/>
        <v>44442</v>
      </c>
      <c r="I71" s="89">
        <f t="shared" si="49"/>
        <v>44444</v>
      </c>
      <c r="J71" s="2726">
        <v>44417</v>
      </c>
      <c r="K71" s="2726">
        <v>44418</v>
      </c>
      <c r="L71" s="21"/>
      <c r="M71" s="21"/>
    </row>
    <row r="72" spans="1:13" s="271" customFormat="1" ht="20.100000000000001" hidden="1" customHeight="1">
      <c r="A72" s="2075"/>
      <c r="B72" s="2725" t="s">
        <v>518</v>
      </c>
      <c r="C72" s="89" t="s">
        <v>4081</v>
      </c>
      <c r="D72" s="89">
        <v>44428</v>
      </c>
      <c r="E72" s="89">
        <f t="shared" si="45"/>
        <v>44441</v>
      </c>
      <c r="F72" s="89">
        <f t="shared" si="46"/>
        <v>44443</v>
      </c>
      <c r="G72" s="89">
        <f t="shared" si="47"/>
        <v>44448</v>
      </c>
      <c r="H72" s="89">
        <f>D72+23</f>
        <v>44451</v>
      </c>
      <c r="I72" s="89">
        <f t="shared" si="49"/>
        <v>44453</v>
      </c>
      <c r="J72" s="2726">
        <v>44424</v>
      </c>
      <c r="K72" s="2726">
        <v>44425</v>
      </c>
      <c r="L72" s="21"/>
      <c r="M72" s="21"/>
    </row>
    <row r="73" spans="1:13" s="271" customFormat="1" ht="20.100000000000001" hidden="1" customHeight="1">
      <c r="A73" s="2075"/>
      <c r="B73" s="2725" t="s">
        <v>2810</v>
      </c>
      <c r="C73" s="89" t="s">
        <v>4082</v>
      </c>
      <c r="D73" s="89">
        <v>44436</v>
      </c>
      <c r="E73" s="89">
        <f t="shared" si="45"/>
        <v>44449</v>
      </c>
      <c r="F73" s="490">
        <f t="shared" si="46"/>
        <v>44451</v>
      </c>
      <c r="G73" s="89">
        <f t="shared" si="47"/>
        <v>44456</v>
      </c>
      <c r="H73" s="89">
        <f t="shared" si="48"/>
        <v>44459</v>
      </c>
      <c r="I73" s="89">
        <f t="shared" si="49"/>
        <v>44461</v>
      </c>
      <c r="J73" s="2726">
        <v>44431</v>
      </c>
      <c r="K73" s="2726">
        <v>44432</v>
      </c>
      <c r="L73" s="21"/>
      <c r="M73" s="21"/>
    </row>
    <row r="74" spans="1:13" s="271" customFormat="1" ht="20.100000000000001" hidden="1" customHeight="1">
      <c r="A74" s="2075"/>
      <c r="B74" s="2725" t="s">
        <v>4046</v>
      </c>
      <c r="C74" s="89" t="s">
        <v>4083</v>
      </c>
      <c r="D74" s="89">
        <v>44442</v>
      </c>
      <c r="E74" s="89">
        <f t="shared" si="45"/>
        <v>44455</v>
      </c>
      <c r="F74" s="89">
        <f t="shared" si="46"/>
        <v>44457</v>
      </c>
      <c r="G74" s="89">
        <f t="shared" si="47"/>
        <v>44462</v>
      </c>
      <c r="H74" s="89">
        <f t="shared" si="48"/>
        <v>44465</v>
      </c>
      <c r="I74" s="89">
        <f t="shared" si="49"/>
        <v>44467</v>
      </c>
      <c r="J74" s="2726">
        <v>44438</v>
      </c>
      <c r="K74" s="2726">
        <v>44439</v>
      </c>
      <c r="L74" s="21"/>
      <c r="M74" s="21"/>
    </row>
    <row r="75" spans="1:13" s="271" customFormat="1" ht="20.100000000000001" hidden="1" customHeight="1">
      <c r="A75" s="2075" t="s">
        <v>4084</v>
      </c>
      <c r="B75" s="2725" t="s">
        <v>3295</v>
      </c>
      <c r="C75" s="89" t="s">
        <v>4085</v>
      </c>
      <c r="D75" s="89">
        <v>44445</v>
      </c>
      <c r="E75" s="89">
        <f t="shared" ref="E75:E78" si="50">D75+13</f>
        <v>44458</v>
      </c>
      <c r="F75" s="89">
        <f t="shared" ref="F75:F78" si="51">D75+15</f>
        <v>44460</v>
      </c>
      <c r="G75" s="89">
        <f t="shared" ref="G75:G78" si="52">D75+20</f>
        <v>44465</v>
      </c>
      <c r="H75" s="89">
        <f t="shared" ref="H75:H78" si="53">D75+23</f>
        <v>44468</v>
      </c>
      <c r="I75" s="89">
        <f t="shared" ref="I75:I78" si="54">D75+25</f>
        <v>44470</v>
      </c>
      <c r="J75" s="2726">
        <v>44445</v>
      </c>
      <c r="K75" s="2726">
        <v>44446</v>
      </c>
      <c r="L75" s="21"/>
      <c r="M75" s="21"/>
    </row>
    <row r="76" spans="1:13" s="271" customFormat="1" ht="20.100000000000001" hidden="1" customHeight="1">
      <c r="A76" s="2075"/>
      <c r="B76" s="2725" t="s">
        <v>4047</v>
      </c>
      <c r="C76" s="89" t="s">
        <v>4086</v>
      </c>
      <c r="D76" s="89">
        <v>44458</v>
      </c>
      <c r="E76" s="89">
        <f t="shared" si="50"/>
        <v>44471</v>
      </c>
      <c r="F76" s="89">
        <f t="shared" si="51"/>
        <v>44473</v>
      </c>
      <c r="G76" s="89">
        <f t="shared" si="52"/>
        <v>44478</v>
      </c>
      <c r="H76" s="89">
        <f t="shared" si="53"/>
        <v>44481</v>
      </c>
      <c r="I76" s="89">
        <f t="shared" si="54"/>
        <v>44483</v>
      </c>
      <c r="J76" s="2726">
        <v>44452</v>
      </c>
      <c r="K76" s="2726">
        <v>44453</v>
      </c>
      <c r="L76" s="21"/>
      <c r="M76" s="21"/>
    </row>
    <row r="77" spans="1:13" s="271" customFormat="1" ht="20.100000000000001" hidden="1" customHeight="1">
      <c r="A77" s="2075"/>
      <c r="B77" s="2725" t="s">
        <v>4041</v>
      </c>
      <c r="C77" s="89" t="s">
        <v>366</v>
      </c>
      <c r="D77" s="89">
        <v>44463</v>
      </c>
      <c r="E77" s="89">
        <f t="shared" si="50"/>
        <v>44476</v>
      </c>
      <c r="F77" s="89">
        <f t="shared" si="51"/>
        <v>44478</v>
      </c>
      <c r="G77" s="89">
        <f t="shared" si="52"/>
        <v>44483</v>
      </c>
      <c r="H77" s="89">
        <f t="shared" si="53"/>
        <v>44486</v>
      </c>
      <c r="I77" s="89">
        <f t="shared" si="54"/>
        <v>44488</v>
      </c>
      <c r="J77" s="2726">
        <v>44459</v>
      </c>
      <c r="K77" s="2726">
        <v>44460</v>
      </c>
      <c r="L77" s="21"/>
      <c r="M77" s="21"/>
    </row>
    <row r="78" spans="1:13" s="271" customFormat="1" ht="20.100000000000001" hidden="1" customHeight="1">
      <c r="A78" s="2075"/>
      <c r="B78" s="2725" t="s">
        <v>4042</v>
      </c>
      <c r="C78" s="89" t="s">
        <v>370</v>
      </c>
      <c r="D78" s="89">
        <v>44473</v>
      </c>
      <c r="E78" s="89">
        <f t="shared" si="50"/>
        <v>44486</v>
      </c>
      <c r="F78" s="89">
        <f t="shared" si="51"/>
        <v>44488</v>
      </c>
      <c r="G78" s="89">
        <f t="shared" si="52"/>
        <v>44493</v>
      </c>
      <c r="H78" s="89">
        <f t="shared" si="53"/>
        <v>44496</v>
      </c>
      <c r="I78" s="89">
        <f t="shared" si="54"/>
        <v>44498</v>
      </c>
      <c r="J78" s="2726">
        <v>44466</v>
      </c>
      <c r="K78" s="2726">
        <v>44467</v>
      </c>
      <c r="L78" s="21"/>
      <c r="M78" s="21"/>
    </row>
    <row r="79" spans="1:13" s="271" customFormat="1" ht="20.100000000000001" hidden="1" customHeight="1">
      <c r="A79" s="2075"/>
      <c r="B79" s="2725" t="s">
        <v>4043</v>
      </c>
      <c r="C79" s="89" t="s">
        <v>374</v>
      </c>
      <c r="D79" s="89">
        <v>44477</v>
      </c>
      <c r="E79" s="89">
        <f>D79+13</f>
        <v>44490</v>
      </c>
      <c r="F79" s="89">
        <f>D79+15</f>
        <v>44492</v>
      </c>
      <c r="G79" s="89">
        <f>D79+20</f>
        <v>44497</v>
      </c>
      <c r="H79" s="89">
        <f>D79+23</f>
        <v>44500</v>
      </c>
      <c r="I79" s="89">
        <f>D79+25</f>
        <v>44502</v>
      </c>
      <c r="J79" s="2726">
        <v>44473</v>
      </c>
      <c r="K79" s="2726">
        <v>44474</v>
      </c>
      <c r="L79" s="21"/>
      <c r="M79" s="21"/>
    </row>
    <row r="80" spans="1:13" s="271" customFormat="1" ht="20.100000000000001" hidden="1" customHeight="1">
      <c r="A80" s="2075"/>
      <c r="B80" s="2725" t="s">
        <v>4044</v>
      </c>
      <c r="C80" s="89" t="s">
        <v>377</v>
      </c>
      <c r="D80" s="89">
        <v>44484</v>
      </c>
      <c r="E80" s="89">
        <f>D80+13</f>
        <v>44497</v>
      </c>
      <c r="F80" s="89">
        <f>D80+15</f>
        <v>44499</v>
      </c>
      <c r="G80" s="89">
        <f>D80+20</f>
        <v>44504</v>
      </c>
      <c r="H80" s="89">
        <f>D80+23</f>
        <v>44507</v>
      </c>
      <c r="I80" s="89">
        <f>D80+25</f>
        <v>44509</v>
      </c>
      <c r="J80" s="2726">
        <v>44480</v>
      </c>
      <c r="K80" s="2726">
        <v>44481</v>
      </c>
      <c r="L80" s="21"/>
      <c r="M80" s="21"/>
    </row>
    <row r="81" spans="1:13" s="271" customFormat="1" ht="20.100000000000001" hidden="1" customHeight="1">
      <c r="A81" s="2075"/>
      <c r="B81" s="2725" t="s">
        <v>2813</v>
      </c>
      <c r="C81" s="89" t="s">
        <v>4087</v>
      </c>
      <c r="D81" s="89">
        <v>44492</v>
      </c>
      <c r="E81" s="89">
        <f>D81+13</f>
        <v>44505</v>
      </c>
      <c r="F81" s="89">
        <f>D81+15</f>
        <v>44507</v>
      </c>
      <c r="G81" s="89">
        <f>D81+20</f>
        <v>44512</v>
      </c>
      <c r="H81" s="89">
        <f>D81+23</f>
        <v>44515</v>
      </c>
      <c r="I81" s="89">
        <f>D81+25</f>
        <v>44517</v>
      </c>
      <c r="J81" s="2726">
        <v>44487</v>
      </c>
      <c r="K81" s="2726">
        <v>44488</v>
      </c>
      <c r="L81" s="21"/>
      <c r="M81" s="21"/>
    </row>
    <row r="82" spans="1:13" s="271" customFormat="1" ht="20.100000000000001" hidden="1" customHeight="1">
      <c r="A82" s="2075"/>
      <c r="B82" s="2725" t="s">
        <v>4045</v>
      </c>
      <c r="C82" s="89" t="s">
        <v>383</v>
      </c>
      <c r="D82" s="89">
        <v>44508</v>
      </c>
      <c r="E82" s="89">
        <f>D82+13</f>
        <v>44521</v>
      </c>
      <c r="F82" s="89">
        <f>D82+15</f>
        <v>44523</v>
      </c>
      <c r="G82" s="89">
        <f>D82+20</f>
        <v>44528</v>
      </c>
      <c r="H82" s="89">
        <f>D82+23</f>
        <v>44531</v>
      </c>
      <c r="I82" s="89">
        <f>D82+25</f>
        <v>44533</v>
      </c>
      <c r="J82" s="2726">
        <v>44494</v>
      </c>
      <c r="K82" s="2726">
        <v>44495</v>
      </c>
      <c r="L82" s="21"/>
      <c r="M82" s="21"/>
    </row>
    <row r="83" spans="1:13" s="271" customFormat="1" ht="20.100000000000001" hidden="1" customHeight="1">
      <c r="A83" s="2075"/>
      <c r="B83" s="2725" t="s">
        <v>518</v>
      </c>
      <c r="C83" s="89" t="s">
        <v>3019</v>
      </c>
      <c r="D83" s="89">
        <v>44506</v>
      </c>
      <c r="E83" s="89">
        <f t="shared" ref="E83:E90" si="55">D83+13</f>
        <v>44519</v>
      </c>
      <c r="F83" s="89">
        <f t="shared" ref="F83:F86" si="56">D83+15</f>
        <v>44521</v>
      </c>
      <c r="G83" s="89">
        <f t="shared" ref="G83:G86" si="57">D83+20</f>
        <v>44526</v>
      </c>
      <c r="H83" s="89">
        <f t="shared" ref="H83:H86" si="58">D83+23</f>
        <v>44529</v>
      </c>
      <c r="I83" s="89">
        <f t="shared" ref="I83:I86" si="59">D83+25</f>
        <v>44531</v>
      </c>
      <c r="J83" s="2726">
        <v>44501</v>
      </c>
      <c r="K83" s="2726">
        <v>44502</v>
      </c>
      <c r="L83" s="21"/>
      <c r="M83" s="21"/>
    </row>
    <row r="84" spans="1:13" s="271" customFormat="1" ht="20.100000000000001" hidden="1" customHeight="1">
      <c r="A84" s="2075"/>
      <c r="B84" s="2725" t="s">
        <v>2810</v>
      </c>
      <c r="C84" s="89" t="s">
        <v>4088</v>
      </c>
      <c r="D84" s="89">
        <v>44513</v>
      </c>
      <c r="E84" s="89">
        <f t="shared" si="55"/>
        <v>44526</v>
      </c>
      <c r="F84" s="89">
        <f t="shared" si="56"/>
        <v>44528</v>
      </c>
      <c r="G84" s="89">
        <f t="shared" si="57"/>
        <v>44533</v>
      </c>
      <c r="H84" s="89">
        <f t="shared" si="58"/>
        <v>44536</v>
      </c>
      <c r="I84" s="89">
        <f t="shared" si="59"/>
        <v>44538</v>
      </c>
      <c r="J84" s="2726">
        <v>44508</v>
      </c>
      <c r="K84" s="2726">
        <v>44509</v>
      </c>
      <c r="L84" s="21"/>
      <c r="M84" s="21"/>
    </row>
    <row r="85" spans="1:13" s="271" customFormat="1" ht="20.100000000000001" hidden="1" customHeight="1">
      <c r="A85" s="2075"/>
      <c r="B85" s="2725" t="s">
        <v>4046</v>
      </c>
      <c r="C85" s="89" t="s">
        <v>4089</v>
      </c>
      <c r="D85" s="89">
        <v>44526</v>
      </c>
      <c r="E85" s="89">
        <f t="shared" si="55"/>
        <v>44539</v>
      </c>
      <c r="F85" s="89">
        <f t="shared" si="56"/>
        <v>44541</v>
      </c>
      <c r="G85" s="89">
        <f t="shared" si="57"/>
        <v>44546</v>
      </c>
      <c r="H85" s="89">
        <f t="shared" si="58"/>
        <v>44549</v>
      </c>
      <c r="I85" s="89">
        <f t="shared" si="59"/>
        <v>44551</v>
      </c>
      <c r="J85" s="2726">
        <v>44515</v>
      </c>
      <c r="K85" s="2726">
        <v>44516</v>
      </c>
      <c r="L85" s="21"/>
      <c r="M85" s="21"/>
    </row>
    <row r="86" spans="1:13" s="271" customFormat="1" ht="20.100000000000001" hidden="1" customHeight="1">
      <c r="A86" s="2075"/>
      <c r="B86" s="2725" t="s">
        <v>3295</v>
      </c>
      <c r="C86" s="89" t="s">
        <v>4090</v>
      </c>
      <c r="D86" s="89">
        <v>44529</v>
      </c>
      <c r="E86" s="89">
        <f t="shared" si="55"/>
        <v>44542</v>
      </c>
      <c r="F86" s="89">
        <f t="shared" si="56"/>
        <v>44544</v>
      </c>
      <c r="G86" s="89">
        <f t="shared" si="57"/>
        <v>44549</v>
      </c>
      <c r="H86" s="89">
        <f t="shared" si="58"/>
        <v>44552</v>
      </c>
      <c r="I86" s="89">
        <f t="shared" si="59"/>
        <v>44554</v>
      </c>
      <c r="J86" s="2726">
        <v>44522</v>
      </c>
      <c r="K86" s="2726">
        <v>44523</v>
      </c>
      <c r="L86" s="21"/>
      <c r="M86" s="21"/>
    </row>
    <row r="87" spans="1:13" s="271" customFormat="1" ht="20.100000000000001" hidden="1" customHeight="1">
      <c r="A87" s="2075"/>
      <c r="B87" s="2725" t="s">
        <v>4047</v>
      </c>
      <c r="C87" s="89" t="s">
        <v>4091</v>
      </c>
      <c r="D87" s="89">
        <v>44541</v>
      </c>
      <c r="E87" s="89">
        <f>D87+13</f>
        <v>44554</v>
      </c>
      <c r="F87" s="89">
        <f>D87+15</f>
        <v>44556</v>
      </c>
      <c r="G87" s="89">
        <f>D87+20</f>
        <v>44561</v>
      </c>
      <c r="H87" s="89">
        <f>D87+23</f>
        <v>44564</v>
      </c>
      <c r="I87" s="89">
        <f>D87+25</f>
        <v>44566</v>
      </c>
      <c r="J87" s="2726">
        <v>44529</v>
      </c>
      <c r="K87" s="2726">
        <v>44530</v>
      </c>
      <c r="L87" s="21"/>
      <c r="M87" s="21"/>
    </row>
    <row r="88" spans="1:13" s="271" customFormat="1" ht="20.100000000000001" hidden="1" customHeight="1">
      <c r="A88" s="2075"/>
      <c r="B88" s="2725" t="s">
        <v>4041</v>
      </c>
      <c r="C88" s="89" t="s">
        <v>405</v>
      </c>
      <c r="D88" s="89">
        <v>44547</v>
      </c>
      <c r="E88" s="89">
        <f t="shared" si="55"/>
        <v>44560</v>
      </c>
      <c r="F88" s="89">
        <f t="shared" ref="F88:F90" si="60">D88+15</f>
        <v>44562</v>
      </c>
      <c r="G88" s="89">
        <f t="shared" ref="G88:G90" si="61">D88+20</f>
        <v>44567</v>
      </c>
      <c r="H88" s="89">
        <f t="shared" ref="H88:H90" si="62">D88+23</f>
        <v>44570</v>
      </c>
      <c r="I88" s="89">
        <f t="shared" ref="I88:I90" si="63">D88+25</f>
        <v>44572</v>
      </c>
      <c r="J88" s="2726">
        <v>44536</v>
      </c>
      <c r="K88" s="2726">
        <v>44537</v>
      </c>
      <c r="L88" s="21"/>
      <c r="M88" s="21"/>
    </row>
    <row r="89" spans="1:13" s="271" customFormat="1" ht="20.100000000000001" hidden="1" customHeight="1">
      <c r="A89" s="2075"/>
      <c r="B89" s="2725" t="s">
        <v>4042</v>
      </c>
      <c r="C89" s="89" t="s">
        <v>406</v>
      </c>
      <c r="D89" s="89">
        <v>44549</v>
      </c>
      <c r="E89" s="89">
        <f t="shared" si="55"/>
        <v>44562</v>
      </c>
      <c r="F89" s="89">
        <f t="shared" si="60"/>
        <v>44564</v>
      </c>
      <c r="G89" s="89">
        <f t="shared" si="61"/>
        <v>44569</v>
      </c>
      <c r="H89" s="89">
        <f t="shared" si="62"/>
        <v>44572</v>
      </c>
      <c r="I89" s="89">
        <f t="shared" si="63"/>
        <v>44574</v>
      </c>
      <c r="J89" s="2726">
        <v>44543</v>
      </c>
      <c r="K89" s="2726">
        <v>44544</v>
      </c>
      <c r="L89" s="21"/>
      <c r="M89" s="21"/>
    </row>
    <row r="90" spans="1:13" s="271" customFormat="1" ht="20.100000000000001" hidden="1" customHeight="1">
      <c r="A90" s="2075"/>
      <c r="B90" s="2725" t="s">
        <v>4043</v>
      </c>
      <c r="C90" s="89" t="s">
        <v>409</v>
      </c>
      <c r="D90" s="89">
        <v>44555</v>
      </c>
      <c r="E90" s="89">
        <f t="shared" si="55"/>
        <v>44568</v>
      </c>
      <c r="F90" s="89">
        <f t="shared" si="60"/>
        <v>44570</v>
      </c>
      <c r="G90" s="89">
        <f t="shared" si="61"/>
        <v>44575</v>
      </c>
      <c r="H90" s="89">
        <f t="shared" si="62"/>
        <v>44578</v>
      </c>
      <c r="I90" s="89">
        <f t="shared" si="63"/>
        <v>44580</v>
      </c>
      <c r="J90" s="2726">
        <v>44550</v>
      </c>
      <c r="K90" s="2726">
        <v>44551</v>
      </c>
      <c r="L90" s="21"/>
      <c r="M90" s="21"/>
    </row>
    <row r="91" spans="1:13" s="271" customFormat="1" ht="20.100000000000001" hidden="1" customHeight="1">
      <c r="A91" s="2075"/>
      <c r="B91" s="2727" t="s">
        <v>404</v>
      </c>
      <c r="C91" s="89" t="s">
        <v>4092</v>
      </c>
      <c r="D91" s="89">
        <v>44557</v>
      </c>
      <c r="E91" s="490"/>
      <c r="F91" s="490"/>
      <c r="G91" s="490"/>
      <c r="H91" s="490"/>
      <c r="I91" s="490"/>
      <c r="J91" s="2726">
        <v>44557</v>
      </c>
      <c r="K91" s="2726">
        <v>44558</v>
      </c>
      <c r="L91" s="21"/>
      <c r="M91" s="21"/>
    </row>
    <row r="92" spans="1:13" s="271" customFormat="1" ht="20.100000000000001" hidden="1" customHeight="1">
      <c r="A92" s="2075" t="s">
        <v>4093</v>
      </c>
      <c r="B92" s="2725" t="s">
        <v>4044</v>
      </c>
      <c r="C92" s="89" t="s">
        <v>4094</v>
      </c>
      <c r="D92" s="89">
        <v>44202</v>
      </c>
      <c r="E92" s="89">
        <f t="shared" ref="E92:E96" si="64">D92+13</f>
        <v>44215</v>
      </c>
      <c r="F92" s="89">
        <f t="shared" ref="F92:F96" si="65">D92+15</f>
        <v>44217</v>
      </c>
      <c r="G92" s="89">
        <f t="shared" ref="G92:G96" si="66">D92+20</f>
        <v>44222</v>
      </c>
      <c r="H92" s="89">
        <f t="shared" ref="H92:H96" si="67">D92+23</f>
        <v>44225</v>
      </c>
      <c r="I92" s="89">
        <f t="shared" ref="I92:I96" si="68">D92+25</f>
        <v>44227</v>
      </c>
      <c r="J92" s="2726">
        <v>44564</v>
      </c>
      <c r="K92" s="2726">
        <v>44565</v>
      </c>
      <c r="L92" s="21"/>
      <c r="M92" s="21"/>
    </row>
    <row r="93" spans="1:13" s="271" customFormat="1" ht="20.100000000000001" hidden="1" customHeight="1">
      <c r="A93" s="2075" t="s">
        <v>4095</v>
      </c>
      <c r="B93" s="2725" t="s">
        <v>2813</v>
      </c>
      <c r="C93" s="89" t="s">
        <v>418</v>
      </c>
      <c r="D93" s="89">
        <v>44576</v>
      </c>
      <c r="E93" s="89">
        <f t="shared" si="64"/>
        <v>44589</v>
      </c>
      <c r="F93" s="89">
        <f t="shared" si="65"/>
        <v>44591</v>
      </c>
      <c r="G93" s="89">
        <f t="shared" si="66"/>
        <v>44596</v>
      </c>
      <c r="H93" s="89">
        <f t="shared" si="67"/>
        <v>44599</v>
      </c>
      <c r="I93" s="89">
        <f t="shared" si="68"/>
        <v>44601</v>
      </c>
      <c r="J93" s="2726">
        <v>44571</v>
      </c>
      <c r="K93" s="2726">
        <v>44572</v>
      </c>
      <c r="L93" s="21"/>
      <c r="M93" s="21"/>
    </row>
    <row r="94" spans="1:13" s="271" customFormat="1" ht="20.100000000000001" hidden="1" customHeight="1">
      <c r="A94" s="2075" t="s">
        <v>4096</v>
      </c>
      <c r="B94" s="2725" t="s">
        <v>518</v>
      </c>
      <c r="C94" s="89" t="s">
        <v>420</v>
      </c>
      <c r="D94" s="89">
        <v>44582</v>
      </c>
      <c r="E94" s="89">
        <f t="shared" si="64"/>
        <v>44595</v>
      </c>
      <c r="F94" s="89">
        <f t="shared" si="65"/>
        <v>44597</v>
      </c>
      <c r="G94" s="89">
        <f t="shared" si="66"/>
        <v>44602</v>
      </c>
      <c r="H94" s="89">
        <f t="shared" si="67"/>
        <v>44605</v>
      </c>
      <c r="I94" s="89">
        <f t="shared" si="68"/>
        <v>44607</v>
      </c>
      <c r="J94" s="2726">
        <v>44578</v>
      </c>
      <c r="K94" s="2726">
        <v>44579</v>
      </c>
      <c r="L94" s="21"/>
      <c r="M94" s="21"/>
    </row>
    <row r="95" spans="1:13" s="271" customFormat="1" ht="20.100000000000001" hidden="1" customHeight="1">
      <c r="A95" s="2075" t="s">
        <v>4097</v>
      </c>
      <c r="B95" s="2725" t="s">
        <v>4045</v>
      </c>
      <c r="C95" s="89" t="s">
        <v>4098</v>
      </c>
      <c r="D95" s="89">
        <v>44586</v>
      </c>
      <c r="E95" s="89">
        <f t="shared" si="64"/>
        <v>44599</v>
      </c>
      <c r="F95" s="89">
        <f t="shared" si="65"/>
        <v>44601</v>
      </c>
      <c r="G95" s="89">
        <f t="shared" si="66"/>
        <v>44606</v>
      </c>
      <c r="H95" s="89">
        <f t="shared" si="67"/>
        <v>44609</v>
      </c>
      <c r="I95" s="89">
        <f t="shared" si="68"/>
        <v>44611</v>
      </c>
      <c r="J95" s="2726">
        <v>44585</v>
      </c>
      <c r="K95" s="2726">
        <v>44586</v>
      </c>
      <c r="L95" s="21"/>
      <c r="M95" s="21"/>
    </row>
    <row r="96" spans="1:13" s="271" customFormat="1" ht="20.100000000000001" hidden="1" customHeight="1">
      <c r="A96" s="2075" t="s">
        <v>4099</v>
      </c>
      <c r="B96" s="2725" t="s">
        <v>2810</v>
      </c>
      <c r="C96" s="89" t="s">
        <v>4100</v>
      </c>
      <c r="D96" s="89">
        <v>44594</v>
      </c>
      <c r="E96" s="89">
        <f t="shared" si="64"/>
        <v>44607</v>
      </c>
      <c r="F96" s="89">
        <f t="shared" si="65"/>
        <v>44609</v>
      </c>
      <c r="G96" s="89">
        <f t="shared" si="66"/>
        <v>44614</v>
      </c>
      <c r="H96" s="89">
        <f t="shared" si="67"/>
        <v>44617</v>
      </c>
      <c r="I96" s="89">
        <f t="shared" si="68"/>
        <v>44619</v>
      </c>
      <c r="J96" s="2726">
        <v>44592</v>
      </c>
      <c r="K96" s="2726">
        <v>44593</v>
      </c>
      <c r="L96" s="21"/>
      <c r="M96" s="21"/>
    </row>
    <row r="97" spans="1:13" s="271" customFormat="1" ht="20.100000000000001" hidden="1" customHeight="1">
      <c r="A97" s="2075" t="s">
        <v>4101</v>
      </c>
      <c r="B97" s="2725" t="s">
        <v>4046</v>
      </c>
      <c r="C97" s="89" t="s">
        <v>4102</v>
      </c>
      <c r="D97" s="89">
        <v>44608</v>
      </c>
      <c r="E97" s="89">
        <f>D97+13</f>
        <v>44621</v>
      </c>
      <c r="F97" s="89">
        <f>D97+15</f>
        <v>44623</v>
      </c>
      <c r="G97" s="89">
        <f>D97+20</f>
        <v>44628</v>
      </c>
      <c r="H97" s="89">
        <f>D97+23</f>
        <v>44631</v>
      </c>
      <c r="I97" s="89">
        <f>D97+25</f>
        <v>44633</v>
      </c>
      <c r="J97" s="2726">
        <v>44599</v>
      </c>
      <c r="K97" s="2726">
        <v>44600</v>
      </c>
      <c r="L97" s="21"/>
      <c r="M97" s="21"/>
    </row>
    <row r="98" spans="1:13" s="271" customFormat="1" ht="20.100000000000001" hidden="1" customHeight="1">
      <c r="A98" s="2075" t="s">
        <v>4103</v>
      </c>
      <c r="B98" s="2727" t="s">
        <v>404</v>
      </c>
      <c r="C98" s="89" t="s">
        <v>4104</v>
      </c>
      <c r="D98" s="89">
        <v>44606</v>
      </c>
      <c r="E98" s="490"/>
      <c r="F98" s="490"/>
      <c r="G98" s="490"/>
      <c r="H98" s="490"/>
      <c r="I98" s="490"/>
      <c r="J98" s="2726">
        <v>44606</v>
      </c>
      <c r="K98" s="2726">
        <v>44607</v>
      </c>
      <c r="L98" s="21"/>
      <c r="M98" s="21"/>
    </row>
    <row r="99" spans="1:13" s="271" customFormat="1" ht="20.100000000000001" hidden="1" customHeight="1">
      <c r="A99" s="2075" t="s">
        <v>4105</v>
      </c>
      <c r="B99" s="2725" t="s">
        <v>3295</v>
      </c>
      <c r="C99" s="89" t="s">
        <v>4106</v>
      </c>
      <c r="D99" s="89">
        <v>44615</v>
      </c>
      <c r="E99" s="89">
        <f>D99+13</f>
        <v>44628</v>
      </c>
      <c r="F99" s="89">
        <f>D99+15</f>
        <v>44630</v>
      </c>
      <c r="G99" s="89">
        <f>D99+20</f>
        <v>44635</v>
      </c>
      <c r="H99" s="89">
        <f>D99+23</f>
        <v>44638</v>
      </c>
      <c r="I99" s="89">
        <f>D99+25</f>
        <v>44640</v>
      </c>
      <c r="J99" s="2726">
        <v>44613</v>
      </c>
      <c r="K99" s="2726">
        <v>44614</v>
      </c>
      <c r="L99" s="21"/>
      <c r="M99" s="21"/>
    </row>
    <row r="100" spans="1:13" s="271" customFormat="1" ht="20.100000000000001" hidden="1" customHeight="1">
      <c r="A100" s="2075" t="s">
        <v>4107</v>
      </c>
      <c r="B100" s="2725" t="s">
        <v>4047</v>
      </c>
      <c r="C100" s="89" t="s">
        <v>4108</v>
      </c>
      <c r="D100" s="89">
        <v>44626</v>
      </c>
      <c r="E100" s="89">
        <f>D100+13</f>
        <v>44639</v>
      </c>
      <c r="F100" s="89">
        <f>D100+15</f>
        <v>44641</v>
      </c>
      <c r="G100" s="89">
        <f>D100+20</f>
        <v>44646</v>
      </c>
      <c r="H100" s="89">
        <f>D100+23</f>
        <v>44649</v>
      </c>
      <c r="I100" s="89">
        <f>D100+25</f>
        <v>44651</v>
      </c>
      <c r="J100" s="2726">
        <v>44620</v>
      </c>
      <c r="K100" s="2726">
        <v>44621</v>
      </c>
      <c r="L100" s="21"/>
      <c r="M100" s="21"/>
    </row>
    <row r="101" spans="1:13" s="271" customFormat="1" ht="20.100000000000001" hidden="1" customHeight="1">
      <c r="A101" s="2075" t="s">
        <v>4109</v>
      </c>
      <c r="B101" s="2725" t="s">
        <v>4041</v>
      </c>
      <c r="C101" s="89" t="s">
        <v>4110</v>
      </c>
      <c r="D101" s="89">
        <v>44628</v>
      </c>
      <c r="E101" s="89">
        <f t="shared" ref="E101:E108" si="69">D101+13</f>
        <v>44641</v>
      </c>
      <c r="F101" s="89">
        <f t="shared" ref="F101:F104" si="70">D101+15</f>
        <v>44643</v>
      </c>
      <c r="G101" s="89">
        <f t="shared" ref="G101:G104" si="71">D101+20</f>
        <v>44648</v>
      </c>
      <c r="H101" s="89">
        <f t="shared" ref="H101:H104" si="72">D101+23</f>
        <v>44651</v>
      </c>
      <c r="I101" s="89">
        <f t="shared" ref="I101:I104" si="73">D101+25</f>
        <v>44653</v>
      </c>
      <c r="J101" s="2726">
        <v>44627</v>
      </c>
      <c r="K101" s="2726">
        <v>44628</v>
      </c>
      <c r="L101" s="21"/>
      <c r="M101" s="21"/>
    </row>
    <row r="102" spans="1:13" s="271" customFormat="1" ht="20.100000000000001" hidden="1" customHeight="1">
      <c r="A102" s="2075" t="s">
        <v>4111</v>
      </c>
      <c r="B102" s="2725" t="s">
        <v>4042</v>
      </c>
      <c r="C102" s="89" t="s">
        <v>4112</v>
      </c>
      <c r="D102" s="89">
        <v>44634</v>
      </c>
      <c r="E102" s="89">
        <f t="shared" si="69"/>
        <v>44647</v>
      </c>
      <c r="F102" s="89">
        <f t="shared" si="70"/>
        <v>44649</v>
      </c>
      <c r="G102" s="89">
        <f t="shared" si="71"/>
        <v>44654</v>
      </c>
      <c r="H102" s="89">
        <f t="shared" si="72"/>
        <v>44657</v>
      </c>
      <c r="I102" s="89">
        <f t="shared" si="73"/>
        <v>44659</v>
      </c>
      <c r="J102" s="2726">
        <v>44634</v>
      </c>
      <c r="K102" s="2726">
        <v>44635</v>
      </c>
      <c r="L102" s="21"/>
      <c r="M102" s="21"/>
    </row>
    <row r="103" spans="1:13" s="271" customFormat="1" ht="20.100000000000001" hidden="1" customHeight="1">
      <c r="A103" s="2075" t="s">
        <v>4113</v>
      </c>
      <c r="B103" s="2725" t="s">
        <v>4043</v>
      </c>
      <c r="C103" s="89" t="s">
        <v>443</v>
      </c>
      <c r="D103" s="89">
        <v>44641</v>
      </c>
      <c r="E103" s="89">
        <f t="shared" si="69"/>
        <v>44654</v>
      </c>
      <c r="F103" s="89">
        <f t="shared" si="70"/>
        <v>44656</v>
      </c>
      <c r="G103" s="89">
        <f t="shared" si="71"/>
        <v>44661</v>
      </c>
      <c r="H103" s="89">
        <f t="shared" si="72"/>
        <v>44664</v>
      </c>
      <c r="I103" s="89">
        <f t="shared" si="73"/>
        <v>44666</v>
      </c>
      <c r="J103" s="2726">
        <v>44641</v>
      </c>
      <c r="K103" s="2726">
        <v>44642</v>
      </c>
      <c r="L103" s="21"/>
      <c r="M103" s="21"/>
    </row>
    <row r="104" spans="1:13" s="271" customFormat="1" ht="20.100000000000001" hidden="1" customHeight="1">
      <c r="A104" s="2075" t="s">
        <v>4114</v>
      </c>
      <c r="B104" s="2725" t="s">
        <v>4044</v>
      </c>
      <c r="C104" s="89" t="s">
        <v>448</v>
      </c>
      <c r="D104" s="89">
        <v>44652</v>
      </c>
      <c r="E104" s="89">
        <f t="shared" si="69"/>
        <v>44665</v>
      </c>
      <c r="F104" s="89">
        <f t="shared" si="70"/>
        <v>44667</v>
      </c>
      <c r="G104" s="89">
        <f t="shared" si="71"/>
        <v>44672</v>
      </c>
      <c r="H104" s="89">
        <f t="shared" si="72"/>
        <v>44675</v>
      </c>
      <c r="I104" s="89">
        <f t="shared" si="73"/>
        <v>44677</v>
      </c>
      <c r="J104" s="2726">
        <v>44648</v>
      </c>
      <c r="K104" s="2726">
        <v>44649</v>
      </c>
      <c r="L104" s="21"/>
      <c r="M104" s="21"/>
    </row>
    <row r="105" spans="1:13" s="271" customFormat="1" ht="20.100000000000001" hidden="1" customHeight="1">
      <c r="A105" s="2075" t="s">
        <v>4115</v>
      </c>
      <c r="B105" s="2725" t="s">
        <v>2813</v>
      </c>
      <c r="C105" s="89" t="s">
        <v>450</v>
      </c>
      <c r="D105" s="89">
        <v>44658</v>
      </c>
      <c r="E105" s="89">
        <f t="shared" si="69"/>
        <v>44671</v>
      </c>
      <c r="F105" s="89">
        <f t="shared" ref="F105:F108" si="74">D105+15</f>
        <v>44673</v>
      </c>
      <c r="G105" s="89">
        <f t="shared" ref="G105:G108" si="75">D105+20</f>
        <v>44678</v>
      </c>
      <c r="H105" s="89">
        <f t="shared" ref="H105:H108" si="76">D105+23</f>
        <v>44681</v>
      </c>
      <c r="I105" s="89">
        <f t="shared" ref="I105:I108" si="77">D105+25</f>
        <v>44683</v>
      </c>
      <c r="J105" s="2726">
        <v>44655</v>
      </c>
      <c r="K105" s="2726">
        <v>44656</v>
      </c>
      <c r="L105" s="21"/>
      <c r="M105" s="21"/>
    </row>
    <row r="106" spans="1:13" s="271" customFormat="1" ht="20.100000000000001" hidden="1" customHeight="1">
      <c r="A106" s="2075" t="s">
        <v>4116</v>
      </c>
      <c r="B106" s="2725" t="s">
        <v>518</v>
      </c>
      <c r="C106" s="89" t="s">
        <v>453</v>
      </c>
      <c r="D106" s="89">
        <v>44667</v>
      </c>
      <c r="E106" s="89">
        <f t="shared" si="69"/>
        <v>44680</v>
      </c>
      <c r="F106" s="89">
        <f t="shared" si="74"/>
        <v>44682</v>
      </c>
      <c r="G106" s="89">
        <f t="shared" si="75"/>
        <v>44687</v>
      </c>
      <c r="H106" s="89">
        <f t="shared" si="76"/>
        <v>44690</v>
      </c>
      <c r="I106" s="89">
        <f t="shared" si="77"/>
        <v>44692</v>
      </c>
      <c r="J106" s="2726">
        <v>44662</v>
      </c>
      <c r="K106" s="2726">
        <v>44663</v>
      </c>
      <c r="L106" s="21"/>
      <c r="M106" s="21"/>
    </row>
    <row r="107" spans="1:13" s="271" customFormat="1" ht="20.100000000000001" hidden="1" customHeight="1">
      <c r="A107" s="2075" t="s">
        <v>4117</v>
      </c>
      <c r="B107" s="2725" t="s">
        <v>4045</v>
      </c>
      <c r="C107" s="89" t="s">
        <v>4118</v>
      </c>
      <c r="D107" s="89">
        <v>44673</v>
      </c>
      <c r="E107" s="89">
        <f t="shared" si="69"/>
        <v>44686</v>
      </c>
      <c r="F107" s="89">
        <f t="shared" si="74"/>
        <v>44688</v>
      </c>
      <c r="G107" s="89">
        <f t="shared" si="75"/>
        <v>44693</v>
      </c>
      <c r="H107" s="89">
        <f t="shared" si="76"/>
        <v>44696</v>
      </c>
      <c r="I107" s="89">
        <f t="shared" si="77"/>
        <v>44698</v>
      </c>
      <c r="J107" s="2726">
        <v>44669</v>
      </c>
      <c r="K107" s="2726">
        <v>44670</v>
      </c>
      <c r="L107" s="21"/>
      <c r="M107" s="21"/>
    </row>
    <row r="108" spans="1:13" s="271" customFormat="1" ht="20.100000000000001" hidden="1" customHeight="1">
      <c r="A108" s="2075" t="s">
        <v>4119</v>
      </c>
      <c r="B108" s="2725" t="s">
        <v>2810</v>
      </c>
      <c r="C108" s="89" t="s">
        <v>4120</v>
      </c>
      <c r="D108" s="89">
        <v>44685</v>
      </c>
      <c r="E108" s="89">
        <f t="shared" si="69"/>
        <v>44698</v>
      </c>
      <c r="F108" s="89">
        <f t="shared" si="74"/>
        <v>44700</v>
      </c>
      <c r="G108" s="89">
        <f t="shared" si="75"/>
        <v>44705</v>
      </c>
      <c r="H108" s="89">
        <f t="shared" si="76"/>
        <v>44708</v>
      </c>
      <c r="I108" s="89">
        <f t="shared" si="77"/>
        <v>44710</v>
      </c>
      <c r="J108" s="2726">
        <v>44676</v>
      </c>
      <c r="K108" s="2726">
        <v>44677</v>
      </c>
      <c r="L108" s="21"/>
      <c r="M108" s="21"/>
    </row>
    <row r="109" spans="1:13" s="271" customFormat="1" ht="20.100000000000001" hidden="1" customHeight="1">
      <c r="A109" s="2075" t="s">
        <v>4121</v>
      </c>
      <c r="B109" s="822" t="s">
        <v>404</v>
      </c>
      <c r="C109" s="89" t="s">
        <v>458</v>
      </c>
      <c r="D109" s="89">
        <v>44683</v>
      </c>
      <c r="E109" s="490"/>
      <c r="F109" s="490"/>
      <c r="G109" s="490"/>
      <c r="H109" s="490"/>
      <c r="I109" s="490"/>
      <c r="J109" s="2726">
        <v>44683</v>
      </c>
      <c r="K109" s="2726">
        <v>44684</v>
      </c>
      <c r="L109" s="21"/>
      <c r="M109" s="21"/>
    </row>
    <row r="110" spans="1:13" s="271" customFormat="1" ht="20.100000000000001" hidden="1" customHeight="1">
      <c r="A110" s="2075" t="s">
        <v>4122</v>
      </c>
      <c r="B110" s="2725" t="s">
        <v>4046</v>
      </c>
      <c r="C110" s="89" t="s">
        <v>460</v>
      </c>
      <c r="D110" s="89">
        <v>44699</v>
      </c>
      <c r="E110" s="89">
        <f t="shared" ref="E110:E113" si="78">D110+13</f>
        <v>44712</v>
      </c>
      <c r="F110" s="89">
        <f t="shared" ref="F110:F113" si="79">D110+15</f>
        <v>44714</v>
      </c>
      <c r="G110" s="89">
        <f t="shared" ref="G110:G113" si="80">D110+20</f>
        <v>44719</v>
      </c>
      <c r="H110" s="89">
        <f t="shared" ref="H110:H113" si="81">D110+23</f>
        <v>44722</v>
      </c>
      <c r="I110" s="89">
        <f t="shared" ref="I110:I113" si="82">D110+25</f>
        <v>44724</v>
      </c>
      <c r="J110" s="2726">
        <v>44690</v>
      </c>
      <c r="K110" s="2726">
        <v>44691</v>
      </c>
      <c r="L110" s="21"/>
      <c r="M110" s="21"/>
    </row>
    <row r="111" spans="1:13" s="271" customFormat="1" ht="20.100000000000001" hidden="1" customHeight="1">
      <c r="A111" s="2075" t="s">
        <v>4123</v>
      </c>
      <c r="B111" s="2725" t="s">
        <v>3295</v>
      </c>
      <c r="C111" s="89" t="s">
        <v>461</v>
      </c>
      <c r="D111" s="89">
        <v>44702</v>
      </c>
      <c r="E111" s="89">
        <f t="shared" si="78"/>
        <v>44715</v>
      </c>
      <c r="F111" s="89">
        <f t="shared" si="79"/>
        <v>44717</v>
      </c>
      <c r="G111" s="89">
        <f t="shared" si="80"/>
        <v>44722</v>
      </c>
      <c r="H111" s="89">
        <f t="shared" si="81"/>
        <v>44725</v>
      </c>
      <c r="I111" s="89">
        <f t="shared" si="82"/>
        <v>44727</v>
      </c>
      <c r="J111" s="2726">
        <v>44697</v>
      </c>
      <c r="K111" s="2726">
        <v>44698</v>
      </c>
      <c r="L111" s="21"/>
      <c r="M111" s="21"/>
    </row>
    <row r="112" spans="1:13" s="271" customFormat="1" ht="20.100000000000001" hidden="1" customHeight="1">
      <c r="A112" s="2075" t="s">
        <v>4124</v>
      </c>
      <c r="B112" s="2725" t="s">
        <v>4047</v>
      </c>
      <c r="C112" s="89" t="s">
        <v>4125</v>
      </c>
      <c r="D112" s="89">
        <v>44712</v>
      </c>
      <c r="E112" s="89">
        <f t="shared" si="78"/>
        <v>44725</v>
      </c>
      <c r="F112" s="89">
        <f t="shared" si="79"/>
        <v>44727</v>
      </c>
      <c r="G112" s="89">
        <f t="shared" si="80"/>
        <v>44732</v>
      </c>
      <c r="H112" s="89">
        <f t="shared" si="81"/>
        <v>44735</v>
      </c>
      <c r="I112" s="89">
        <f t="shared" si="82"/>
        <v>44737</v>
      </c>
      <c r="J112" s="2726">
        <v>44704</v>
      </c>
      <c r="K112" s="2726">
        <v>44705</v>
      </c>
      <c r="L112" s="21"/>
      <c r="M112" s="21"/>
    </row>
    <row r="113" spans="1:13" s="271" customFormat="1" ht="20.100000000000001" hidden="1" customHeight="1">
      <c r="A113" s="2075" t="s">
        <v>4126</v>
      </c>
      <c r="B113" s="2725" t="s">
        <v>4041</v>
      </c>
      <c r="C113" s="89" t="s">
        <v>2214</v>
      </c>
      <c r="D113" s="89">
        <v>44717</v>
      </c>
      <c r="E113" s="89">
        <f t="shared" si="78"/>
        <v>44730</v>
      </c>
      <c r="F113" s="89">
        <f t="shared" si="79"/>
        <v>44732</v>
      </c>
      <c r="G113" s="89">
        <f t="shared" si="80"/>
        <v>44737</v>
      </c>
      <c r="H113" s="89">
        <f t="shared" si="81"/>
        <v>44740</v>
      </c>
      <c r="I113" s="89">
        <f t="shared" si="82"/>
        <v>44742</v>
      </c>
      <c r="J113" s="2726">
        <v>44711</v>
      </c>
      <c r="K113" s="2726">
        <v>44712</v>
      </c>
      <c r="L113" s="21"/>
      <c r="M113" s="21"/>
    </row>
    <row r="114" spans="1:13" s="271" customFormat="1" ht="20.100000000000001" hidden="1" customHeight="1">
      <c r="A114" s="2075" t="s">
        <v>4127</v>
      </c>
      <c r="B114" s="822" t="s">
        <v>404</v>
      </c>
      <c r="C114" s="89" t="s">
        <v>2216</v>
      </c>
      <c r="D114" s="89">
        <v>44718</v>
      </c>
      <c r="E114" s="490"/>
      <c r="F114" s="490"/>
      <c r="G114" s="490"/>
      <c r="H114" s="490"/>
      <c r="I114" s="490"/>
      <c r="J114" s="2726">
        <v>44718</v>
      </c>
      <c r="K114" s="2726">
        <v>44719</v>
      </c>
      <c r="L114" s="21"/>
      <c r="M114" s="21"/>
    </row>
    <row r="115" spans="1:13" s="271" customFormat="1" ht="20.100000000000001" hidden="1" customHeight="1">
      <c r="A115" s="2075" t="s">
        <v>4128</v>
      </c>
      <c r="B115" s="2725" t="s">
        <v>4042</v>
      </c>
      <c r="C115" s="89" t="s">
        <v>2217</v>
      </c>
      <c r="D115" s="89">
        <v>44729</v>
      </c>
      <c r="E115" s="89">
        <f t="shared" ref="E115:E117" si="83">D115+13</f>
        <v>44742</v>
      </c>
      <c r="F115" s="89">
        <f t="shared" ref="F115:F117" si="84">D115+15</f>
        <v>44744</v>
      </c>
      <c r="G115" s="89">
        <f t="shared" ref="G115:G117" si="85">D115+20</f>
        <v>44749</v>
      </c>
      <c r="H115" s="89">
        <f t="shared" ref="H115:H117" si="86">D115+23</f>
        <v>44752</v>
      </c>
      <c r="I115" s="89">
        <f t="shared" ref="I115:I117" si="87">D115+25</f>
        <v>44754</v>
      </c>
      <c r="J115" s="2726">
        <v>44725</v>
      </c>
      <c r="K115" s="2726">
        <v>44726</v>
      </c>
      <c r="L115" s="21"/>
      <c r="M115" s="21"/>
    </row>
    <row r="116" spans="1:13" s="271" customFormat="1" ht="20.100000000000001" hidden="1" customHeight="1">
      <c r="A116" s="2075" t="s">
        <v>4129</v>
      </c>
      <c r="B116" s="2725" t="s">
        <v>2806</v>
      </c>
      <c r="C116" s="89" t="s">
        <v>2218</v>
      </c>
      <c r="D116" s="89">
        <v>44735</v>
      </c>
      <c r="E116" s="89">
        <f t="shared" si="83"/>
        <v>44748</v>
      </c>
      <c r="F116" s="89">
        <f t="shared" si="84"/>
        <v>44750</v>
      </c>
      <c r="G116" s="89">
        <f t="shared" si="85"/>
        <v>44755</v>
      </c>
      <c r="H116" s="89">
        <f t="shared" si="86"/>
        <v>44758</v>
      </c>
      <c r="I116" s="89">
        <f t="shared" si="87"/>
        <v>44760</v>
      </c>
      <c r="J116" s="2726">
        <v>44732</v>
      </c>
      <c r="K116" s="2726">
        <v>44733</v>
      </c>
      <c r="L116" s="21"/>
      <c r="M116" s="21"/>
    </row>
    <row r="117" spans="1:13" s="271" customFormat="1" ht="20.100000000000001" hidden="1" customHeight="1">
      <c r="A117" s="2075" t="s">
        <v>4130</v>
      </c>
      <c r="B117" s="2725" t="s">
        <v>4044</v>
      </c>
      <c r="C117" s="89" t="s">
        <v>2219</v>
      </c>
      <c r="D117" s="89">
        <v>44741</v>
      </c>
      <c r="E117" s="89">
        <f t="shared" si="83"/>
        <v>44754</v>
      </c>
      <c r="F117" s="89">
        <f t="shared" si="84"/>
        <v>44756</v>
      </c>
      <c r="G117" s="89">
        <f t="shared" si="85"/>
        <v>44761</v>
      </c>
      <c r="H117" s="89">
        <f t="shared" si="86"/>
        <v>44764</v>
      </c>
      <c r="I117" s="89">
        <f t="shared" si="87"/>
        <v>44766</v>
      </c>
      <c r="J117" s="2726">
        <v>44739</v>
      </c>
      <c r="K117" s="2726">
        <v>44740</v>
      </c>
      <c r="L117" s="21"/>
      <c r="M117" s="21"/>
    </row>
    <row r="118" spans="1:13" s="271" customFormat="1" ht="20.100000000000001" hidden="1" customHeight="1">
      <c r="A118" s="2075" t="s">
        <v>4131</v>
      </c>
      <c r="B118" s="2725" t="s">
        <v>2813</v>
      </c>
      <c r="C118" s="89" t="s">
        <v>480</v>
      </c>
      <c r="D118" s="89">
        <v>44747</v>
      </c>
      <c r="E118" s="89">
        <f t="shared" ref="E118:E127" si="88">D118+13</f>
        <v>44760</v>
      </c>
      <c r="F118" s="89">
        <f t="shared" ref="F118:F127" si="89">D118+15</f>
        <v>44762</v>
      </c>
      <c r="G118" s="89">
        <f t="shared" ref="G118:G127" si="90">D118+20</f>
        <v>44767</v>
      </c>
      <c r="H118" s="89">
        <f t="shared" ref="H118:H127" si="91">D118+23</f>
        <v>44770</v>
      </c>
      <c r="I118" s="89">
        <f t="shared" ref="I118:I127" si="92">D118+25</f>
        <v>44772</v>
      </c>
      <c r="J118" s="2726">
        <v>44746</v>
      </c>
      <c r="K118" s="2726">
        <v>44747</v>
      </c>
      <c r="L118" s="21"/>
      <c r="M118" s="21"/>
    </row>
    <row r="119" spans="1:13" s="271" customFormat="1" ht="20.100000000000001" hidden="1" customHeight="1">
      <c r="A119" s="2075" t="s">
        <v>4132</v>
      </c>
      <c r="B119" s="2725" t="s">
        <v>4133</v>
      </c>
      <c r="C119" s="89" t="s">
        <v>484</v>
      </c>
      <c r="D119" s="89">
        <v>44758</v>
      </c>
      <c r="E119" s="490"/>
      <c r="F119" s="490"/>
      <c r="G119" s="89">
        <f>D119+20</f>
        <v>44778</v>
      </c>
      <c r="H119" s="89">
        <f>D119+23</f>
        <v>44781</v>
      </c>
      <c r="I119" s="89">
        <f>D119+25</f>
        <v>44783</v>
      </c>
      <c r="J119" s="2726"/>
      <c r="K119" s="2726"/>
      <c r="L119" s="21"/>
      <c r="M119" s="21"/>
    </row>
    <row r="120" spans="1:13" s="271" customFormat="1" ht="20.100000000000001" hidden="1" customHeight="1">
      <c r="A120" s="2075" t="s">
        <v>4132</v>
      </c>
      <c r="B120" s="2725" t="s">
        <v>4134</v>
      </c>
      <c r="C120" s="89" t="s">
        <v>484</v>
      </c>
      <c r="D120" s="89">
        <v>44759</v>
      </c>
      <c r="E120" s="89">
        <f>D120+13</f>
        <v>44772</v>
      </c>
      <c r="F120" s="89">
        <f>D120+15</f>
        <v>44774</v>
      </c>
      <c r="G120" s="490"/>
      <c r="H120" s="490"/>
      <c r="I120" s="490"/>
      <c r="J120" s="2726"/>
      <c r="K120" s="2726"/>
      <c r="L120" s="21"/>
      <c r="M120" s="21"/>
    </row>
    <row r="121" spans="1:13" s="271" customFormat="1" ht="20.100000000000001" hidden="1" customHeight="1">
      <c r="A121" s="2075" t="s">
        <v>4135</v>
      </c>
      <c r="B121" s="2725" t="s">
        <v>4045</v>
      </c>
      <c r="C121" s="89" t="s">
        <v>486</v>
      </c>
      <c r="D121" s="89">
        <v>44764</v>
      </c>
      <c r="E121" s="89">
        <f t="shared" si="88"/>
        <v>44777</v>
      </c>
      <c r="F121" s="89">
        <f t="shared" si="89"/>
        <v>44779</v>
      </c>
      <c r="G121" s="89">
        <f t="shared" si="90"/>
        <v>44784</v>
      </c>
      <c r="H121" s="89">
        <f t="shared" si="91"/>
        <v>44787</v>
      </c>
      <c r="I121" s="89">
        <f t="shared" si="92"/>
        <v>44789</v>
      </c>
      <c r="J121" s="2726">
        <v>44760</v>
      </c>
      <c r="K121" s="2726">
        <v>44761</v>
      </c>
      <c r="L121" s="21"/>
      <c r="M121" s="21"/>
    </row>
    <row r="122" spans="1:13" s="271" customFormat="1" ht="20.100000000000001" hidden="1" customHeight="1">
      <c r="A122" s="2075" t="s">
        <v>4136</v>
      </c>
      <c r="B122" s="2725" t="s">
        <v>2810</v>
      </c>
      <c r="C122" s="89" t="s">
        <v>2224</v>
      </c>
      <c r="D122" s="89">
        <v>44771</v>
      </c>
      <c r="E122" s="89">
        <f t="shared" si="88"/>
        <v>44784</v>
      </c>
      <c r="F122" s="89">
        <f t="shared" si="89"/>
        <v>44786</v>
      </c>
      <c r="G122" s="89">
        <f t="shared" si="90"/>
        <v>44791</v>
      </c>
      <c r="H122" s="89">
        <f t="shared" si="91"/>
        <v>44794</v>
      </c>
      <c r="I122" s="89">
        <f t="shared" si="92"/>
        <v>44796</v>
      </c>
      <c r="J122" s="2726">
        <v>44767</v>
      </c>
      <c r="K122" s="2726">
        <v>44768</v>
      </c>
      <c r="L122" s="21"/>
      <c r="M122" s="21"/>
    </row>
    <row r="123" spans="1:13" s="271" customFormat="1" ht="20.100000000000001" hidden="1" customHeight="1">
      <c r="A123" s="2075" t="s">
        <v>4137</v>
      </c>
      <c r="B123" s="2725" t="s">
        <v>4046</v>
      </c>
      <c r="C123" s="89" t="s">
        <v>2225</v>
      </c>
      <c r="D123" s="89">
        <v>44778</v>
      </c>
      <c r="E123" s="89">
        <f t="shared" si="88"/>
        <v>44791</v>
      </c>
      <c r="F123" s="89">
        <f t="shared" si="89"/>
        <v>44793</v>
      </c>
      <c r="G123" s="89">
        <f t="shared" si="90"/>
        <v>44798</v>
      </c>
      <c r="H123" s="89">
        <f t="shared" si="91"/>
        <v>44801</v>
      </c>
      <c r="I123" s="89">
        <f t="shared" si="92"/>
        <v>44803</v>
      </c>
      <c r="J123" s="2726">
        <v>44774</v>
      </c>
      <c r="K123" s="2726">
        <v>44775</v>
      </c>
      <c r="L123" s="21"/>
      <c r="M123" s="21"/>
    </row>
    <row r="124" spans="1:13" s="271" customFormat="1" ht="20.100000000000001" hidden="1" customHeight="1">
      <c r="A124" s="2075" t="s">
        <v>4138</v>
      </c>
      <c r="B124" s="2725" t="s">
        <v>3295</v>
      </c>
      <c r="C124" s="89" t="s">
        <v>2226</v>
      </c>
      <c r="D124" s="89">
        <v>44787</v>
      </c>
      <c r="E124" s="89">
        <f t="shared" si="88"/>
        <v>44800</v>
      </c>
      <c r="F124" s="89">
        <f t="shared" si="89"/>
        <v>44802</v>
      </c>
      <c r="G124" s="89">
        <f t="shared" si="90"/>
        <v>44807</v>
      </c>
      <c r="H124" s="89">
        <f t="shared" si="91"/>
        <v>44810</v>
      </c>
      <c r="I124" s="89">
        <f t="shared" si="92"/>
        <v>44812</v>
      </c>
      <c r="J124" s="2726">
        <v>44781</v>
      </c>
      <c r="K124" s="2726">
        <v>44782</v>
      </c>
      <c r="L124" s="21"/>
      <c r="M124" s="21"/>
    </row>
    <row r="125" spans="1:13" s="271" customFormat="1" ht="20.100000000000001" hidden="1" customHeight="1">
      <c r="A125" s="2075"/>
      <c r="B125" s="822" t="s">
        <v>3789</v>
      </c>
      <c r="C125" s="89" t="s">
        <v>4139</v>
      </c>
      <c r="D125" s="490"/>
      <c r="E125" s="490"/>
      <c r="F125" s="490"/>
      <c r="G125" s="490"/>
      <c r="H125" s="490"/>
      <c r="I125" s="490"/>
      <c r="J125" s="2726">
        <v>44788</v>
      </c>
      <c r="K125" s="2726">
        <v>44789</v>
      </c>
      <c r="L125" s="21"/>
      <c r="M125" s="21"/>
    </row>
    <row r="126" spans="1:13" s="271" customFormat="1" ht="20.100000000000001" hidden="1" customHeight="1">
      <c r="A126" s="2075" t="s">
        <v>4140</v>
      </c>
      <c r="B126" s="2725" t="s">
        <v>4047</v>
      </c>
      <c r="C126" s="89" t="s">
        <v>4141</v>
      </c>
      <c r="D126" s="89">
        <v>44796</v>
      </c>
      <c r="E126" s="89">
        <f t="shared" si="88"/>
        <v>44809</v>
      </c>
      <c r="F126" s="89">
        <f t="shared" si="89"/>
        <v>44811</v>
      </c>
      <c r="G126" s="89">
        <f t="shared" si="90"/>
        <v>44816</v>
      </c>
      <c r="H126" s="89">
        <f t="shared" si="91"/>
        <v>44819</v>
      </c>
      <c r="I126" s="89">
        <f t="shared" si="92"/>
        <v>44821</v>
      </c>
      <c r="J126" s="2726">
        <v>44795</v>
      </c>
      <c r="K126" s="2726">
        <v>44796</v>
      </c>
      <c r="L126" s="21"/>
      <c r="M126" s="21"/>
    </row>
    <row r="127" spans="1:13" s="271" customFormat="1" ht="20.100000000000001" hidden="1" customHeight="1">
      <c r="A127" s="2075" t="s">
        <v>4142</v>
      </c>
      <c r="B127" s="2725" t="s">
        <v>4041</v>
      </c>
      <c r="C127" s="89" t="s">
        <v>2230</v>
      </c>
      <c r="D127" s="89">
        <v>44805</v>
      </c>
      <c r="E127" s="89">
        <f t="shared" si="88"/>
        <v>44818</v>
      </c>
      <c r="F127" s="89">
        <f t="shared" si="89"/>
        <v>44820</v>
      </c>
      <c r="G127" s="89">
        <f t="shared" si="90"/>
        <v>44825</v>
      </c>
      <c r="H127" s="89">
        <f t="shared" si="91"/>
        <v>44828</v>
      </c>
      <c r="I127" s="89">
        <f t="shared" si="92"/>
        <v>44830</v>
      </c>
      <c r="J127" s="2726">
        <v>44802</v>
      </c>
      <c r="K127" s="2726">
        <v>44803</v>
      </c>
      <c r="L127" s="21"/>
      <c r="M127" s="21"/>
    </row>
    <row r="128" spans="1:13" s="271" customFormat="1" ht="20.100000000000001" hidden="1" customHeight="1">
      <c r="A128" s="2075" t="s">
        <v>4143</v>
      </c>
      <c r="B128" s="2725" t="s">
        <v>4043</v>
      </c>
      <c r="C128" s="89" t="s">
        <v>2231</v>
      </c>
      <c r="D128" s="89">
        <v>44812</v>
      </c>
      <c r="E128" s="89">
        <f t="shared" ref="E128" si="93">D128+13</f>
        <v>44825</v>
      </c>
      <c r="F128" s="89">
        <f t="shared" ref="F128" si="94">D128+15</f>
        <v>44827</v>
      </c>
      <c r="G128" s="89">
        <f t="shared" ref="G128" si="95">D128+20</f>
        <v>44832</v>
      </c>
      <c r="H128" s="89">
        <f t="shared" ref="H128" si="96">D128+23</f>
        <v>44835</v>
      </c>
      <c r="I128" s="89">
        <f t="shared" ref="I128" si="97">D128+25</f>
        <v>44837</v>
      </c>
      <c r="J128" s="2726">
        <v>44809</v>
      </c>
      <c r="K128" s="2726">
        <v>44810</v>
      </c>
      <c r="L128" s="21"/>
      <c r="M128" s="21"/>
    </row>
    <row r="129" spans="1:13" s="271" customFormat="1" ht="20.100000000000001" hidden="1" customHeight="1">
      <c r="A129" s="2075" t="s">
        <v>4084</v>
      </c>
      <c r="B129" s="2725" t="s">
        <v>2806</v>
      </c>
      <c r="C129" s="89" t="s">
        <v>2233</v>
      </c>
      <c r="D129" s="89">
        <v>44827</v>
      </c>
      <c r="E129" s="89">
        <f>D129+13</f>
        <v>44840</v>
      </c>
      <c r="F129" s="89">
        <f>D129+15</f>
        <v>44842</v>
      </c>
      <c r="G129" s="490"/>
      <c r="H129" s="490"/>
      <c r="I129" s="490"/>
      <c r="J129" s="2726">
        <v>44816</v>
      </c>
      <c r="K129" s="2726">
        <v>44817</v>
      </c>
      <c r="L129" s="21"/>
      <c r="M129" s="21"/>
    </row>
    <row r="130" spans="1:13" s="271" customFormat="1" ht="20.100000000000001" hidden="1" customHeight="1">
      <c r="A130" s="2075" t="s">
        <v>4144</v>
      </c>
      <c r="B130" s="822" t="s">
        <v>3789</v>
      </c>
      <c r="C130" s="89" t="s">
        <v>2234</v>
      </c>
      <c r="D130" s="1295">
        <v>44823</v>
      </c>
      <c r="E130" s="1295"/>
      <c r="F130" s="1295"/>
      <c r="G130" s="1295"/>
      <c r="H130" s="1295"/>
      <c r="I130" s="1295"/>
      <c r="J130" s="2726">
        <v>44823</v>
      </c>
      <c r="K130" s="2726">
        <v>44824</v>
      </c>
      <c r="L130" s="21"/>
      <c r="M130" s="21"/>
    </row>
    <row r="131" spans="1:13" s="271" customFormat="1" ht="20.100000000000001" hidden="1" customHeight="1">
      <c r="A131" s="2075" t="s">
        <v>4145</v>
      </c>
      <c r="B131" s="2725" t="s">
        <v>4044</v>
      </c>
      <c r="C131" s="89" t="s">
        <v>515</v>
      </c>
      <c r="D131" s="89">
        <v>44834</v>
      </c>
      <c r="E131" s="89">
        <f>D131+13</f>
        <v>44847</v>
      </c>
      <c r="F131" s="89">
        <f>D131+15</f>
        <v>44849</v>
      </c>
      <c r="G131" s="89">
        <f>D131+20</f>
        <v>44854</v>
      </c>
      <c r="H131" s="89">
        <f>D131+23</f>
        <v>44857</v>
      </c>
      <c r="I131" s="89">
        <f>D131+25</f>
        <v>44859</v>
      </c>
      <c r="J131" s="2726">
        <v>44830</v>
      </c>
      <c r="K131" s="2726">
        <v>44831</v>
      </c>
      <c r="L131" s="21"/>
      <c r="M131" s="21"/>
    </row>
    <row r="132" spans="1:13" s="271" customFormat="1" ht="20.100000000000001" hidden="1" customHeight="1">
      <c r="A132" s="2075" t="s">
        <v>4146</v>
      </c>
      <c r="B132" s="822" t="s">
        <v>404</v>
      </c>
      <c r="C132" s="89" t="s">
        <v>519</v>
      </c>
      <c r="D132" s="490"/>
      <c r="E132" s="490"/>
      <c r="F132" s="490"/>
      <c r="G132" s="490"/>
      <c r="H132" s="490"/>
      <c r="I132" s="490"/>
      <c r="J132" s="2726">
        <v>44837</v>
      </c>
      <c r="K132" s="2726">
        <v>44838</v>
      </c>
      <c r="L132" s="21"/>
      <c r="M132" s="21"/>
    </row>
    <row r="133" spans="1:13" s="271" customFormat="1" ht="20.100000000000001" hidden="1" customHeight="1">
      <c r="A133" s="2075" t="s">
        <v>4147</v>
      </c>
      <c r="B133" s="2725" t="s">
        <v>2813</v>
      </c>
      <c r="C133" s="89" t="s">
        <v>521</v>
      </c>
      <c r="D133" s="89">
        <v>44846</v>
      </c>
      <c r="E133" s="89">
        <f t="shared" ref="E133:E140" si="98">D133+13</f>
        <v>44859</v>
      </c>
      <c r="F133" s="89">
        <f t="shared" ref="F133:F135" si="99">D133+15</f>
        <v>44861</v>
      </c>
      <c r="G133" s="490"/>
      <c r="H133" s="89">
        <f t="shared" ref="H133:H135" si="100">D133+23</f>
        <v>44869</v>
      </c>
      <c r="I133" s="89">
        <f t="shared" ref="I133:I135" si="101">D133+25</f>
        <v>44871</v>
      </c>
      <c r="J133" s="2726">
        <v>44844</v>
      </c>
      <c r="K133" s="2726">
        <v>44845</v>
      </c>
      <c r="L133" s="21"/>
      <c r="M133" s="21"/>
    </row>
    <row r="134" spans="1:13" s="271" customFormat="1" ht="20.100000000000001" hidden="1" customHeight="1">
      <c r="A134" s="2075" t="s">
        <v>4148</v>
      </c>
      <c r="B134" s="2725" t="s">
        <v>4045</v>
      </c>
      <c r="C134" s="89" t="s">
        <v>2237</v>
      </c>
      <c r="D134" s="89">
        <v>44854</v>
      </c>
      <c r="E134" s="89">
        <f t="shared" si="98"/>
        <v>44867</v>
      </c>
      <c r="F134" s="89">
        <f t="shared" si="99"/>
        <v>44869</v>
      </c>
      <c r="G134" s="89">
        <f t="shared" ref="G134:G135" si="102">D134+20</f>
        <v>44874</v>
      </c>
      <c r="H134" s="89">
        <f t="shared" si="100"/>
        <v>44877</v>
      </c>
      <c r="I134" s="89">
        <f t="shared" si="101"/>
        <v>44879</v>
      </c>
      <c r="J134" s="2726">
        <v>44851</v>
      </c>
      <c r="K134" s="2726">
        <v>44852</v>
      </c>
      <c r="L134" s="21"/>
      <c r="M134" s="21"/>
    </row>
    <row r="135" spans="1:13" s="271" customFormat="1" ht="20.100000000000001" hidden="1" customHeight="1">
      <c r="A135" s="2075" t="s">
        <v>4149</v>
      </c>
      <c r="B135" s="2725" t="s">
        <v>2810</v>
      </c>
      <c r="C135" s="89" t="s">
        <v>2238</v>
      </c>
      <c r="D135" s="89">
        <v>44862</v>
      </c>
      <c r="E135" s="89">
        <f t="shared" si="98"/>
        <v>44875</v>
      </c>
      <c r="F135" s="89">
        <f t="shared" si="99"/>
        <v>44877</v>
      </c>
      <c r="G135" s="89">
        <f t="shared" si="102"/>
        <v>44882</v>
      </c>
      <c r="H135" s="89">
        <f t="shared" si="100"/>
        <v>44885</v>
      </c>
      <c r="I135" s="89">
        <f t="shared" si="101"/>
        <v>44887</v>
      </c>
      <c r="J135" s="2726">
        <v>44858</v>
      </c>
      <c r="K135" s="2726">
        <v>44859</v>
      </c>
      <c r="L135" s="21"/>
      <c r="M135" s="21"/>
    </row>
    <row r="136" spans="1:13" s="271" customFormat="1" ht="20.100000000000001" hidden="1" customHeight="1">
      <c r="A136" s="2075" t="s">
        <v>4150</v>
      </c>
      <c r="B136" s="822" t="s">
        <v>404</v>
      </c>
      <c r="C136" s="89" t="s">
        <v>532</v>
      </c>
      <c r="D136" s="490"/>
      <c r="E136" s="490"/>
      <c r="F136" s="490"/>
      <c r="G136" s="490"/>
      <c r="H136" s="490"/>
      <c r="I136" s="490"/>
      <c r="J136" s="2726">
        <v>44865</v>
      </c>
      <c r="K136" s="2726">
        <v>44866</v>
      </c>
      <c r="L136" s="21"/>
      <c r="M136" s="21"/>
    </row>
    <row r="137" spans="1:13" s="271" customFormat="1" ht="20.100000000000001" hidden="1" customHeight="1">
      <c r="A137" s="2075" t="s">
        <v>4151</v>
      </c>
      <c r="B137" s="2725" t="s">
        <v>3295</v>
      </c>
      <c r="C137" s="89" t="s">
        <v>534</v>
      </c>
      <c r="D137" s="662">
        <v>44877</v>
      </c>
      <c r="E137" s="89">
        <f t="shared" si="98"/>
        <v>44890</v>
      </c>
      <c r="F137" s="89">
        <f t="shared" ref="F137" si="103">D137+15</f>
        <v>44892</v>
      </c>
      <c r="G137" s="89">
        <f t="shared" ref="G137" si="104">D137+20</f>
        <v>44897</v>
      </c>
      <c r="H137" s="89">
        <f t="shared" ref="H137" si="105">D137+23</f>
        <v>44900</v>
      </c>
      <c r="I137" s="89">
        <f t="shared" ref="I137" si="106">D137+25</f>
        <v>44902</v>
      </c>
      <c r="J137" s="2726">
        <v>44872</v>
      </c>
      <c r="K137" s="2726">
        <v>44873</v>
      </c>
      <c r="L137" s="21"/>
      <c r="M137" s="21"/>
    </row>
    <row r="138" spans="1:13" s="271" customFormat="1" ht="20.100000000000001" hidden="1" customHeight="1">
      <c r="A138" s="2075" t="s">
        <v>4152</v>
      </c>
      <c r="B138" s="2725" t="s">
        <v>4153</v>
      </c>
      <c r="C138" s="89" t="s">
        <v>2239</v>
      </c>
      <c r="D138" s="89">
        <v>44879</v>
      </c>
      <c r="E138" s="89">
        <f t="shared" si="98"/>
        <v>44892</v>
      </c>
      <c r="F138" s="89">
        <f t="shared" ref="F138:F140" si="107">D138+15</f>
        <v>44894</v>
      </c>
      <c r="G138" s="89">
        <f t="shared" ref="G138:G140" si="108">D138+20</f>
        <v>44899</v>
      </c>
      <c r="H138" s="89">
        <f t="shared" ref="H138:H140" si="109">D138+23</f>
        <v>44902</v>
      </c>
      <c r="I138" s="89">
        <f t="shared" ref="I138:I140" si="110">D138+25</f>
        <v>44904</v>
      </c>
      <c r="J138" s="2726">
        <v>44879</v>
      </c>
      <c r="K138" s="2726">
        <v>44880</v>
      </c>
      <c r="L138" s="21"/>
      <c r="M138" s="21"/>
    </row>
    <row r="139" spans="1:13" s="271" customFormat="1" ht="20.100000000000001" hidden="1" customHeight="1">
      <c r="A139" s="2075" t="s">
        <v>4154</v>
      </c>
      <c r="B139" s="2725" t="s">
        <v>4041</v>
      </c>
      <c r="C139" s="89" t="s">
        <v>2240</v>
      </c>
      <c r="D139" s="89">
        <v>44888</v>
      </c>
      <c r="E139" s="89">
        <f t="shared" si="98"/>
        <v>44901</v>
      </c>
      <c r="F139" s="89">
        <f t="shared" si="107"/>
        <v>44903</v>
      </c>
      <c r="G139" s="89">
        <f t="shared" si="108"/>
        <v>44908</v>
      </c>
      <c r="H139" s="89">
        <f t="shared" si="109"/>
        <v>44911</v>
      </c>
      <c r="I139" s="89">
        <f t="shared" si="110"/>
        <v>44913</v>
      </c>
      <c r="J139" s="2726">
        <v>44886</v>
      </c>
      <c r="K139" s="2726">
        <v>44887</v>
      </c>
      <c r="L139" s="21"/>
      <c r="M139" s="21"/>
    </row>
    <row r="140" spans="1:13" s="271" customFormat="1" ht="20.100000000000001" hidden="1" customHeight="1">
      <c r="A140" s="2075" t="s">
        <v>4155</v>
      </c>
      <c r="B140" s="2725" t="s">
        <v>4043</v>
      </c>
      <c r="C140" s="89" t="s">
        <v>2241</v>
      </c>
      <c r="D140" s="89">
        <v>44896</v>
      </c>
      <c r="E140" s="89">
        <f t="shared" si="98"/>
        <v>44909</v>
      </c>
      <c r="F140" s="89">
        <f t="shared" si="107"/>
        <v>44911</v>
      </c>
      <c r="G140" s="89">
        <f t="shared" si="108"/>
        <v>44916</v>
      </c>
      <c r="H140" s="89">
        <f t="shared" si="109"/>
        <v>44919</v>
      </c>
      <c r="I140" s="89">
        <f t="shared" si="110"/>
        <v>44921</v>
      </c>
      <c r="J140" s="2726">
        <v>44893</v>
      </c>
      <c r="K140" s="2726">
        <v>44894</v>
      </c>
      <c r="L140" s="21"/>
      <c r="M140" s="21"/>
    </row>
    <row r="141" spans="1:13" s="271" customFormat="1" ht="20.100000000000001" hidden="1" customHeight="1">
      <c r="A141" s="2075" t="s">
        <v>4156</v>
      </c>
      <c r="B141" s="2725" t="s">
        <v>4042</v>
      </c>
      <c r="C141" s="89" t="s">
        <v>544</v>
      </c>
      <c r="D141" s="89">
        <v>44900</v>
      </c>
      <c r="E141" s="89">
        <f t="shared" ref="E141:E149" si="111">D141+13</f>
        <v>44913</v>
      </c>
      <c r="F141" s="89">
        <f t="shared" ref="F141:F149" si="112">D141+15</f>
        <v>44915</v>
      </c>
      <c r="G141" s="89">
        <f t="shared" ref="G141:G149" si="113">D141+20</f>
        <v>44920</v>
      </c>
      <c r="H141" s="89">
        <f t="shared" ref="H141:H149" si="114">D141+23</f>
        <v>44923</v>
      </c>
      <c r="I141" s="89">
        <f t="shared" ref="I141:I149" si="115">D141+25</f>
        <v>44925</v>
      </c>
      <c r="J141" s="2726">
        <v>44900</v>
      </c>
      <c r="K141" s="2726">
        <v>44901</v>
      </c>
      <c r="L141" s="21"/>
      <c r="M141" s="21"/>
    </row>
    <row r="142" spans="1:13" s="271" customFormat="1" ht="20.100000000000001" hidden="1" customHeight="1">
      <c r="A142" s="2075" t="s">
        <v>4157</v>
      </c>
      <c r="B142" s="2725" t="s">
        <v>2806</v>
      </c>
      <c r="C142" s="89" t="s">
        <v>2242</v>
      </c>
      <c r="D142" s="89">
        <v>44907</v>
      </c>
      <c r="E142" s="89">
        <f t="shared" si="111"/>
        <v>44920</v>
      </c>
      <c r="F142" s="89">
        <f t="shared" si="112"/>
        <v>44922</v>
      </c>
      <c r="G142" s="89">
        <f t="shared" si="113"/>
        <v>44927</v>
      </c>
      <c r="H142" s="89">
        <f t="shared" si="114"/>
        <v>44930</v>
      </c>
      <c r="I142" s="89">
        <f t="shared" si="115"/>
        <v>44932</v>
      </c>
      <c r="J142" s="2726">
        <v>44907</v>
      </c>
      <c r="K142" s="2726">
        <v>44908</v>
      </c>
      <c r="L142" s="21"/>
      <c r="M142" s="21"/>
    </row>
    <row r="143" spans="1:13" s="271" customFormat="1" ht="20.100000000000001" hidden="1" customHeight="1">
      <c r="A143" s="2075" t="s">
        <v>4158</v>
      </c>
      <c r="B143" s="2725" t="s">
        <v>4046</v>
      </c>
      <c r="C143" s="89" t="s">
        <v>2243</v>
      </c>
      <c r="D143" s="89">
        <v>44914</v>
      </c>
      <c r="E143" s="89">
        <f t="shared" si="111"/>
        <v>44927</v>
      </c>
      <c r="F143" s="89">
        <f t="shared" si="112"/>
        <v>44929</v>
      </c>
      <c r="G143" s="89">
        <f t="shared" si="113"/>
        <v>44934</v>
      </c>
      <c r="H143" s="89">
        <f t="shared" si="114"/>
        <v>44937</v>
      </c>
      <c r="I143" s="89">
        <f t="shared" si="115"/>
        <v>44939</v>
      </c>
      <c r="J143" s="2726">
        <v>44914</v>
      </c>
      <c r="K143" s="2726">
        <v>44915</v>
      </c>
      <c r="L143" s="21"/>
      <c r="M143" s="21"/>
    </row>
    <row r="144" spans="1:13" s="271" customFormat="1" ht="20.100000000000001" hidden="1" customHeight="1">
      <c r="A144" s="2075" t="s">
        <v>4159</v>
      </c>
      <c r="B144" s="2728" t="s">
        <v>4160</v>
      </c>
      <c r="C144" s="89" t="s">
        <v>555</v>
      </c>
      <c r="D144" s="89">
        <v>44921</v>
      </c>
      <c r="E144" s="89">
        <f t="shared" si="111"/>
        <v>44934</v>
      </c>
      <c r="F144" s="89">
        <f t="shared" si="112"/>
        <v>44936</v>
      </c>
      <c r="G144" s="89">
        <f t="shared" si="113"/>
        <v>44941</v>
      </c>
      <c r="H144" s="89">
        <f t="shared" si="114"/>
        <v>44944</v>
      </c>
      <c r="I144" s="89">
        <f t="shared" si="115"/>
        <v>44946</v>
      </c>
      <c r="J144" s="2726">
        <v>44921</v>
      </c>
      <c r="K144" s="2726">
        <v>44922</v>
      </c>
      <c r="L144" s="21"/>
      <c r="M144" s="21"/>
    </row>
    <row r="145" spans="1:13" s="271" customFormat="1" ht="20.100000000000001" hidden="1" customHeight="1">
      <c r="A145" s="2075" t="s">
        <v>4161</v>
      </c>
      <c r="B145" s="2728" t="s">
        <v>2813</v>
      </c>
      <c r="C145" s="89" t="s">
        <v>555</v>
      </c>
      <c r="D145" s="89">
        <v>44564</v>
      </c>
      <c r="E145" s="89">
        <f t="shared" si="111"/>
        <v>44577</v>
      </c>
      <c r="F145" s="89">
        <f t="shared" si="112"/>
        <v>44579</v>
      </c>
      <c r="G145" s="89">
        <f t="shared" si="113"/>
        <v>44584</v>
      </c>
      <c r="H145" s="89">
        <f t="shared" si="114"/>
        <v>44587</v>
      </c>
      <c r="I145" s="89">
        <f t="shared" si="115"/>
        <v>44589</v>
      </c>
      <c r="J145" s="2726">
        <v>44928</v>
      </c>
      <c r="K145" s="2726">
        <v>44929</v>
      </c>
      <c r="L145" s="21"/>
      <c r="M145" s="21"/>
    </row>
    <row r="146" spans="1:13" s="271" customFormat="1" ht="20.100000000000001" hidden="1" customHeight="1">
      <c r="A146" s="2075" t="s">
        <v>4095</v>
      </c>
      <c r="B146" s="2725" t="s">
        <v>518</v>
      </c>
      <c r="C146" s="89" t="s">
        <v>2244</v>
      </c>
      <c r="D146" s="89">
        <v>44939</v>
      </c>
      <c r="E146" s="89">
        <f t="shared" si="111"/>
        <v>44952</v>
      </c>
      <c r="F146" s="89">
        <f t="shared" si="112"/>
        <v>44954</v>
      </c>
      <c r="G146" s="89">
        <f t="shared" si="113"/>
        <v>44959</v>
      </c>
      <c r="H146" s="89">
        <f t="shared" si="114"/>
        <v>44962</v>
      </c>
      <c r="I146" s="89">
        <f t="shared" si="115"/>
        <v>44964</v>
      </c>
      <c r="J146" s="2726">
        <v>44935</v>
      </c>
      <c r="K146" s="2726">
        <v>44936</v>
      </c>
      <c r="L146" s="21"/>
      <c r="M146" s="21"/>
    </row>
    <row r="147" spans="1:13" s="271" customFormat="1" ht="20.100000000000001" hidden="1" customHeight="1">
      <c r="A147" s="2075" t="s">
        <v>4096</v>
      </c>
      <c r="B147" s="2725" t="s">
        <v>2810</v>
      </c>
      <c r="C147" s="89" t="s">
        <v>561</v>
      </c>
      <c r="D147" s="89">
        <v>44947</v>
      </c>
      <c r="E147" s="89">
        <f t="shared" si="111"/>
        <v>44960</v>
      </c>
      <c r="F147" s="89">
        <f t="shared" si="112"/>
        <v>44962</v>
      </c>
      <c r="G147" s="89">
        <f t="shared" si="113"/>
        <v>44967</v>
      </c>
      <c r="H147" s="89">
        <f t="shared" si="114"/>
        <v>44970</v>
      </c>
      <c r="I147" s="89">
        <f t="shared" si="115"/>
        <v>44972</v>
      </c>
      <c r="J147" s="2726">
        <v>44942</v>
      </c>
      <c r="K147" s="2726">
        <v>44943</v>
      </c>
      <c r="L147" s="21"/>
      <c r="M147" s="21"/>
    </row>
    <row r="148" spans="1:13" s="271" customFormat="1" ht="20.100000000000001" hidden="1" customHeight="1">
      <c r="A148" s="2075" t="s">
        <v>4162</v>
      </c>
      <c r="B148" s="2725" t="s">
        <v>2797</v>
      </c>
      <c r="C148" s="89" t="s">
        <v>2245</v>
      </c>
      <c r="D148" s="89">
        <v>44950</v>
      </c>
      <c r="E148" s="89">
        <f t="shared" si="111"/>
        <v>44963</v>
      </c>
      <c r="F148" s="89">
        <f t="shared" si="112"/>
        <v>44965</v>
      </c>
      <c r="G148" s="89">
        <f t="shared" si="113"/>
        <v>44970</v>
      </c>
      <c r="H148" s="89">
        <f t="shared" si="114"/>
        <v>44973</v>
      </c>
      <c r="I148" s="89">
        <f t="shared" si="115"/>
        <v>44975</v>
      </c>
      <c r="J148" s="2726">
        <v>44949</v>
      </c>
      <c r="K148" s="2726">
        <v>44950</v>
      </c>
      <c r="L148" s="21"/>
      <c r="M148" s="21"/>
    </row>
    <row r="149" spans="1:13" s="271" customFormat="1" ht="20.100000000000001" hidden="1" customHeight="1">
      <c r="A149" s="2075" t="s">
        <v>4099</v>
      </c>
      <c r="B149" s="2725" t="s">
        <v>3295</v>
      </c>
      <c r="C149" s="89" t="s">
        <v>2246</v>
      </c>
      <c r="D149" s="89">
        <v>44960</v>
      </c>
      <c r="E149" s="89">
        <f t="shared" si="111"/>
        <v>44973</v>
      </c>
      <c r="F149" s="89">
        <f t="shared" si="112"/>
        <v>44975</v>
      </c>
      <c r="G149" s="89">
        <f t="shared" si="113"/>
        <v>44980</v>
      </c>
      <c r="H149" s="89">
        <f t="shared" si="114"/>
        <v>44983</v>
      </c>
      <c r="I149" s="89">
        <f t="shared" si="115"/>
        <v>44985</v>
      </c>
      <c r="J149" s="2726">
        <v>44956</v>
      </c>
      <c r="K149" s="2726">
        <v>44957</v>
      </c>
      <c r="L149" s="21"/>
      <c r="M149" s="21"/>
    </row>
    <row r="150" spans="1:13" s="271" customFormat="1" ht="20.100000000000001" hidden="1" customHeight="1">
      <c r="A150" s="2075" t="s">
        <v>4101</v>
      </c>
      <c r="B150" s="822" t="s">
        <v>404</v>
      </c>
      <c r="C150" s="89" t="s">
        <v>570</v>
      </c>
      <c r="D150" s="89">
        <v>44963</v>
      </c>
      <c r="E150" s="490"/>
      <c r="F150" s="490"/>
      <c r="G150" s="490"/>
      <c r="H150" s="490"/>
      <c r="I150" s="490"/>
      <c r="J150" s="2726">
        <v>44963</v>
      </c>
      <c r="K150" s="2726">
        <v>44964</v>
      </c>
      <c r="L150" s="21"/>
      <c r="M150" s="21"/>
    </row>
    <row r="151" spans="1:13" s="271" customFormat="1" ht="20.100000000000001" hidden="1" customHeight="1">
      <c r="A151" s="2075" t="s">
        <v>4103</v>
      </c>
      <c r="B151" s="2725" t="s">
        <v>4041</v>
      </c>
      <c r="C151" s="89" t="s">
        <v>2247</v>
      </c>
      <c r="D151" s="89">
        <v>44971</v>
      </c>
      <c r="E151" s="89">
        <f t="shared" ref="E151:E161" si="116">D151+13</f>
        <v>44984</v>
      </c>
      <c r="F151" s="89">
        <f t="shared" ref="F151:F161" si="117">D151+15</f>
        <v>44986</v>
      </c>
      <c r="G151" s="89">
        <f t="shared" ref="G151:G161" si="118">D151+20</f>
        <v>44991</v>
      </c>
      <c r="H151" s="89">
        <f t="shared" ref="H151:H161" si="119">D151+23</f>
        <v>44994</v>
      </c>
      <c r="I151" s="89">
        <f t="shared" ref="I151:I161" si="120">D151+25</f>
        <v>44996</v>
      </c>
      <c r="J151" s="2726">
        <v>44970</v>
      </c>
      <c r="K151" s="2726">
        <v>44971</v>
      </c>
      <c r="L151" s="21"/>
      <c r="M151" s="21"/>
    </row>
    <row r="152" spans="1:13" s="271" customFormat="1" ht="20.100000000000001" hidden="1" customHeight="1">
      <c r="A152" s="2075" t="s">
        <v>4163</v>
      </c>
      <c r="B152" s="2725" t="s">
        <v>4043</v>
      </c>
      <c r="C152" s="89" t="s">
        <v>2248</v>
      </c>
      <c r="D152" s="89">
        <v>44977</v>
      </c>
      <c r="E152" s="89">
        <f t="shared" si="116"/>
        <v>44990</v>
      </c>
      <c r="F152" s="89">
        <f t="shared" si="117"/>
        <v>44992</v>
      </c>
      <c r="G152" s="89">
        <f t="shared" si="118"/>
        <v>44997</v>
      </c>
      <c r="H152" s="89">
        <f t="shared" si="119"/>
        <v>45000</v>
      </c>
      <c r="I152" s="89">
        <f t="shared" si="120"/>
        <v>45002</v>
      </c>
      <c r="J152" s="2726">
        <v>44977</v>
      </c>
      <c r="K152" s="2726">
        <v>44978</v>
      </c>
      <c r="L152" s="21"/>
      <c r="M152" s="21"/>
    </row>
    <row r="153" spans="1:13" s="271" customFormat="1" ht="20.100000000000001" hidden="1" customHeight="1">
      <c r="A153" s="2075" t="s">
        <v>4164</v>
      </c>
      <c r="B153" s="2725" t="s">
        <v>4042</v>
      </c>
      <c r="C153" s="89" t="s">
        <v>2249</v>
      </c>
      <c r="D153" s="89">
        <v>44985</v>
      </c>
      <c r="E153" s="89">
        <f t="shared" si="116"/>
        <v>44998</v>
      </c>
      <c r="F153" s="89">
        <f t="shared" si="117"/>
        <v>45000</v>
      </c>
      <c r="G153" s="89">
        <f t="shared" si="118"/>
        <v>45005</v>
      </c>
      <c r="H153" s="89">
        <f t="shared" si="119"/>
        <v>45008</v>
      </c>
      <c r="I153" s="89">
        <f t="shared" si="120"/>
        <v>45010</v>
      </c>
      <c r="J153" s="2726">
        <v>44984</v>
      </c>
      <c r="K153" s="2726">
        <v>44985</v>
      </c>
      <c r="L153" s="21"/>
      <c r="M153" s="21"/>
    </row>
    <row r="154" spans="1:13" s="271" customFormat="1" ht="20.100000000000001" hidden="1" customHeight="1">
      <c r="A154" s="2075" t="s">
        <v>4109</v>
      </c>
      <c r="B154" s="2725" t="s">
        <v>2806</v>
      </c>
      <c r="C154" s="89" t="s">
        <v>2250</v>
      </c>
      <c r="D154" s="89">
        <v>44991</v>
      </c>
      <c r="E154" s="89">
        <f t="shared" si="116"/>
        <v>45004</v>
      </c>
      <c r="F154" s="89">
        <f t="shared" si="117"/>
        <v>45006</v>
      </c>
      <c r="G154" s="89">
        <f t="shared" si="118"/>
        <v>45011</v>
      </c>
      <c r="H154" s="89">
        <f t="shared" si="119"/>
        <v>45014</v>
      </c>
      <c r="I154" s="89">
        <f t="shared" si="120"/>
        <v>45016</v>
      </c>
      <c r="J154" s="2726">
        <v>44991</v>
      </c>
      <c r="K154" s="2726">
        <v>44992</v>
      </c>
      <c r="L154" s="21"/>
      <c r="M154" s="21"/>
    </row>
    <row r="155" spans="1:13" s="271" customFormat="1" ht="20.100000000000001" hidden="1" customHeight="1">
      <c r="A155" s="2075" t="s">
        <v>4111</v>
      </c>
      <c r="B155" s="2725" t="s">
        <v>4046</v>
      </c>
      <c r="C155" s="89" t="s">
        <v>585</v>
      </c>
      <c r="D155" s="89">
        <v>44998</v>
      </c>
      <c r="E155" s="89">
        <f t="shared" si="116"/>
        <v>45011</v>
      </c>
      <c r="F155" s="89">
        <f t="shared" si="117"/>
        <v>45013</v>
      </c>
      <c r="G155" s="89">
        <f t="shared" si="118"/>
        <v>45018</v>
      </c>
      <c r="H155" s="89">
        <f t="shared" si="119"/>
        <v>45021</v>
      </c>
      <c r="I155" s="89">
        <f t="shared" si="120"/>
        <v>45023</v>
      </c>
      <c r="J155" s="2726">
        <v>44998</v>
      </c>
      <c r="K155" s="2726">
        <v>44999</v>
      </c>
      <c r="L155" s="21"/>
      <c r="M155" s="21"/>
    </row>
    <row r="156" spans="1:13" s="271" customFormat="1" ht="20.100000000000001" hidden="1" customHeight="1">
      <c r="A156" s="2075" t="s">
        <v>4113</v>
      </c>
      <c r="B156" s="2725" t="s">
        <v>4044</v>
      </c>
      <c r="C156" s="89" t="s">
        <v>588</v>
      </c>
      <c r="D156" s="89">
        <v>45006</v>
      </c>
      <c r="E156" s="89">
        <f t="shared" si="116"/>
        <v>45019</v>
      </c>
      <c r="F156" s="89">
        <f t="shared" si="117"/>
        <v>45021</v>
      </c>
      <c r="G156" s="89">
        <f t="shared" si="118"/>
        <v>45026</v>
      </c>
      <c r="H156" s="89">
        <f t="shared" si="119"/>
        <v>45029</v>
      </c>
      <c r="I156" s="89">
        <f t="shared" si="120"/>
        <v>45031</v>
      </c>
      <c r="J156" s="2726">
        <v>45005</v>
      </c>
      <c r="K156" s="2726">
        <v>45006</v>
      </c>
      <c r="L156" s="21"/>
      <c r="M156" s="21"/>
    </row>
    <row r="157" spans="1:13" s="271" customFormat="1" ht="20.100000000000001" hidden="1" customHeight="1">
      <c r="A157" s="2075" t="s">
        <v>4114</v>
      </c>
      <c r="B157" s="2725" t="s">
        <v>2813</v>
      </c>
      <c r="C157" s="89" t="s">
        <v>2251</v>
      </c>
      <c r="D157" s="89">
        <v>45013</v>
      </c>
      <c r="E157" s="89">
        <f t="shared" si="116"/>
        <v>45026</v>
      </c>
      <c r="F157" s="89">
        <f t="shared" si="117"/>
        <v>45028</v>
      </c>
      <c r="G157" s="89">
        <f t="shared" si="118"/>
        <v>45033</v>
      </c>
      <c r="H157" s="89">
        <f t="shared" si="119"/>
        <v>45036</v>
      </c>
      <c r="I157" s="89">
        <f t="shared" si="120"/>
        <v>45038</v>
      </c>
      <c r="J157" s="2726">
        <v>45012</v>
      </c>
      <c r="K157" s="2726">
        <v>45013</v>
      </c>
      <c r="L157" s="21"/>
      <c r="M157" s="21"/>
    </row>
    <row r="158" spans="1:13" s="271" customFormat="1" ht="20.100000000000001" hidden="1" customHeight="1">
      <c r="A158" s="2075" t="s">
        <v>4115</v>
      </c>
      <c r="B158" s="2725" t="s">
        <v>4045</v>
      </c>
      <c r="C158" s="89" t="s">
        <v>592</v>
      </c>
      <c r="D158" s="89">
        <v>45019</v>
      </c>
      <c r="E158" s="89">
        <f t="shared" si="116"/>
        <v>45032</v>
      </c>
      <c r="F158" s="89">
        <f t="shared" si="117"/>
        <v>45034</v>
      </c>
      <c r="G158" s="89">
        <f t="shared" si="118"/>
        <v>45039</v>
      </c>
      <c r="H158" s="89">
        <f t="shared" si="119"/>
        <v>45042</v>
      </c>
      <c r="I158" s="89">
        <f t="shared" si="120"/>
        <v>45044</v>
      </c>
      <c r="J158" s="2726">
        <v>45019</v>
      </c>
      <c r="K158" s="2726">
        <v>45020</v>
      </c>
      <c r="L158" s="21"/>
      <c r="M158" s="21"/>
    </row>
    <row r="159" spans="1:13" s="271" customFormat="1" ht="20.100000000000001" hidden="1" customHeight="1">
      <c r="A159" s="2075" t="s">
        <v>4116</v>
      </c>
      <c r="B159" s="2725" t="s">
        <v>518</v>
      </c>
      <c r="C159" s="89" t="s">
        <v>2252</v>
      </c>
      <c r="D159" s="89">
        <v>45029</v>
      </c>
      <c r="E159" s="89">
        <f t="shared" si="116"/>
        <v>45042</v>
      </c>
      <c r="F159" s="89">
        <f t="shared" si="117"/>
        <v>45044</v>
      </c>
      <c r="G159" s="89">
        <f t="shared" si="118"/>
        <v>45049</v>
      </c>
      <c r="H159" s="89">
        <f t="shared" si="119"/>
        <v>45052</v>
      </c>
      <c r="I159" s="89">
        <f t="shared" si="120"/>
        <v>45054</v>
      </c>
      <c r="J159" s="2726">
        <v>45026</v>
      </c>
      <c r="K159" s="2726">
        <v>45027</v>
      </c>
      <c r="L159" s="21"/>
      <c r="M159" s="21"/>
    </row>
    <row r="160" spans="1:13" s="271" customFormat="1" ht="20.100000000000001" hidden="1" customHeight="1">
      <c r="A160" s="2075" t="s">
        <v>4117</v>
      </c>
      <c r="B160" s="2725" t="s">
        <v>4165</v>
      </c>
      <c r="C160" s="89" t="s">
        <v>2253</v>
      </c>
      <c r="D160" s="89">
        <v>45033</v>
      </c>
      <c r="E160" s="89">
        <f t="shared" si="116"/>
        <v>45046</v>
      </c>
      <c r="F160" s="89">
        <f t="shared" si="117"/>
        <v>45048</v>
      </c>
      <c r="G160" s="89">
        <f t="shared" si="118"/>
        <v>45053</v>
      </c>
      <c r="H160" s="89">
        <f t="shared" si="119"/>
        <v>45056</v>
      </c>
      <c r="I160" s="89">
        <f t="shared" si="120"/>
        <v>45058</v>
      </c>
      <c r="J160" s="2726">
        <v>45033</v>
      </c>
      <c r="K160" s="2726">
        <v>45034</v>
      </c>
      <c r="L160" s="21"/>
      <c r="M160" s="21"/>
    </row>
    <row r="161" spans="1:13" s="271" customFormat="1" ht="20.100000000000001" hidden="1" customHeight="1">
      <c r="A161" s="2075" t="s">
        <v>4119</v>
      </c>
      <c r="B161" s="2725" t="s">
        <v>4153</v>
      </c>
      <c r="C161" s="89" t="s">
        <v>2254</v>
      </c>
      <c r="D161" s="89">
        <v>45040</v>
      </c>
      <c r="E161" s="89">
        <f t="shared" si="116"/>
        <v>45053</v>
      </c>
      <c r="F161" s="89">
        <f t="shared" si="117"/>
        <v>45055</v>
      </c>
      <c r="G161" s="89">
        <f t="shared" si="118"/>
        <v>45060</v>
      </c>
      <c r="H161" s="89">
        <f t="shared" si="119"/>
        <v>45063</v>
      </c>
      <c r="I161" s="89">
        <f t="shared" si="120"/>
        <v>45065</v>
      </c>
      <c r="J161" s="2726">
        <v>45040</v>
      </c>
      <c r="K161" s="2726">
        <v>45041</v>
      </c>
      <c r="L161" s="21"/>
      <c r="M161" s="21"/>
    </row>
    <row r="162" spans="1:13" s="271" customFormat="1" ht="20.100000000000001" hidden="1" customHeight="1">
      <c r="A162" s="2075" t="s">
        <v>4121</v>
      </c>
      <c r="B162" s="2725" t="s">
        <v>2797</v>
      </c>
      <c r="C162" s="89" t="s">
        <v>2255</v>
      </c>
      <c r="D162" s="89">
        <v>45047</v>
      </c>
      <c r="E162" s="89">
        <f>D162+13</f>
        <v>45060</v>
      </c>
      <c r="F162" s="89">
        <f>D162+15</f>
        <v>45062</v>
      </c>
      <c r="G162" s="89">
        <f>D162+20</f>
        <v>45067</v>
      </c>
      <c r="H162" s="89">
        <f>D162+23</f>
        <v>45070</v>
      </c>
      <c r="I162" s="89">
        <f>D162+25</f>
        <v>45072</v>
      </c>
      <c r="J162" s="2726">
        <v>45047</v>
      </c>
      <c r="K162" s="2726">
        <v>45048</v>
      </c>
      <c r="L162" s="21"/>
      <c r="M162" s="21"/>
    </row>
    <row r="163" spans="1:13" s="271" customFormat="1" ht="20.100000000000001" hidden="1" customHeight="1">
      <c r="A163" s="2075" t="s">
        <v>4122</v>
      </c>
      <c r="B163" s="2725" t="s">
        <v>3295</v>
      </c>
      <c r="C163" s="89" t="s">
        <v>2256</v>
      </c>
      <c r="D163" s="89">
        <v>45055</v>
      </c>
      <c r="E163" s="89">
        <f>D163+13</f>
        <v>45068</v>
      </c>
      <c r="F163" s="89">
        <f>D163+15</f>
        <v>45070</v>
      </c>
      <c r="G163" s="89">
        <f>D163+20</f>
        <v>45075</v>
      </c>
      <c r="H163" s="89">
        <f>D163+23</f>
        <v>45078</v>
      </c>
      <c r="I163" s="89">
        <f>D163+25</f>
        <v>45080</v>
      </c>
      <c r="J163" s="2726">
        <v>45054</v>
      </c>
      <c r="K163" s="2726">
        <v>45055</v>
      </c>
      <c r="L163" s="21"/>
      <c r="M163" s="21"/>
    </row>
    <row r="164" spans="1:13" s="271" customFormat="1" ht="20.100000000000001" hidden="1" customHeight="1">
      <c r="A164" s="2075" t="s">
        <v>4123</v>
      </c>
      <c r="B164" s="2725" t="s">
        <v>4041</v>
      </c>
      <c r="C164" s="89" t="s">
        <v>2258</v>
      </c>
      <c r="D164" s="89">
        <v>45061</v>
      </c>
      <c r="E164" s="89">
        <f>D164+13</f>
        <v>45074</v>
      </c>
      <c r="F164" s="89">
        <f>D164+15</f>
        <v>45076</v>
      </c>
      <c r="G164" s="89">
        <f>D164+20</f>
        <v>45081</v>
      </c>
      <c r="H164" s="89">
        <f>D164+23</f>
        <v>45084</v>
      </c>
      <c r="I164" s="89">
        <f>D164+25</f>
        <v>45086</v>
      </c>
      <c r="J164" s="2726">
        <v>45061</v>
      </c>
      <c r="K164" s="2726">
        <v>45062</v>
      </c>
      <c r="L164" s="21"/>
      <c r="M164" s="21"/>
    </row>
    <row r="165" spans="1:13" s="271" customFormat="1" ht="20.100000000000001" hidden="1" customHeight="1">
      <c r="A165" s="2075" t="s">
        <v>4124</v>
      </c>
      <c r="B165" s="2725" t="s">
        <v>4043</v>
      </c>
      <c r="C165" s="89" t="s">
        <v>2260</v>
      </c>
      <c r="D165" s="89">
        <v>45070</v>
      </c>
      <c r="E165" s="89">
        <f>D165+13</f>
        <v>45083</v>
      </c>
      <c r="F165" s="89">
        <f>D165+15</f>
        <v>45085</v>
      </c>
      <c r="G165" s="89">
        <f>D165+20</f>
        <v>45090</v>
      </c>
      <c r="H165" s="89">
        <f>D165+23</f>
        <v>45093</v>
      </c>
      <c r="I165" s="89">
        <f>D165+25</f>
        <v>45095</v>
      </c>
      <c r="J165" s="2726">
        <v>45068</v>
      </c>
      <c r="K165" s="2726">
        <v>45069</v>
      </c>
      <c r="L165" s="21"/>
      <c r="M165" s="21"/>
    </row>
    <row r="166" spans="1:13" s="271" customFormat="1" ht="20.100000000000001" hidden="1" customHeight="1">
      <c r="A166" s="2075" t="s">
        <v>4126</v>
      </c>
      <c r="B166" s="2725" t="s">
        <v>4042</v>
      </c>
      <c r="C166" s="89" t="s">
        <v>2262</v>
      </c>
      <c r="D166" s="89">
        <v>45079</v>
      </c>
      <c r="E166" s="89">
        <f>D166+13</f>
        <v>45092</v>
      </c>
      <c r="F166" s="89">
        <f>D166+15</f>
        <v>45094</v>
      </c>
      <c r="G166" s="89">
        <f>D166+20</f>
        <v>45099</v>
      </c>
      <c r="H166" s="89">
        <f>D166+23</f>
        <v>45102</v>
      </c>
      <c r="I166" s="89">
        <f>D166+25</f>
        <v>45104</v>
      </c>
      <c r="J166" s="2726">
        <v>45075</v>
      </c>
      <c r="K166" s="2726">
        <v>45076</v>
      </c>
      <c r="L166" s="21"/>
      <c r="M166" s="21"/>
    </row>
    <row r="167" spans="1:13" s="271" customFormat="1" ht="20.100000000000001" hidden="1" customHeight="1">
      <c r="A167" s="2075" t="s">
        <v>4166</v>
      </c>
      <c r="B167" s="2725" t="s">
        <v>4046</v>
      </c>
      <c r="C167" s="89" t="s">
        <v>2264</v>
      </c>
      <c r="D167" s="89">
        <v>45084</v>
      </c>
      <c r="E167" s="89">
        <f t="shared" ref="E167:E179" si="121">D167+13</f>
        <v>45097</v>
      </c>
      <c r="F167" s="89">
        <f t="shared" ref="F167:F179" si="122">D167+15</f>
        <v>45099</v>
      </c>
      <c r="G167" s="89">
        <f t="shared" ref="G167:G179" si="123">D167+20</f>
        <v>45104</v>
      </c>
      <c r="H167" s="89">
        <f t="shared" ref="H167:H179" si="124">D167+23</f>
        <v>45107</v>
      </c>
      <c r="I167" s="89">
        <f t="shared" ref="I167:I179" si="125">D167+25</f>
        <v>45109</v>
      </c>
      <c r="J167" s="2726">
        <v>45082</v>
      </c>
      <c r="K167" s="2726">
        <v>45083</v>
      </c>
      <c r="L167" s="21"/>
      <c r="M167" s="21"/>
    </row>
    <row r="168" spans="1:13" s="271" customFormat="1" ht="20.100000000000001" hidden="1" customHeight="1">
      <c r="A168" s="2075" t="s">
        <v>4128</v>
      </c>
      <c r="B168" s="2725" t="s">
        <v>4044</v>
      </c>
      <c r="C168" s="89" t="s">
        <v>1798</v>
      </c>
      <c r="D168" s="89">
        <v>45095</v>
      </c>
      <c r="E168" s="89">
        <f t="shared" si="121"/>
        <v>45108</v>
      </c>
      <c r="F168" s="89">
        <f t="shared" si="122"/>
        <v>45110</v>
      </c>
      <c r="G168" s="89">
        <f t="shared" si="123"/>
        <v>45115</v>
      </c>
      <c r="H168" s="89">
        <f t="shared" si="124"/>
        <v>45118</v>
      </c>
      <c r="I168" s="89">
        <f t="shared" si="125"/>
        <v>45120</v>
      </c>
      <c r="J168" s="2726">
        <v>45089</v>
      </c>
      <c r="K168" s="2726">
        <v>45090</v>
      </c>
      <c r="L168" s="21"/>
      <c r="M168" s="21"/>
    </row>
    <row r="169" spans="1:13" s="271" customFormat="1" ht="20.100000000000001" hidden="1" customHeight="1">
      <c r="A169" s="2075" t="s">
        <v>4129</v>
      </c>
      <c r="B169" s="822" t="s">
        <v>404</v>
      </c>
      <c r="C169" s="89" t="s">
        <v>4167</v>
      </c>
      <c r="D169" s="89">
        <v>45096</v>
      </c>
      <c r="E169" s="490"/>
      <c r="F169" s="490"/>
      <c r="G169" s="490"/>
      <c r="H169" s="490"/>
      <c r="I169" s="490"/>
      <c r="J169" s="2726"/>
      <c r="K169" s="2726"/>
      <c r="L169" s="21"/>
      <c r="M169" s="21"/>
    </row>
    <row r="170" spans="1:13" s="271" customFormat="1" ht="20.100000000000001" hidden="1" customHeight="1">
      <c r="A170" s="2075" t="s">
        <v>4130</v>
      </c>
      <c r="B170" s="2725" t="s">
        <v>2813</v>
      </c>
      <c r="C170" s="89" t="s">
        <v>1804</v>
      </c>
      <c r="D170" s="89">
        <v>45103</v>
      </c>
      <c r="E170" s="89">
        <f t="shared" si="121"/>
        <v>45116</v>
      </c>
      <c r="F170" s="89">
        <f t="shared" si="122"/>
        <v>45118</v>
      </c>
      <c r="G170" s="89">
        <f t="shared" si="123"/>
        <v>45123</v>
      </c>
      <c r="H170" s="89">
        <f t="shared" si="124"/>
        <v>45126</v>
      </c>
      <c r="I170" s="89">
        <f t="shared" si="125"/>
        <v>45128</v>
      </c>
      <c r="J170" s="2726">
        <v>45103</v>
      </c>
      <c r="K170" s="2726">
        <v>45104</v>
      </c>
      <c r="L170" s="21"/>
      <c r="M170" s="21"/>
    </row>
    <row r="171" spans="1:13" s="271" customFormat="1" ht="20.100000000000001" hidden="1" customHeight="1">
      <c r="A171" s="2075" t="s">
        <v>4131</v>
      </c>
      <c r="B171" s="2725" t="s">
        <v>4045</v>
      </c>
      <c r="C171" s="89" t="s">
        <v>1812</v>
      </c>
      <c r="D171" s="89">
        <v>45110</v>
      </c>
      <c r="E171" s="89">
        <f t="shared" si="121"/>
        <v>45123</v>
      </c>
      <c r="F171" s="89">
        <f t="shared" si="122"/>
        <v>45125</v>
      </c>
      <c r="G171" s="89">
        <f t="shared" si="123"/>
        <v>45130</v>
      </c>
      <c r="H171" s="89">
        <f t="shared" si="124"/>
        <v>45133</v>
      </c>
      <c r="I171" s="89">
        <f t="shared" si="125"/>
        <v>45135</v>
      </c>
      <c r="J171" s="2726">
        <v>45110</v>
      </c>
      <c r="K171" s="2726">
        <v>45111</v>
      </c>
      <c r="L171" s="21"/>
      <c r="M171" s="21"/>
    </row>
    <row r="172" spans="1:13" s="271" customFormat="1" ht="20.100000000000001" hidden="1" customHeight="1">
      <c r="A172" s="2075" t="s">
        <v>4132</v>
      </c>
      <c r="B172" s="2725" t="s">
        <v>518</v>
      </c>
      <c r="C172" s="89" t="s">
        <v>1815</v>
      </c>
      <c r="D172" s="89">
        <v>45117</v>
      </c>
      <c r="E172" s="89">
        <f t="shared" si="121"/>
        <v>45130</v>
      </c>
      <c r="F172" s="89">
        <f t="shared" si="122"/>
        <v>45132</v>
      </c>
      <c r="G172" s="89">
        <f t="shared" si="123"/>
        <v>45137</v>
      </c>
      <c r="H172" s="89">
        <f t="shared" si="124"/>
        <v>45140</v>
      </c>
      <c r="I172" s="89">
        <f t="shared" si="125"/>
        <v>45142</v>
      </c>
      <c r="J172" s="2726">
        <v>45117</v>
      </c>
      <c r="K172" s="2726">
        <v>45118</v>
      </c>
      <c r="L172" s="21"/>
      <c r="M172" s="21"/>
    </row>
    <row r="173" spans="1:13" s="271" customFormat="1" ht="20.100000000000001" hidden="1" customHeight="1">
      <c r="A173" s="2075" t="s">
        <v>4135</v>
      </c>
      <c r="B173" s="2725" t="s">
        <v>4153</v>
      </c>
      <c r="C173" s="89" t="s">
        <v>1820</v>
      </c>
      <c r="D173" s="89">
        <v>45124</v>
      </c>
      <c r="E173" s="89">
        <f t="shared" si="121"/>
        <v>45137</v>
      </c>
      <c r="F173" s="89">
        <f t="shared" si="122"/>
        <v>45139</v>
      </c>
      <c r="G173" s="89">
        <f t="shared" si="123"/>
        <v>45144</v>
      </c>
      <c r="H173" s="89">
        <f t="shared" si="124"/>
        <v>45147</v>
      </c>
      <c r="I173" s="89">
        <f t="shared" si="125"/>
        <v>45149</v>
      </c>
      <c r="J173" s="2726">
        <v>45124</v>
      </c>
      <c r="K173" s="2726">
        <v>45125</v>
      </c>
      <c r="L173" s="21"/>
      <c r="M173" s="21"/>
    </row>
    <row r="174" spans="1:13" s="271" customFormat="1" ht="20.100000000000001" hidden="1" customHeight="1">
      <c r="A174" s="2075" t="s">
        <v>4136</v>
      </c>
      <c r="B174" s="2725" t="s">
        <v>4165</v>
      </c>
      <c r="C174" s="89" t="s">
        <v>1823</v>
      </c>
      <c r="D174" s="89">
        <v>45131</v>
      </c>
      <c r="E174" s="89">
        <f t="shared" si="121"/>
        <v>45144</v>
      </c>
      <c r="F174" s="89">
        <f t="shared" si="122"/>
        <v>45146</v>
      </c>
      <c r="G174" s="89">
        <f t="shared" si="123"/>
        <v>45151</v>
      </c>
      <c r="H174" s="89">
        <f t="shared" si="124"/>
        <v>45154</v>
      </c>
      <c r="I174" s="89">
        <f t="shared" si="125"/>
        <v>45156</v>
      </c>
      <c r="J174" s="2726">
        <v>45131</v>
      </c>
      <c r="K174" s="2726">
        <v>45132</v>
      </c>
      <c r="L174" s="21"/>
      <c r="M174" s="21"/>
    </row>
    <row r="175" spans="1:13" s="271" customFormat="1" ht="20.100000000000001" hidden="1" customHeight="1">
      <c r="A175" s="2075" t="s">
        <v>4137</v>
      </c>
      <c r="B175" s="822" t="s">
        <v>404</v>
      </c>
      <c r="C175" s="89" t="s">
        <v>1825</v>
      </c>
      <c r="D175" s="89">
        <v>45138</v>
      </c>
      <c r="E175" s="490"/>
      <c r="F175" s="490"/>
      <c r="G175" s="490"/>
      <c r="H175" s="490"/>
      <c r="I175" s="490"/>
      <c r="J175" s="2726">
        <v>45138</v>
      </c>
      <c r="K175" s="2726">
        <v>45139</v>
      </c>
      <c r="L175" s="21"/>
      <c r="M175" s="21"/>
    </row>
    <row r="176" spans="1:13" s="271" customFormat="1" ht="20.100000000000001" hidden="1" customHeight="1">
      <c r="A176" s="2075" t="s">
        <v>4138</v>
      </c>
      <c r="B176" s="2725" t="s">
        <v>3295</v>
      </c>
      <c r="C176" s="89" t="s">
        <v>1830</v>
      </c>
      <c r="D176" s="89">
        <v>45145</v>
      </c>
      <c r="E176" s="89">
        <f t="shared" si="121"/>
        <v>45158</v>
      </c>
      <c r="F176" s="89">
        <f t="shared" si="122"/>
        <v>45160</v>
      </c>
      <c r="G176" s="89">
        <f t="shared" si="123"/>
        <v>45165</v>
      </c>
      <c r="H176" s="89">
        <f t="shared" si="124"/>
        <v>45168</v>
      </c>
      <c r="I176" s="89">
        <f t="shared" si="125"/>
        <v>45170</v>
      </c>
      <c r="J176" s="2726">
        <v>45145</v>
      </c>
      <c r="K176" s="2726">
        <v>45146</v>
      </c>
      <c r="L176" s="21"/>
      <c r="M176" s="21"/>
    </row>
    <row r="177" spans="1:13" s="271" customFormat="1" ht="20.100000000000001" hidden="1" customHeight="1">
      <c r="A177" s="2075" t="s">
        <v>4140</v>
      </c>
      <c r="B177" s="2725" t="s">
        <v>4041</v>
      </c>
      <c r="C177" s="89" t="s">
        <v>1833</v>
      </c>
      <c r="D177" s="89">
        <v>45153</v>
      </c>
      <c r="E177" s="89">
        <f t="shared" si="121"/>
        <v>45166</v>
      </c>
      <c r="F177" s="89">
        <f t="shared" si="122"/>
        <v>45168</v>
      </c>
      <c r="G177" s="89">
        <f t="shared" si="123"/>
        <v>45173</v>
      </c>
      <c r="H177" s="89">
        <f t="shared" si="124"/>
        <v>45176</v>
      </c>
      <c r="I177" s="89">
        <f t="shared" si="125"/>
        <v>45178</v>
      </c>
      <c r="J177" s="2726">
        <v>45152</v>
      </c>
      <c r="K177" s="2726">
        <v>45153</v>
      </c>
      <c r="L177" s="21"/>
      <c r="M177" s="21"/>
    </row>
    <row r="178" spans="1:13" s="271" customFormat="1" ht="20.100000000000001" hidden="1" customHeight="1">
      <c r="A178" s="2075" t="s">
        <v>4142</v>
      </c>
      <c r="B178" s="2725" t="s">
        <v>4043</v>
      </c>
      <c r="C178" s="89" t="s">
        <v>1838</v>
      </c>
      <c r="D178" s="89">
        <v>45159</v>
      </c>
      <c r="E178" s="89">
        <f t="shared" si="121"/>
        <v>45172</v>
      </c>
      <c r="F178" s="89">
        <f t="shared" si="122"/>
        <v>45174</v>
      </c>
      <c r="G178" s="89">
        <f t="shared" si="123"/>
        <v>45179</v>
      </c>
      <c r="H178" s="89">
        <f t="shared" si="124"/>
        <v>45182</v>
      </c>
      <c r="I178" s="89">
        <f t="shared" si="125"/>
        <v>45184</v>
      </c>
      <c r="J178" s="2726">
        <v>45159</v>
      </c>
      <c r="K178" s="2726">
        <v>45160</v>
      </c>
      <c r="L178" s="21"/>
      <c r="M178" s="21"/>
    </row>
    <row r="179" spans="1:13" s="271" customFormat="1" ht="20.100000000000001" hidden="1" customHeight="1">
      <c r="A179" s="2075" t="s">
        <v>4143</v>
      </c>
      <c r="B179" s="2725" t="s">
        <v>4042</v>
      </c>
      <c r="C179" s="89" t="s">
        <v>1843</v>
      </c>
      <c r="D179" s="89">
        <v>45166</v>
      </c>
      <c r="E179" s="89">
        <f t="shared" si="121"/>
        <v>45179</v>
      </c>
      <c r="F179" s="89">
        <f t="shared" si="122"/>
        <v>45181</v>
      </c>
      <c r="G179" s="89">
        <f t="shared" si="123"/>
        <v>45186</v>
      </c>
      <c r="H179" s="89">
        <f t="shared" si="124"/>
        <v>45189</v>
      </c>
      <c r="I179" s="89">
        <f t="shared" si="125"/>
        <v>45191</v>
      </c>
      <c r="J179" s="2726">
        <v>45166</v>
      </c>
      <c r="K179" s="2726">
        <v>45167</v>
      </c>
      <c r="L179" s="21"/>
      <c r="M179" s="21"/>
    </row>
    <row r="180" spans="1:13" s="271" customFormat="1" ht="20.100000000000001" hidden="1" customHeight="1">
      <c r="A180" s="2075" t="s">
        <v>4084</v>
      </c>
      <c r="B180" s="2725" t="s">
        <v>4046</v>
      </c>
      <c r="C180" s="89" t="s">
        <v>1847</v>
      </c>
      <c r="D180" s="89">
        <v>45173</v>
      </c>
      <c r="E180" s="89">
        <f t="shared" ref="E180:E188" si="126">D180+13</f>
        <v>45186</v>
      </c>
      <c r="F180" s="89">
        <f t="shared" ref="F180:F188" si="127">D180+15</f>
        <v>45188</v>
      </c>
      <c r="G180" s="89">
        <f t="shared" ref="G180:G188" si="128">D180+20</f>
        <v>45193</v>
      </c>
      <c r="H180" s="89">
        <f t="shared" ref="H180:H188" si="129">D180+23</f>
        <v>45196</v>
      </c>
      <c r="I180" s="89">
        <f t="shared" ref="I180:I188" si="130">D180+25</f>
        <v>45198</v>
      </c>
      <c r="J180" s="2726">
        <v>45173</v>
      </c>
      <c r="K180" s="2726">
        <v>45174</v>
      </c>
      <c r="L180" s="21"/>
      <c r="M180" s="21"/>
    </row>
    <row r="181" spans="1:13" s="271" customFormat="1" ht="20.100000000000001" hidden="1" customHeight="1">
      <c r="A181" s="2075" t="s">
        <v>4144</v>
      </c>
      <c r="B181" s="2725" t="s">
        <v>2810</v>
      </c>
      <c r="C181" s="89" t="s">
        <v>1849</v>
      </c>
      <c r="D181" s="89">
        <v>45180</v>
      </c>
      <c r="E181" s="89">
        <f t="shared" si="126"/>
        <v>45193</v>
      </c>
      <c r="F181" s="89">
        <f t="shared" si="127"/>
        <v>45195</v>
      </c>
      <c r="G181" s="89">
        <f t="shared" si="128"/>
        <v>45200</v>
      </c>
      <c r="H181" s="89">
        <f t="shared" si="129"/>
        <v>45203</v>
      </c>
      <c r="I181" s="89">
        <f t="shared" si="130"/>
        <v>45205</v>
      </c>
      <c r="J181" s="2726">
        <v>45180</v>
      </c>
      <c r="K181" s="2726">
        <v>45181</v>
      </c>
      <c r="L181" s="21"/>
      <c r="M181" s="21"/>
    </row>
    <row r="182" spans="1:13" s="271" customFormat="1" ht="20.100000000000001" hidden="1" customHeight="1">
      <c r="A182" s="2075" t="s">
        <v>4145</v>
      </c>
      <c r="B182" s="2725" t="s">
        <v>4044</v>
      </c>
      <c r="C182" s="89" t="s">
        <v>1854</v>
      </c>
      <c r="D182" s="89">
        <v>45187</v>
      </c>
      <c r="E182" s="89">
        <f t="shared" si="126"/>
        <v>45200</v>
      </c>
      <c r="F182" s="89">
        <f t="shared" si="127"/>
        <v>45202</v>
      </c>
      <c r="G182" s="89">
        <f t="shared" si="128"/>
        <v>45207</v>
      </c>
      <c r="H182" s="89">
        <f t="shared" si="129"/>
        <v>45210</v>
      </c>
      <c r="I182" s="89">
        <f t="shared" si="130"/>
        <v>45212</v>
      </c>
      <c r="J182" s="2726">
        <v>45187</v>
      </c>
      <c r="K182" s="2726">
        <v>45188</v>
      </c>
      <c r="L182" s="21"/>
      <c r="M182" s="21"/>
    </row>
    <row r="183" spans="1:13" s="271" customFormat="1" ht="20.100000000000001" hidden="1" customHeight="1">
      <c r="A183" s="2075" t="s">
        <v>4146</v>
      </c>
      <c r="B183" s="2725" t="s">
        <v>4045</v>
      </c>
      <c r="C183" s="89" t="s">
        <v>1858</v>
      </c>
      <c r="D183" s="89">
        <v>45194</v>
      </c>
      <c r="E183" s="89">
        <f t="shared" si="126"/>
        <v>45207</v>
      </c>
      <c r="F183" s="89">
        <f t="shared" si="127"/>
        <v>45209</v>
      </c>
      <c r="G183" s="89">
        <f t="shared" si="128"/>
        <v>45214</v>
      </c>
      <c r="H183" s="89">
        <f t="shared" si="129"/>
        <v>45217</v>
      </c>
      <c r="I183" s="89">
        <f t="shared" si="130"/>
        <v>45219</v>
      </c>
      <c r="J183" s="2726">
        <v>45194</v>
      </c>
      <c r="K183" s="2726">
        <v>45195</v>
      </c>
      <c r="L183" s="21"/>
      <c r="M183" s="21"/>
    </row>
    <row r="184" spans="1:13" s="271" customFormat="1" ht="20.100000000000001" hidden="1" customHeight="1">
      <c r="A184" s="2075" t="s">
        <v>4147</v>
      </c>
      <c r="B184" s="2725" t="s">
        <v>2813</v>
      </c>
      <c r="C184" s="89" t="s">
        <v>1861</v>
      </c>
      <c r="D184" s="89">
        <v>45201</v>
      </c>
      <c r="E184" s="89">
        <f t="shared" si="126"/>
        <v>45214</v>
      </c>
      <c r="F184" s="89">
        <f t="shared" si="127"/>
        <v>45216</v>
      </c>
      <c r="G184" s="89">
        <f t="shared" si="128"/>
        <v>45221</v>
      </c>
      <c r="H184" s="89">
        <f t="shared" si="129"/>
        <v>45224</v>
      </c>
      <c r="I184" s="89">
        <f t="shared" si="130"/>
        <v>45226</v>
      </c>
      <c r="J184" s="2726">
        <v>45201</v>
      </c>
      <c r="K184" s="2726">
        <v>45202</v>
      </c>
      <c r="L184" s="21"/>
      <c r="M184" s="21"/>
    </row>
    <row r="185" spans="1:13" s="271" customFormat="1" ht="20.100000000000001" hidden="1" customHeight="1">
      <c r="A185" s="2075" t="s">
        <v>4168</v>
      </c>
      <c r="B185" s="2725" t="s">
        <v>518</v>
      </c>
      <c r="C185" s="89" t="s">
        <v>1863</v>
      </c>
      <c r="D185" s="89">
        <v>45208</v>
      </c>
      <c r="E185" s="89">
        <f t="shared" si="126"/>
        <v>45221</v>
      </c>
      <c r="F185" s="89">
        <f t="shared" si="127"/>
        <v>45223</v>
      </c>
      <c r="G185" s="89">
        <f t="shared" si="128"/>
        <v>45228</v>
      </c>
      <c r="H185" s="89">
        <f t="shared" si="129"/>
        <v>45231</v>
      </c>
      <c r="I185" s="89">
        <f t="shared" si="130"/>
        <v>45233</v>
      </c>
      <c r="J185" s="2726">
        <v>45208</v>
      </c>
      <c r="K185" s="2726">
        <v>45209</v>
      </c>
      <c r="L185" s="21"/>
      <c r="M185" s="21"/>
    </row>
    <row r="186" spans="1:13" s="271" customFormat="1" ht="20.100000000000001" hidden="1" customHeight="1">
      <c r="A186" s="2075" t="s">
        <v>4148</v>
      </c>
      <c r="B186" s="2725" t="s">
        <v>4153</v>
      </c>
      <c r="C186" s="89" t="s">
        <v>1867</v>
      </c>
      <c r="D186" s="89">
        <v>45215</v>
      </c>
      <c r="E186" s="89">
        <f t="shared" si="126"/>
        <v>45228</v>
      </c>
      <c r="F186" s="89">
        <f t="shared" si="127"/>
        <v>45230</v>
      </c>
      <c r="G186" s="89">
        <f t="shared" si="128"/>
        <v>45235</v>
      </c>
      <c r="H186" s="89">
        <f t="shared" si="129"/>
        <v>45238</v>
      </c>
      <c r="I186" s="89">
        <f t="shared" si="130"/>
        <v>45240</v>
      </c>
      <c r="J186" s="2726">
        <v>45215</v>
      </c>
      <c r="K186" s="2726">
        <v>45216</v>
      </c>
      <c r="L186" s="21"/>
      <c r="M186" s="21"/>
    </row>
    <row r="187" spans="1:13" s="271" customFormat="1" ht="20.100000000000001" hidden="1" customHeight="1">
      <c r="A187" s="2075" t="s">
        <v>4149</v>
      </c>
      <c r="B187" s="822" t="s">
        <v>404</v>
      </c>
      <c r="C187" s="89" t="s">
        <v>1871</v>
      </c>
      <c r="D187" s="89">
        <v>45222</v>
      </c>
      <c r="E187" s="490"/>
      <c r="F187" s="490"/>
      <c r="G187" s="490"/>
      <c r="H187" s="490"/>
      <c r="I187" s="490"/>
      <c r="J187" s="2726">
        <v>45222</v>
      </c>
      <c r="K187" s="2726">
        <v>45223</v>
      </c>
      <c r="L187" s="21"/>
      <c r="M187" s="21"/>
    </row>
    <row r="188" spans="1:13" s="271" customFormat="1" ht="20.100000000000001" hidden="1" customHeight="1">
      <c r="A188" s="2075"/>
      <c r="B188" s="2729" t="s">
        <v>3295</v>
      </c>
      <c r="C188" s="89" t="s">
        <v>1873</v>
      </c>
      <c r="D188" s="89">
        <v>45229</v>
      </c>
      <c r="E188" s="89">
        <f t="shared" si="126"/>
        <v>45242</v>
      </c>
      <c r="F188" s="89">
        <f t="shared" si="127"/>
        <v>45244</v>
      </c>
      <c r="G188" s="89">
        <f t="shared" si="128"/>
        <v>45249</v>
      </c>
      <c r="H188" s="89">
        <f t="shared" si="129"/>
        <v>45252</v>
      </c>
      <c r="I188" s="89">
        <f t="shared" si="130"/>
        <v>45254</v>
      </c>
      <c r="J188" s="2726">
        <v>45229</v>
      </c>
      <c r="K188" s="2726">
        <v>45230</v>
      </c>
      <c r="L188" s="2730" t="s">
        <v>4150</v>
      </c>
      <c r="M188" s="21"/>
    </row>
    <row r="189" spans="1:13" s="271" customFormat="1" ht="20.100000000000001" hidden="1" customHeight="1">
      <c r="A189" s="2075"/>
      <c r="B189" s="2729" t="s">
        <v>4041</v>
      </c>
      <c r="C189" s="89" t="s">
        <v>1875</v>
      </c>
      <c r="D189" s="89">
        <v>45236</v>
      </c>
      <c r="E189" s="89">
        <f t="shared" ref="E189:E192" si="131">D189+13</f>
        <v>45249</v>
      </c>
      <c r="F189" s="89">
        <f t="shared" ref="F189:F192" si="132">D189+15</f>
        <v>45251</v>
      </c>
      <c r="G189" s="89">
        <f t="shared" ref="G189:G192" si="133">D189+20</f>
        <v>45256</v>
      </c>
      <c r="H189" s="89">
        <f t="shared" ref="H189:H192" si="134">D189+23</f>
        <v>45259</v>
      </c>
      <c r="I189" s="89">
        <f t="shared" ref="I189:I192" si="135">D189+25</f>
        <v>45261</v>
      </c>
      <c r="J189" s="2726">
        <v>45236</v>
      </c>
      <c r="K189" s="2726">
        <v>45237</v>
      </c>
      <c r="L189" s="2730" t="s">
        <v>4151</v>
      </c>
      <c r="M189" s="21"/>
    </row>
    <row r="190" spans="1:13" s="271" customFormat="1" ht="20.100000000000001" hidden="1" customHeight="1">
      <c r="A190" s="2075" t="s">
        <v>4165</v>
      </c>
      <c r="B190" s="2729" t="s">
        <v>4043</v>
      </c>
      <c r="C190" s="89" t="s">
        <v>1876</v>
      </c>
      <c r="D190" s="89">
        <v>45243</v>
      </c>
      <c r="E190" s="89">
        <f t="shared" si="131"/>
        <v>45256</v>
      </c>
      <c r="F190" s="89">
        <f t="shared" si="132"/>
        <v>45258</v>
      </c>
      <c r="G190" s="89">
        <f t="shared" si="133"/>
        <v>45263</v>
      </c>
      <c r="H190" s="89">
        <f t="shared" si="134"/>
        <v>45266</v>
      </c>
      <c r="I190" s="89">
        <f t="shared" si="135"/>
        <v>45268</v>
      </c>
      <c r="J190" s="2726">
        <v>45243</v>
      </c>
      <c r="K190" s="2726">
        <v>45244</v>
      </c>
      <c r="L190" s="2730" t="s">
        <v>4152</v>
      </c>
      <c r="M190" s="21"/>
    </row>
    <row r="191" spans="1:13" s="271" customFormat="1" ht="20.100000000000001" hidden="1" customHeight="1">
      <c r="A191" s="2075"/>
      <c r="B191" s="2729" t="s">
        <v>4042</v>
      </c>
      <c r="C191" s="89" t="s">
        <v>1879</v>
      </c>
      <c r="D191" s="89">
        <v>45250</v>
      </c>
      <c r="E191" s="89">
        <f t="shared" si="131"/>
        <v>45263</v>
      </c>
      <c r="F191" s="89">
        <f t="shared" si="132"/>
        <v>45265</v>
      </c>
      <c r="G191" s="89">
        <f t="shared" si="133"/>
        <v>45270</v>
      </c>
      <c r="H191" s="89">
        <f t="shared" si="134"/>
        <v>45273</v>
      </c>
      <c r="I191" s="89">
        <f t="shared" si="135"/>
        <v>45275</v>
      </c>
      <c r="J191" s="2726">
        <v>45250</v>
      </c>
      <c r="K191" s="2726">
        <v>45251</v>
      </c>
      <c r="L191" s="2730" t="s">
        <v>4154</v>
      </c>
      <c r="M191" s="21"/>
    </row>
    <row r="192" spans="1:13" s="271" customFormat="1" ht="20.100000000000001" hidden="1" customHeight="1">
      <c r="A192" s="2075"/>
      <c r="B192" s="2729" t="s">
        <v>2806</v>
      </c>
      <c r="C192" s="89" t="s">
        <v>1882</v>
      </c>
      <c r="D192" s="89">
        <v>45257</v>
      </c>
      <c r="E192" s="89">
        <f t="shared" si="131"/>
        <v>45270</v>
      </c>
      <c r="F192" s="89">
        <f t="shared" si="132"/>
        <v>45272</v>
      </c>
      <c r="G192" s="89">
        <f t="shared" si="133"/>
        <v>45277</v>
      </c>
      <c r="H192" s="89">
        <f t="shared" si="134"/>
        <v>45280</v>
      </c>
      <c r="I192" s="89">
        <f t="shared" si="135"/>
        <v>45282</v>
      </c>
      <c r="J192" s="2726">
        <v>45257</v>
      </c>
      <c r="K192" s="2726">
        <v>45258</v>
      </c>
      <c r="L192" s="2730" t="s">
        <v>4155</v>
      </c>
      <c r="M192" s="21"/>
    </row>
    <row r="193" spans="1:13" s="271" customFormat="1" ht="20.100000000000001" hidden="1" customHeight="1">
      <c r="A193" s="2075"/>
      <c r="B193" s="463"/>
      <c r="C193" s="50"/>
      <c r="D193" s="91" t="s">
        <v>96</v>
      </c>
      <c r="E193" s="91" t="s">
        <v>3654</v>
      </c>
      <c r="F193" s="91" t="s">
        <v>1139</v>
      </c>
      <c r="G193" s="91" t="s">
        <v>1200</v>
      </c>
      <c r="H193" s="91" t="s">
        <v>1701</v>
      </c>
      <c r="I193" s="91" t="s">
        <v>4037</v>
      </c>
      <c r="J193" s="2726"/>
      <c r="K193" s="2726"/>
      <c r="L193" s="2730"/>
      <c r="M193" s="21"/>
    </row>
    <row r="194" spans="1:13" s="271" customFormat="1" ht="20.100000000000001" hidden="1" customHeight="1" thickBot="1">
      <c r="A194" s="2075"/>
      <c r="B194" s="464"/>
      <c r="C194" s="92" t="s">
        <v>2281</v>
      </c>
      <c r="D194" s="85"/>
      <c r="E194" s="93" t="s">
        <v>3656</v>
      </c>
      <c r="F194" s="93" t="s">
        <v>4038</v>
      </c>
      <c r="G194" s="93" t="s">
        <v>4039</v>
      </c>
      <c r="H194" s="93" t="s">
        <v>4040</v>
      </c>
      <c r="I194" s="93" t="s">
        <v>3243</v>
      </c>
      <c r="J194" s="2726"/>
      <c r="K194" s="2726"/>
      <c r="L194" s="2730"/>
      <c r="M194" s="21"/>
    </row>
    <row r="195" spans="1:13" s="271" customFormat="1" ht="20.100000000000001" hidden="1" customHeight="1" thickTop="1">
      <c r="A195" s="2075"/>
      <c r="B195" s="2731" t="s">
        <v>2810</v>
      </c>
      <c r="C195" s="89" t="s">
        <v>1887</v>
      </c>
      <c r="D195" s="89">
        <v>45264</v>
      </c>
      <c r="E195" s="89">
        <f>D195+13</f>
        <v>45277</v>
      </c>
      <c r="F195" s="490">
        <f>D195+15</f>
        <v>45279</v>
      </c>
      <c r="G195" s="89">
        <f>D195+20</f>
        <v>45284</v>
      </c>
      <c r="H195" s="89">
        <f>D195+23</f>
        <v>45287</v>
      </c>
      <c r="I195" s="89">
        <f>D195+25</f>
        <v>45289</v>
      </c>
      <c r="J195" s="2726">
        <v>45264</v>
      </c>
      <c r="K195" s="2726">
        <v>45265</v>
      </c>
      <c r="L195" s="2730" t="s">
        <v>4169</v>
      </c>
      <c r="M195" s="21"/>
    </row>
    <row r="196" spans="1:13" s="271" customFormat="1" ht="20.100000000000001" hidden="1" customHeight="1">
      <c r="A196" s="2075"/>
      <c r="B196" s="2729" t="s">
        <v>4044</v>
      </c>
      <c r="C196" s="89" t="s">
        <v>1888</v>
      </c>
      <c r="D196" s="89">
        <v>45271</v>
      </c>
      <c r="E196" s="89">
        <f>D196+13</f>
        <v>45284</v>
      </c>
      <c r="F196" s="490">
        <f>D196+15</f>
        <v>45286</v>
      </c>
      <c r="G196" s="89">
        <f>D196+20</f>
        <v>45291</v>
      </c>
      <c r="H196" s="89">
        <f>D196+23</f>
        <v>45294</v>
      </c>
      <c r="I196" s="89">
        <f>D196+25</f>
        <v>45296</v>
      </c>
      <c r="J196" s="2726">
        <v>45271</v>
      </c>
      <c r="K196" s="2726">
        <v>45272</v>
      </c>
      <c r="L196" s="2730" t="s">
        <v>4170</v>
      </c>
      <c r="M196" s="21"/>
    </row>
    <row r="197" spans="1:13" s="271" customFormat="1" ht="20.100000000000001" hidden="1" customHeight="1">
      <c r="A197" s="2075"/>
      <c r="B197" s="2729" t="s">
        <v>4045</v>
      </c>
      <c r="C197" s="89" t="s">
        <v>1892</v>
      </c>
      <c r="D197" s="89">
        <v>45278</v>
      </c>
      <c r="E197" s="89">
        <f t="shared" ref="E197:E203" si="136">D197+13</f>
        <v>45291</v>
      </c>
      <c r="F197" s="490">
        <f t="shared" ref="F197:F199" si="137">D197+15</f>
        <v>45293</v>
      </c>
      <c r="G197" s="490"/>
      <c r="H197" s="89">
        <f t="shared" ref="H197:H203" si="138">D197+23</f>
        <v>45301</v>
      </c>
      <c r="I197" s="89">
        <f t="shared" ref="I197:I203" si="139">D197+25</f>
        <v>45303</v>
      </c>
      <c r="J197" s="2726">
        <v>45278</v>
      </c>
      <c r="K197" s="2726">
        <v>45279</v>
      </c>
      <c r="L197" s="2730" t="s">
        <v>4158</v>
      </c>
      <c r="M197" s="21"/>
    </row>
    <row r="198" spans="1:13" s="271" customFormat="1" ht="20.100000000000001" hidden="1" customHeight="1">
      <c r="A198" s="2075"/>
      <c r="B198" s="2729" t="s">
        <v>2813</v>
      </c>
      <c r="C198" s="89" t="s">
        <v>1896</v>
      </c>
      <c r="D198" s="89">
        <v>45285</v>
      </c>
      <c r="E198" s="89">
        <f t="shared" si="136"/>
        <v>45298</v>
      </c>
      <c r="F198" s="490">
        <f t="shared" si="137"/>
        <v>45300</v>
      </c>
      <c r="G198" s="490"/>
      <c r="H198" s="89">
        <f t="shared" si="138"/>
        <v>45308</v>
      </c>
      <c r="I198" s="89">
        <f t="shared" si="139"/>
        <v>45310</v>
      </c>
      <c r="J198" s="2726">
        <v>45285</v>
      </c>
      <c r="K198" s="2726">
        <v>45286</v>
      </c>
      <c r="L198" s="2730" t="s">
        <v>4171</v>
      </c>
      <c r="M198" s="21"/>
    </row>
    <row r="199" spans="1:13" s="271" customFormat="1" ht="20.100000000000001" hidden="1" customHeight="1">
      <c r="A199" s="2075"/>
      <c r="B199" s="2729" t="s">
        <v>518</v>
      </c>
      <c r="C199" s="89" t="s">
        <v>1897</v>
      </c>
      <c r="D199" s="89">
        <v>44928</v>
      </c>
      <c r="E199" s="89">
        <f t="shared" si="136"/>
        <v>44941</v>
      </c>
      <c r="F199" s="490">
        <f t="shared" si="137"/>
        <v>44943</v>
      </c>
      <c r="G199" s="490"/>
      <c r="H199" s="89">
        <f t="shared" si="138"/>
        <v>44951</v>
      </c>
      <c r="I199" s="89">
        <f t="shared" si="139"/>
        <v>44953</v>
      </c>
      <c r="J199" s="2726">
        <v>45292</v>
      </c>
      <c r="K199" s="2726">
        <v>45293</v>
      </c>
      <c r="L199" s="2730" t="s">
        <v>4093</v>
      </c>
      <c r="M199" s="21"/>
    </row>
    <row r="200" spans="1:13" s="271" customFormat="1" ht="20.100000000000001" hidden="1" customHeight="1">
      <c r="A200" s="2075"/>
      <c r="B200" s="2729" t="s">
        <v>4172</v>
      </c>
      <c r="C200" s="89" t="s">
        <v>1900</v>
      </c>
      <c r="D200" s="89">
        <v>45301</v>
      </c>
      <c r="E200" s="89">
        <f t="shared" si="136"/>
        <v>45314</v>
      </c>
      <c r="F200" s="490"/>
      <c r="G200" s="490"/>
      <c r="H200" s="89">
        <f t="shared" si="138"/>
        <v>45324</v>
      </c>
      <c r="I200" s="89">
        <f t="shared" si="139"/>
        <v>45326</v>
      </c>
      <c r="J200" s="2726">
        <v>45299</v>
      </c>
      <c r="K200" s="2726">
        <v>45300</v>
      </c>
      <c r="L200" s="2730" t="s">
        <v>4095</v>
      </c>
      <c r="M200" s="21"/>
    </row>
    <row r="201" spans="1:13" s="271" customFormat="1" ht="20.100000000000001" hidden="1" customHeight="1">
      <c r="A201" s="2075"/>
      <c r="B201" s="2729" t="s">
        <v>4046</v>
      </c>
      <c r="C201" s="89" t="s">
        <v>1902</v>
      </c>
      <c r="D201" s="89">
        <v>45308</v>
      </c>
      <c r="E201" s="89">
        <f t="shared" si="136"/>
        <v>45321</v>
      </c>
      <c r="F201" s="490"/>
      <c r="G201" s="490"/>
      <c r="H201" s="89">
        <f t="shared" si="138"/>
        <v>45331</v>
      </c>
      <c r="I201" s="89">
        <f t="shared" si="139"/>
        <v>45333</v>
      </c>
      <c r="J201" s="2726">
        <v>45306</v>
      </c>
      <c r="K201" s="2726">
        <v>45307</v>
      </c>
      <c r="L201" s="2730" t="s">
        <v>4096</v>
      </c>
      <c r="M201" s="21"/>
    </row>
    <row r="202" spans="1:13" s="271" customFormat="1" ht="20.100000000000001" hidden="1" customHeight="1">
      <c r="A202" s="2075" t="s">
        <v>4173</v>
      </c>
      <c r="B202" s="2729" t="s">
        <v>3295</v>
      </c>
      <c r="C202" s="89" t="s">
        <v>1906</v>
      </c>
      <c r="D202" s="89">
        <v>45318</v>
      </c>
      <c r="E202" s="89">
        <f t="shared" si="136"/>
        <v>45331</v>
      </c>
      <c r="F202" s="490"/>
      <c r="G202" s="490"/>
      <c r="H202" s="89">
        <f t="shared" si="138"/>
        <v>45341</v>
      </c>
      <c r="I202" s="89">
        <f t="shared" si="139"/>
        <v>45343</v>
      </c>
      <c r="J202" s="2726">
        <v>45313</v>
      </c>
      <c r="K202" s="2726">
        <v>45314</v>
      </c>
      <c r="L202" s="2730" t="s">
        <v>4097</v>
      </c>
      <c r="M202" s="21"/>
    </row>
    <row r="203" spans="1:13" s="271" customFormat="1" ht="20.100000000000001" hidden="1" customHeight="1">
      <c r="A203" s="2075"/>
      <c r="B203" s="2731" t="s">
        <v>4041</v>
      </c>
      <c r="C203" s="1617" t="s">
        <v>1908</v>
      </c>
      <c r="D203" s="89">
        <v>45328</v>
      </c>
      <c r="E203" s="89">
        <f t="shared" si="136"/>
        <v>45341</v>
      </c>
      <c r="F203" s="490"/>
      <c r="G203" s="89">
        <f t="shared" ref="G203:G205" si="140">D203+20</f>
        <v>45348</v>
      </c>
      <c r="H203" s="89">
        <f t="shared" si="138"/>
        <v>45351</v>
      </c>
      <c r="I203" s="89">
        <f t="shared" si="139"/>
        <v>45353</v>
      </c>
      <c r="J203" s="2726">
        <v>45320</v>
      </c>
      <c r="K203" s="2726">
        <v>45321</v>
      </c>
      <c r="L203" s="2730" t="s">
        <v>4099</v>
      </c>
      <c r="M203" s="21"/>
    </row>
    <row r="204" spans="1:13" s="271" customFormat="1" ht="20.100000000000001" hidden="1" customHeight="1">
      <c r="A204" s="2075" t="s">
        <v>4174</v>
      </c>
      <c r="B204" s="2732" t="s">
        <v>404</v>
      </c>
      <c r="C204" s="89" t="s">
        <v>1910</v>
      </c>
      <c r="D204" s="89">
        <v>45327</v>
      </c>
      <c r="E204" s="1757" t="s">
        <v>4175</v>
      </c>
      <c r="F204" s="1757" t="s">
        <v>4176</v>
      </c>
      <c r="G204" s="1757" t="s">
        <v>4177</v>
      </c>
      <c r="H204" s="1757" t="s">
        <v>4177</v>
      </c>
      <c r="I204" s="1757" t="s">
        <v>4177</v>
      </c>
      <c r="J204" s="2726">
        <v>45327</v>
      </c>
      <c r="K204" s="2726">
        <v>45328</v>
      </c>
      <c r="L204" s="2730" t="s">
        <v>4101</v>
      </c>
      <c r="M204" s="21"/>
    </row>
    <row r="205" spans="1:13" s="271" customFormat="1" ht="20.100000000000001" hidden="1" customHeight="1">
      <c r="A205" s="2075" t="s">
        <v>4042</v>
      </c>
      <c r="B205" s="2733" t="s">
        <v>4043</v>
      </c>
      <c r="C205" s="88" t="s">
        <v>1912</v>
      </c>
      <c r="D205" s="88">
        <v>45341</v>
      </c>
      <c r="E205" s="88">
        <f t="shared" ref="E205" si="141">D205+13</f>
        <v>45354</v>
      </c>
      <c r="F205" s="1174"/>
      <c r="G205" s="88">
        <f t="shared" si="140"/>
        <v>45361</v>
      </c>
      <c r="H205" s="88">
        <f t="shared" ref="H205" si="142">D205+23</f>
        <v>45364</v>
      </c>
      <c r="I205" s="88">
        <f t="shared" ref="I205" si="143">D205+25</f>
        <v>45366</v>
      </c>
      <c r="J205" s="2726">
        <v>45334</v>
      </c>
      <c r="K205" s="2726">
        <v>45335</v>
      </c>
      <c r="L205" s="2730" t="s">
        <v>4103</v>
      </c>
      <c r="M205" s="21"/>
    </row>
    <row r="206" spans="1:13" s="271" customFormat="1" ht="30" hidden="1" customHeight="1">
      <c r="A206" s="2075"/>
      <c r="B206" s="463"/>
      <c r="C206" s="50"/>
      <c r="D206" s="4767" t="s">
        <v>96</v>
      </c>
      <c r="E206" s="91" t="s">
        <v>3654</v>
      </c>
      <c r="F206" s="91" t="s">
        <v>1200</v>
      </c>
      <c r="G206" s="91" t="s">
        <v>1701</v>
      </c>
      <c r="H206" s="91" t="s">
        <v>4037</v>
      </c>
      <c r="I206" s="1779"/>
      <c r="J206" s="1609"/>
      <c r="K206" s="1367"/>
      <c r="L206" s="21"/>
      <c r="M206" s="21"/>
    </row>
    <row r="207" spans="1:13" s="271" customFormat="1" ht="30" hidden="1" customHeight="1" thickBot="1">
      <c r="A207" s="2076"/>
      <c r="B207" s="464"/>
      <c r="C207" s="92" t="s">
        <v>2281</v>
      </c>
      <c r="D207" s="4780"/>
      <c r="E207" s="93" t="s">
        <v>3244</v>
      </c>
      <c r="F207" s="93" t="s">
        <v>3384</v>
      </c>
      <c r="G207" s="93" t="s">
        <v>3217</v>
      </c>
      <c r="H207" s="93" t="s">
        <v>3091</v>
      </c>
      <c r="I207" s="1780"/>
      <c r="J207" s="2142" t="s">
        <v>1792</v>
      </c>
      <c r="K207" s="2178" t="s">
        <v>4178</v>
      </c>
      <c r="L207" s="2141" t="s">
        <v>1794</v>
      </c>
      <c r="M207" s="21"/>
    </row>
    <row r="208" spans="1:13" s="271" customFormat="1" ht="20.100000000000001" hidden="1" customHeight="1" thickTop="1">
      <c r="A208" s="2075" t="s">
        <v>4179</v>
      </c>
      <c r="B208" s="2733" t="s">
        <v>4042</v>
      </c>
      <c r="C208" s="88" t="s">
        <v>1914</v>
      </c>
      <c r="D208" s="88">
        <v>45345</v>
      </c>
      <c r="E208" s="88">
        <f>D208+30</f>
        <v>45375</v>
      </c>
      <c r="F208" s="88">
        <f>D208+35</f>
        <v>45380</v>
      </c>
      <c r="G208" s="88">
        <f>D208+38</f>
        <v>45383</v>
      </c>
      <c r="H208" s="88">
        <f>D208+40</f>
        <v>45385</v>
      </c>
      <c r="I208" s="397"/>
      <c r="J208" s="775">
        <v>45341</v>
      </c>
      <c r="K208" s="252">
        <v>45342</v>
      </c>
      <c r="L208" s="2140" t="s">
        <v>4163</v>
      </c>
      <c r="M208" s="21"/>
    </row>
    <row r="209" spans="1:13" s="271" customFormat="1" ht="20.100000000000001" hidden="1" customHeight="1">
      <c r="A209" s="2075"/>
      <c r="B209" s="2732" t="s">
        <v>404</v>
      </c>
      <c r="C209" s="88" t="s">
        <v>1917</v>
      </c>
      <c r="D209" s="88">
        <v>45348</v>
      </c>
      <c r="E209" s="1757" t="s">
        <v>4180</v>
      </c>
      <c r="F209" s="1757" t="s">
        <v>4181</v>
      </c>
      <c r="G209" s="1757" t="s">
        <v>4181</v>
      </c>
      <c r="H209" s="1757" t="s">
        <v>4181</v>
      </c>
      <c r="I209" s="397"/>
      <c r="J209" s="775">
        <v>45348</v>
      </c>
      <c r="K209" s="775">
        <v>45349</v>
      </c>
      <c r="L209" s="2140" t="s">
        <v>4164</v>
      </c>
      <c r="M209" s="21"/>
    </row>
    <row r="210" spans="1:13" s="271" customFormat="1" ht="20.100000000000001" hidden="1" customHeight="1">
      <c r="A210" s="2075" t="s">
        <v>2806</v>
      </c>
      <c r="B210" s="2732" t="s">
        <v>404</v>
      </c>
      <c r="C210" s="88" t="s">
        <v>1921</v>
      </c>
      <c r="D210" s="88">
        <v>45355</v>
      </c>
      <c r="E210" s="1174"/>
      <c r="F210" s="1174"/>
      <c r="G210" s="1174"/>
      <c r="H210" s="1174"/>
      <c r="I210" s="397"/>
      <c r="J210" s="775">
        <v>45355</v>
      </c>
      <c r="K210" s="775">
        <v>45356</v>
      </c>
      <c r="L210" s="2140" t="s">
        <v>4109</v>
      </c>
      <c r="M210" s="21"/>
    </row>
    <row r="211" spans="1:13" s="271" customFormat="1" ht="20.100000000000001" hidden="1" customHeight="1">
      <c r="A211" s="2075" t="s">
        <v>2810</v>
      </c>
      <c r="B211" s="2733" t="s">
        <v>4153</v>
      </c>
      <c r="C211" s="88" t="s">
        <v>1924</v>
      </c>
      <c r="D211" s="88">
        <v>45362</v>
      </c>
      <c r="E211" s="88">
        <f t="shared" ref="E211:E218" si="144">D211+30</f>
        <v>45392</v>
      </c>
      <c r="F211" s="88">
        <f t="shared" ref="F211:F218" si="145">D211+35</f>
        <v>45397</v>
      </c>
      <c r="G211" s="88"/>
      <c r="H211" s="88">
        <f t="shared" ref="H211:H218" si="146">D211+40</f>
        <v>45402</v>
      </c>
      <c r="I211" s="397"/>
      <c r="J211" s="775">
        <v>45362</v>
      </c>
      <c r="K211" s="775">
        <v>45363</v>
      </c>
      <c r="L211" s="2140" t="s">
        <v>4111</v>
      </c>
      <c r="M211" s="21"/>
    </row>
    <row r="212" spans="1:13" s="271" customFormat="1" ht="20.100000000000001" hidden="1" customHeight="1">
      <c r="A212" s="2075" t="s">
        <v>4182</v>
      </c>
      <c r="B212" s="2734" t="s">
        <v>2799</v>
      </c>
      <c r="C212" s="88" t="s">
        <v>1927</v>
      </c>
      <c r="D212" s="1675">
        <v>45371</v>
      </c>
      <c r="E212" s="88">
        <f t="shared" si="144"/>
        <v>45401</v>
      </c>
      <c r="F212" s="88">
        <f t="shared" si="145"/>
        <v>45406</v>
      </c>
      <c r="G212" s="88">
        <f t="shared" ref="G212:G218" si="147">D212+38</f>
        <v>45409</v>
      </c>
      <c r="H212" s="88">
        <f t="shared" si="146"/>
        <v>45411</v>
      </c>
      <c r="I212" s="397"/>
      <c r="J212" s="775">
        <v>45369</v>
      </c>
      <c r="K212" s="775">
        <v>45370</v>
      </c>
      <c r="L212" s="2140" t="s">
        <v>4113</v>
      </c>
      <c r="M212" s="21"/>
    </row>
    <row r="213" spans="1:13" s="271" customFormat="1" ht="20.100000000000001" hidden="1" customHeight="1">
      <c r="A213" s="2075"/>
      <c r="B213" s="2733" t="s">
        <v>4045</v>
      </c>
      <c r="C213" s="88" t="s">
        <v>1930</v>
      </c>
      <c r="D213" s="88">
        <v>45376</v>
      </c>
      <c r="E213" s="88">
        <f t="shared" si="144"/>
        <v>45406</v>
      </c>
      <c r="F213" s="88">
        <f t="shared" si="145"/>
        <v>45411</v>
      </c>
      <c r="G213" s="88">
        <f t="shared" si="147"/>
        <v>45414</v>
      </c>
      <c r="H213" s="88">
        <f t="shared" si="146"/>
        <v>45416</v>
      </c>
      <c r="I213" s="397"/>
      <c r="J213" s="775">
        <v>45376</v>
      </c>
      <c r="K213" s="775">
        <v>45377</v>
      </c>
      <c r="L213" s="2140" t="s">
        <v>4114</v>
      </c>
      <c r="M213" s="21"/>
    </row>
    <row r="214" spans="1:13" s="271" customFormat="1" ht="20.100000000000001" hidden="1" customHeight="1">
      <c r="A214" s="2075"/>
      <c r="B214" s="2734" t="s">
        <v>4165</v>
      </c>
      <c r="C214" s="88" t="s">
        <v>1932</v>
      </c>
      <c r="D214" s="88">
        <v>45383</v>
      </c>
      <c r="E214" s="88">
        <f t="shared" si="144"/>
        <v>45413</v>
      </c>
      <c r="F214" s="88">
        <f t="shared" si="145"/>
        <v>45418</v>
      </c>
      <c r="G214" s="88">
        <f t="shared" si="147"/>
        <v>45421</v>
      </c>
      <c r="H214" s="88">
        <f t="shared" si="146"/>
        <v>45423</v>
      </c>
      <c r="I214" s="397"/>
      <c r="J214" s="775">
        <v>45383</v>
      </c>
      <c r="K214" s="775">
        <v>45384</v>
      </c>
      <c r="L214" s="2140" t="s">
        <v>4115</v>
      </c>
      <c r="M214" s="21"/>
    </row>
    <row r="215" spans="1:13" s="271" customFormat="1" ht="20.100000000000001" hidden="1" customHeight="1">
      <c r="A215" s="2075"/>
      <c r="B215" s="2734" t="s">
        <v>4044</v>
      </c>
      <c r="C215" s="88" t="s">
        <v>1933</v>
      </c>
      <c r="D215" s="88">
        <v>45393</v>
      </c>
      <c r="E215" s="88">
        <f t="shared" si="144"/>
        <v>45423</v>
      </c>
      <c r="F215" s="88">
        <f t="shared" si="145"/>
        <v>45428</v>
      </c>
      <c r="G215" s="88">
        <f t="shared" si="147"/>
        <v>45431</v>
      </c>
      <c r="H215" s="88">
        <f t="shared" si="146"/>
        <v>45433</v>
      </c>
      <c r="I215" s="397"/>
      <c r="J215" s="775">
        <v>45390</v>
      </c>
      <c r="K215" s="775">
        <v>45391</v>
      </c>
      <c r="L215" s="2140" t="s">
        <v>4116</v>
      </c>
      <c r="M215" s="21"/>
    </row>
    <row r="216" spans="1:13" s="271" customFormat="1" ht="20.100000000000001" hidden="1" customHeight="1">
      <c r="A216" s="2075"/>
      <c r="B216" s="2734" t="s">
        <v>4183</v>
      </c>
      <c r="C216" s="88" t="s">
        <v>1935</v>
      </c>
      <c r="D216" s="88">
        <v>45400</v>
      </c>
      <c r="E216" s="88">
        <f t="shared" si="144"/>
        <v>45430</v>
      </c>
      <c r="F216" s="88">
        <f t="shared" si="145"/>
        <v>45435</v>
      </c>
      <c r="G216" s="88">
        <f t="shared" si="147"/>
        <v>45438</v>
      </c>
      <c r="H216" s="88">
        <f t="shared" si="146"/>
        <v>45440</v>
      </c>
      <c r="I216" s="397"/>
      <c r="J216" s="775">
        <v>45397</v>
      </c>
      <c r="K216" s="775">
        <v>45398</v>
      </c>
      <c r="L216" s="2140" t="s">
        <v>4117</v>
      </c>
      <c r="M216" s="21"/>
    </row>
    <row r="217" spans="1:13" s="271" customFormat="1" ht="20.100000000000001" hidden="1" customHeight="1">
      <c r="A217" s="2075"/>
      <c r="B217" s="2734" t="s">
        <v>569</v>
      </c>
      <c r="C217" s="88" t="s">
        <v>1937</v>
      </c>
      <c r="D217" s="88">
        <v>45409</v>
      </c>
      <c r="E217" s="88">
        <f t="shared" si="144"/>
        <v>45439</v>
      </c>
      <c r="F217" s="88">
        <f t="shared" si="145"/>
        <v>45444</v>
      </c>
      <c r="G217" s="88">
        <f t="shared" si="147"/>
        <v>45447</v>
      </c>
      <c r="H217" s="88">
        <f t="shared" si="146"/>
        <v>45449</v>
      </c>
      <c r="I217" s="397"/>
      <c r="J217" s="775">
        <v>45404</v>
      </c>
      <c r="K217" s="775">
        <v>45405</v>
      </c>
      <c r="L217" s="2140" t="s">
        <v>4119</v>
      </c>
      <c r="M217" s="21"/>
    </row>
    <row r="218" spans="1:13" s="271" customFormat="1" ht="20.100000000000001" hidden="1" customHeight="1">
      <c r="A218" s="2075"/>
      <c r="B218" s="2734" t="s">
        <v>4172</v>
      </c>
      <c r="C218" s="88" t="s">
        <v>1943</v>
      </c>
      <c r="D218" s="88">
        <v>45414</v>
      </c>
      <c r="E218" s="88">
        <f t="shared" si="144"/>
        <v>45444</v>
      </c>
      <c r="F218" s="88">
        <f t="shared" si="145"/>
        <v>45449</v>
      </c>
      <c r="G218" s="88">
        <f t="shared" si="147"/>
        <v>45452</v>
      </c>
      <c r="H218" s="88">
        <f t="shared" si="146"/>
        <v>45454</v>
      </c>
      <c r="I218" s="397"/>
      <c r="J218" s="775">
        <v>45411</v>
      </c>
      <c r="K218" s="775">
        <v>45412</v>
      </c>
      <c r="L218" s="2140" t="s">
        <v>4121</v>
      </c>
      <c r="M218" s="21"/>
    </row>
    <row r="219" spans="1:13" s="271" customFormat="1" ht="20.100000000000001" hidden="1" customHeight="1">
      <c r="A219" s="2075"/>
      <c r="B219" s="2734" t="s">
        <v>4184</v>
      </c>
      <c r="C219" s="88" t="s">
        <v>1945</v>
      </c>
      <c r="D219" s="88">
        <v>45423</v>
      </c>
      <c r="E219" s="88">
        <f t="shared" ref="E219:E222" si="148">D219+30</f>
        <v>45453</v>
      </c>
      <c r="F219" s="88">
        <f t="shared" ref="F219:F222" si="149">D219+35</f>
        <v>45458</v>
      </c>
      <c r="G219" s="88">
        <f t="shared" ref="G219:G222" si="150">D219+38</f>
        <v>45461</v>
      </c>
      <c r="H219" s="88">
        <f t="shared" ref="H219:H222" si="151">D219+40</f>
        <v>45463</v>
      </c>
      <c r="I219" s="397"/>
      <c r="J219" s="775">
        <v>45418</v>
      </c>
      <c r="K219" s="775">
        <v>45419</v>
      </c>
      <c r="L219" s="2140" t="s">
        <v>4122</v>
      </c>
      <c r="M219" s="21"/>
    </row>
    <row r="220" spans="1:13" s="271" customFormat="1" ht="20.100000000000001" hidden="1" customHeight="1">
      <c r="A220" s="2075"/>
      <c r="B220" s="2734" t="s">
        <v>4046</v>
      </c>
      <c r="C220" s="88" t="s">
        <v>1946</v>
      </c>
      <c r="D220" s="88">
        <v>45432</v>
      </c>
      <c r="E220" s="88">
        <f t="shared" si="148"/>
        <v>45462</v>
      </c>
      <c r="F220" s="88">
        <f t="shared" si="149"/>
        <v>45467</v>
      </c>
      <c r="G220" s="88">
        <f t="shared" si="150"/>
        <v>45470</v>
      </c>
      <c r="H220" s="88">
        <f t="shared" si="151"/>
        <v>45472</v>
      </c>
      <c r="I220" s="397"/>
      <c r="J220" s="775">
        <v>45425</v>
      </c>
      <c r="K220" s="775">
        <v>45426</v>
      </c>
      <c r="L220" s="2140" t="s">
        <v>4123</v>
      </c>
      <c r="M220" s="21"/>
    </row>
    <row r="221" spans="1:13" s="271" customFormat="1" ht="20.100000000000001" hidden="1" customHeight="1">
      <c r="A221" s="2075"/>
      <c r="B221" s="2733" t="s">
        <v>2800</v>
      </c>
      <c r="C221" s="88" t="s">
        <v>1949</v>
      </c>
      <c r="D221" s="88">
        <v>45439</v>
      </c>
      <c r="E221" s="88">
        <f t="shared" si="148"/>
        <v>45469</v>
      </c>
      <c r="F221" s="88">
        <f t="shared" si="149"/>
        <v>45474</v>
      </c>
      <c r="G221" s="88">
        <f t="shared" si="150"/>
        <v>45477</v>
      </c>
      <c r="H221" s="88">
        <f t="shared" si="151"/>
        <v>45479</v>
      </c>
      <c r="I221" s="397"/>
      <c r="J221" s="775">
        <v>45432</v>
      </c>
      <c r="K221" s="775">
        <v>45433</v>
      </c>
      <c r="L221" s="2140" t="s">
        <v>4124</v>
      </c>
      <c r="M221" s="21"/>
    </row>
    <row r="222" spans="1:13" s="271" customFormat="1" ht="20.100000000000001" hidden="1" customHeight="1">
      <c r="A222" s="2075"/>
      <c r="B222" s="2733" t="s">
        <v>2797</v>
      </c>
      <c r="C222" s="88" t="s">
        <v>1956</v>
      </c>
      <c r="D222" s="88">
        <v>45443</v>
      </c>
      <c r="E222" s="88">
        <f t="shared" si="148"/>
        <v>45473</v>
      </c>
      <c r="F222" s="88">
        <f t="shared" si="149"/>
        <v>45478</v>
      </c>
      <c r="G222" s="88">
        <f t="shared" si="150"/>
        <v>45481</v>
      </c>
      <c r="H222" s="88">
        <f t="shared" si="151"/>
        <v>45483</v>
      </c>
      <c r="I222" s="397"/>
      <c r="J222" s="775">
        <v>45439</v>
      </c>
      <c r="K222" s="775">
        <v>45440</v>
      </c>
      <c r="L222" s="2140" t="s">
        <v>4126</v>
      </c>
      <c r="M222" s="21"/>
    </row>
    <row r="223" spans="1:13" s="271" customFormat="1" ht="20.100000000000001" hidden="1" customHeight="1">
      <c r="A223" s="2075"/>
      <c r="B223" s="2733" t="s">
        <v>4043</v>
      </c>
      <c r="C223" s="88" t="s">
        <v>1959</v>
      </c>
      <c r="D223" s="88">
        <v>45452</v>
      </c>
      <c r="E223" s="88">
        <f>D223+30</f>
        <v>45482</v>
      </c>
      <c r="F223" s="88">
        <f t="shared" ref="F223:F227" si="152">D223+35</f>
        <v>45487</v>
      </c>
      <c r="G223" s="88">
        <f t="shared" ref="G223:G227" si="153">D223+38</f>
        <v>45490</v>
      </c>
      <c r="H223" s="88">
        <f t="shared" ref="H223:H227" si="154">D223+40</f>
        <v>45492</v>
      </c>
      <c r="I223" s="397"/>
      <c r="J223" s="775">
        <v>45446</v>
      </c>
      <c r="K223" s="775">
        <v>45447</v>
      </c>
      <c r="L223" s="2140" t="s">
        <v>4166</v>
      </c>
      <c r="M223" s="21"/>
    </row>
    <row r="224" spans="1:13" s="271" customFormat="1" ht="20.100000000000001" hidden="1" customHeight="1">
      <c r="A224" s="2075"/>
      <c r="B224" s="2733" t="s">
        <v>4042</v>
      </c>
      <c r="C224" s="88" t="s">
        <v>1962</v>
      </c>
      <c r="D224" s="88">
        <v>45455</v>
      </c>
      <c r="E224" s="88">
        <f t="shared" ref="E224:E227" si="155">D224+30</f>
        <v>45485</v>
      </c>
      <c r="F224" s="88">
        <f t="shared" si="152"/>
        <v>45490</v>
      </c>
      <c r="G224" s="88">
        <f t="shared" si="153"/>
        <v>45493</v>
      </c>
      <c r="H224" s="88">
        <f t="shared" si="154"/>
        <v>45495</v>
      </c>
      <c r="I224" s="397"/>
      <c r="J224" s="775">
        <v>45453</v>
      </c>
      <c r="K224" s="775">
        <v>45454</v>
      </c>
      <c r="L224" s="2140" t="s">
        <v>4128</v>
      </c>
      <c r="M224" s="21"/>
    </row>
    <row r="225" spans="1:13" s="271" customFormat="1" ht="20.100000000000001" hidden="1" customHeight="1">
      <c r="A225" s="2075"/>
      <c r="B225" s="2735" t="s">
        <v>4045</v>
      </c>
      <c r="C225" s="88" t="s">
        <v>1964</v>
      </c>
      <c r="D225" s="2074" t="s">
        <v>391</v>
      </c>
      <c r="E225" s="1174">
        <v>45490</v>
      </c>
      <c r="F225" s="1174">
        <v>45495</v>
      </c>
      <c r="G225" s="1174">
        <v>45498</v>
      </c>
      <c r="H225" s="1174">
        <v>45500</v>
      </c>
      <c r="I225" s="2025"/>
      <c r="J225" s="775">
        <v>45460</v>
      </c>
      <c r="K225" s="775">
        <v>45461</v>
      </c>
      <c r="L225" s="2140" t="s">
        <v>4129</v>
      </c>
      <c r="M225" s="21"/>
    </row>
    <row r="226" spans="1:13" s="271" customFormat="1" ht="20.100000000000001" hidden="1" customHeight="1">
      <c r="A226" s="2075" t="s">
        <v>4041</v>
      </c>
      <c r="B226" s="2735" t="s">
        <v>4185</v>
      </c>
      <c r="C226" s="88" t="s">
        <v>1968</v>
      </c>
      <c r="D226" s="88">
        <v>45467</v>
      </c>
      <c r="E226" s="88">
        <f t="shared" si="155"/>
        <v>45497</v>
      </c>
      <c r="F226" s="88">
        <f t="shared" si="152"/>
        <v>45502</v>
      </c>
      <c r="G226" s="88">
        <f t="shared" si="153"/>
        <v>45505</v>
      </c>
      <c r="H226" s="88">
        <f t="shared" si="154"/>
        <v>45507</v>
      </c>
      <c r="I226" s="397"/>
      <c r="J226" s="775">
        <v>45467</v>
      </c>
      <c r="K226" s="775">
        <v>45468</v>
      </c>
      <c r="L226" s="2140" t="s">
        <v>4130</v>
      </c>
      <c r="M226" s="21"/>
    </row>
    <row r="227" spans="1:13" s="271" customFormat="1" ht="20.100000000000001" hidden="1" customHeight="1">
      <c r="A227" s="2075"/>
      <c r="B227" s="2735" t="s">
        <v>4153</v>
      </c>
      <c r="C227" s="88" t="s">
        <v>1970</v>
      </c>
      <c r="D227" s="88">
        <v>45474</v>
      </c>
      <c r="E227" s="88">
        <f t="shared" si="155"/>
        <v>45504</v>
      </c>
      <c r="F227" s="88">
        <f t="shared" si="152"/>
        <v>45509</v>
      </c>
      <c r="G227" s="88">
        <f t="shared" si="153"/>
        <v>45512</v>
      </c>
      <c r="H227" s="88">
        <f t="shared" si="154"/>
        <v>45514</v>
      </c>
      <c r="I227" s="397"/>
      <c r="J227" s="775">
        <v>45474</v>
      </c>
      <c r="K227" s="775">
        <v>45475</v>
      </c>
      <c r="L227" s="2140">
        <f t="shared" ref="L227:L234" si="156">WEEKNUM(K227)</f>
        <v>27</v>
      </c>
      <c r="M227" s="21"/>
    </row>
    <row r="228" spans="1:13" s="271" customFormat="1" ht="20.100000000000001" hidden="1" customHeight="1">
      <c r="A228" s="2075"/>
      <c r="B228" s="2735" t="s">
        <v>2799</v>
      </c>
      <c r="C228" s="88" t="s">
        <v>1975</v>
      </c>
      <c r="D228" s="88">
        <v>45484</v>
      </c>
      <c r="E228" s="88">
        <f t="shared" ref="E228:E231" si="157">D228+30</f>
        <v>45514</v>
      </c>
      <c r="F228" s="88">
        <f t="shared" ref="F228:F231" si="158">D228+35</f>
        <v>45519</v>
      </c>
      <c r="G228" s="88">
        <f t="shared" ref="G228:G231" si="159">D228+38</f>
        <v>45522</v>
      </c>
      <c r="H228" s="88">
        <f t="shared" ref="H228:H231" si="160">D228+40</f>
        <v>45524</v>
      </c>
      <c r="I228" s="397"/>
      <c r="J228" s="775">
        <v>45481</v>
      </c>
      <c r="K228" s="775">
        <v>45482</v>
      </c>
      <c r="L228" s="2140">
        <f t="shared" si="156"/>
        <v>28</v>
      </c>
      <c r="M228" s="21"/>
    </row>
    <row r="229" spans="1:13" s="271" customFormat="1" ht="20.100000000000001" hidden="1" customHeight="1">
      <c r="A229" s="2075"/>
      <c r="B229" s="2735" t="s">
        <v>4041</v>
      </c>
      <c r="C229" s="88" t="s">
        <v>1978</v>
      </c>
      <c r="D229" s="88">
        <v>45491</v>
      </c>
      <c r="E229" s="88">
        <f t="shared" si="157"/>
        <v>45521</v>
      </c>
      <c r="F229" s="88">
        <f t="shared" si="158"/>
        <v>45526</v>
      </c>
      <c r="G229" s="88">
        <f t="shared" si="159"/>
        <v>45529</v>
      </c>
      <c r="H229" s="88">
        <f t="shared" si="160"/>
        <v>45531</v>
      </c>
      <c r="I229" s="397"/>
      <c r="J229" s="775">
        <f t="shared" ref="J229:K235" si="161">J228+7</f>
        <v>45488</v>
      </c>
      <c r="K229" s="775">
        <f t="shared" si="161"/>
        <v>45489</v>
      </c>
      <c r="L229" s="2140">
        <f t="shared" si="156"/>
        <v>29</v>
      </c>
      <c r="M229" s="21"/>
    </row>
    <row r="230" spans="1:13" s="271" customFormat="1" ht="20.100000000000001" hidden="1" customHeight="1">
      <c r="A230" s="2075"/>
      <c r="B230" s="2735" t="s">
        <v>4165</v>
      </c>
      <c r="C230" s="88" t="s">
        <v>1981</v>
      </c>
      <c r="D230" s="88">
        <v>45498</v>
      </c>
      <c r="E230" s="88">
        <f t="shared" si="157"/>
        <v>45528</v>
      </c>
      <c r="F230" s="88">
        <f t="shared" si="158"/>
        <v>45533</v>
      </c>
      <c r="G230" s="88">
        <f t="shared" si="159"/>
        <v>45536</v>
      </c>
      <c r="H230" s="88">
        <f t="shared" si="160"/>
        <v>45538</v>
      </c>
      <c r="I230" s="397"/>
      <c r="J230" s="775">
        <f t="shared" si="161"/>
        <v>45495</v>
      </c>
      <c r="K230" s="775">
        <f t="shared" si="161"/>
        <v>45496</v>
      </c>
      <c r="L230" s="2140">
        <f t="shared" si="156"/>
        <v>30</v>
      </c>
      <c r="M230" s="21"/>
    </row>
    <row r="231" spans="1:13" s="271" customFormat="1" ht="20.100000000000001" hidden="1" customHeight="1">
      <c r="A231" s="2075"/>
      <c r="B231" s="2735" t="s">
        <v>4044</v>
      </c>
      <c r="C231" s="88" t="s">
        <v>1983</v>
      </c>
      <c r="D231" s="88">
        <v>45507</v>
      </c>
      <c r="E231" s="88">
        <f t="shared" si="157"/>
        <v>45537</v>
      </c>
      <c r="F231" s="88">
        <f t="shared" si="158"/>
        <v>45542</v>
      </c>
      <c r="G231" s="88">
        <f t="shared" si="159"/>
        <v>45545</v>
      </c>
      <c r="H231" s="88">
        <f t="shared" si="160"/>
        <v>45547</v>
      </c>
      <c r="I231" s="397"/>
      <c r="J231" s="775">
        <f t="shared" si="161"/>
        <v>45502</v>
      </c>
      <c r="K231" s="775">
        <f t="shared" si="161"/>
        <v>45503</v>
      </c>
      <c r="L231" s="2140">
        <f t="shared" si="156"/>
        <v>31</v>
      </c>
      <c r="M231" s="21"/>
    </row>
    <row r="232" spans="1:13" s="271" customFormat="1" ht="20.100000000000001" hidden="1" customHeight="1">
      <c r="A232" s="2075"/>
      <c r="B232" s="2735" t="s">
        <v>4183</v>
      </c>
      <c r="C232" s="88" t="s">
        <v>1986</v>
      </c>
      <c r="D232" s="88">
        <v>45512</v>
      </c>
      <c r="E232" s="88">
        <f t="shared" ref="E232" si="162">D232+30</f>
        <v>45542</v>
      </c>
      <c r="F232" s="88">
        <f t="shared" ref="F232" si="163">D232+35</f>
        <v>45547</v>
      </c>
      <c r="G232" s="88">
        <f t="shared" ref="G232" si="164">D232+38</f>
        <v>45550</v>
      </c>
      <c r="H232" s="88">
        <f t="shared" ref="H232" si="165">D232+40</f>
        <v>45552</v>
      </c>
      <c r="I232" s="397"/>
      <c r="J232" s="775">
        <f t="shared" si="161"/>
        <v>45509</v>
      </c>
      <c r="K232" s="775">
        <f t="shared" si="161"/>
        <v>45510</v>
      </c>
      <c r="L232" s="2140">
        <f t="shared" si="156"/>
        <v>32</v>
      </c>
      <c r="M232" s="21"/>
    </row>
    <row r="233" spans="1:13" s="271" customFormat="1" ht="20.100000000000001" hidden="1" customHeight="1">
      <c r="A233" s="2075"/>
      <c r="B233" s="2735" t="s">
        <v>569</v>
      </c>
      <c r="C233" s="88" t="s">
        <v>1992</v>
      </c>
      <c r="D233" s="88">
        <v>45520</v>
      </c>
      <c r="E233" s="88">
        <f t="shared" ref="E233:E240" si="166">D233+30</f>
        <v>45550</v>
      </c>
      <c r="F233" s="88">
        <f t="shared" ref="F233:F240" si="167">D233+35</f>
        <v>45555</v>
      </c>
      <c r="G233" s="88">
        <f t="shared" ref="G233:G240" si="168">D233+38</f>
        <v>45558</v>
      </c>
      <c r="H233" s="88">
        <f t="shared" ref="H233:H240" si="169">D233+40</f>
        <v>45560</v>
      </c>
      <c r="I233" s="397"/>
      <c r="J233" s="775">
        <f t="shared" si="161"/>
        <v>45516</v>
      </c>
      <c r="K233" s="775">
        <f t="shared" si="161"/>
        <v>45517</v>
      </c>
      <c r="L233" s="2140">
        <f t="shared" si="156"/>
        <v>33</v>
      </c>
      <c r="M233" s="21"/>
    </row>
    <row r="234" spans="1:13" s="271" customFormat="1" ht="20.100000000000001" hidden="1" customHeight="1">
      <c r="A234" s="2075"/>
      <c r="B234" s="2735" t="s">
        <v>4172</v>
      </c>
      <c r="C234" s="88" t="s">
        <v>1995</v>
      </c>
      <c r="D234" s="88">
        <v>45529</v>
      </c>
      <c r="E234" s="88">
        <f t="shared" si="166"/>
        <v>45559</v>
      </c>
      <c r="F234" s="88">
        <f t="shared" si="167"/>
        <v>45564</v>
      </c>
      <c r="G234" s="88">
        <f t="shared" si="168"/>
        <v>45567</v>
      </c>
      <c r="H234" s="88">
        <f t="shared" si="169"/>
        <v>45569</v>
      </c>
      <c r="I234" s="397"/>
      <c r="J234" s="775">
        <f t="shared" si="161"/>
        <v>45523</v>
      </c>
      <c r="K234" s="775">
        <f t="shared" si="161"/>
        <v>45524</v>
      </c>
      <c r="L234" s="2140">
        <f t="shared" si="156"/>
        <v>34</v>
      </c>
      <c r="M234" s="21"/>
    </row>
    <row r="235" spans="1:13" s="271" customFormat="1" ht="20.100000000000001" hidden="1" customHeight="1">
      <c r="A235" s="2075"/>
      <c r="B235" s="2735" t="s">
        <v>4184</v>
      </c>
      <c r="C235" s="88" t="s">
        <v>1997</v>
      </c>
      <c r="D235" s="88">
        <v>45532</v>
      </c>
      <c r="E235" s="88">
        <f t="shared" si="166"/>
        <v>45562</v>
      </c>
      <c r="F235" s="88">
        <f t="shared" si="167"/>
        <v>45567</v>
      </c>
      <c r="G235" s="88">
        <f t="shared" si="168"/>
        <v>45570</v>
      </c>
      <c r="H235" s="88">
        <f t="shared" si="169"/>
        <v>45572</v>
      </c>
      <c r="I235" s="397"/>
      <c r="J235" s="775">
        <f t="shared" si="161"/>
        <v>45530</v>
      </c>
      <c r="K235" s="775">
        <f t="shared" si="161"/>
        <v>45531</v>
      </c>
      <c r="L235" s="2140">
        <f t="shared" ref="L235:L240" si="170">WEEKNUM(K235)</f>
        <v>35</v>
      </c>
      <c r="M235" s="21"/>
    </row>
    <row r="236" spans="1:13" s="271" customFormat="1" ht="20.100000000000001" hidden="1" customHeight="1">
      <c r="A236" s="2075"/>
      <c r="B236" s="2735" t="s">
        <v>4046</v>
      </c>
      <c r="C236" s="88" t="s">
        <v>2001</v>
      </c>
      <c r="D236" s="88">
        <v>45540</v>
      </c>
      <c r="E236" s="88">
        <f t="shared" si="166"/>
        <v>45570</v>
      </c>
      <c r="F236" s="88">
        <f t="shared" si="167"/>
        <v>45575</v>
      </c>
      <c r="G236" s="88">
        <f t="shared" si="168"/>
        <v>45578</v>
      </c>
      <c r="H236" s="88">
        <f t="shared" si="169"/>
        <v>45580</v>
      </c>
      <c r="I236" s="397"/>
      <c r="J236" s="775">
        <f t="shared" ref="J236:K240" si="171">J235+7</f>
        <v>45537</v>
      </c>
      <c r="K236" s="775">
        <f t="shared" si="171"/>
        <v>45538</v>
      </c>
      <c r="L236" s="2140">
        <f t="shared" si="170"/>
        <v>36</v>
      </c>
      <c r="M236" s="21"/>
    </row>
    <row r="237" spans="1:13" s="271" customFormat="1" ht="20.100000000000001" hidden="1" customHeight="1">
      <c r="A237" s="2075"/>
      <c r="B237" s="2735" t="s">
        <v>2800</v>
      </c>
      <c r="C237" s="88" t="s">
        <v>2004</v>
      </c>
      <c r="D237" s="88">
        <v>45547</v>
      </c>
      <c r="E237" s="88">
        <f t="shared" si="166"/>
        <v>45577</v>
      </c>
      <c r="F237" s="88">
        <f t="shared" si="167"/>
        <v>45582</v>
      </c>
      <c r="G237" s="88">
        <f t="shared" si="168"/>
        <v>45585</v>
      </c>
      <c r="H237" s="88">
        <f t="shared" si="169"/>
        <v>45587</v>
      </c>
      <c r="I237" s="397"/>
      <c r="J237" s="775">
        <f t="shared" si="171"/>
        <v>45544</v>
      </c>
      <c r="K237" s="775">
        <f t="shared" si="171"/>
        <v>45545</v>
      </c>
      <c r="L237" s="2140">
        <f t="shared" si="170"/>
        <v>37</v>
      </c>
      <c r="M237" s="21"/>
    </row>
    <row r="238" spans="1:13" s="271" customFormat="1" ht="20.100000000000001" hidden="1" customHeight="1">
      <c r="A238" s="2075"/>
      <c r="B238" s="2735" t="s">
        <v>2797</v>
      </c>
      <c r="C238" s="88" t="s">
        <v>2006</v>
      </c>
      <c r="D238" s="88">
        <v>45554</v>
      </c>
      <c r="E238" s="88">
        <f t="shared" si="166"/>
        <v>45584</v>
      </c>
      <c r="F238" s="88">
        <f t="shared" si="167"/>
        <v>45589</v>
      </c>
      <c r="G238" s="88">
        <f t="shared" si="168"/>
        <v>45592</v>
      </c>
      <c r="H238" s="88">
        <f t="shared" si="169"/>
        <v>45594</v>
      </c>
      <c r="I238" s="397"/>
      <c r="J238" s="775">
        <f t="shared" si="171"/>
        <v>45551</v>
      </c>
      <c r="K238" s="775">
        <f t="shared" si="171"/>
        <v>45552</v>
      </c>
      <c r="L238" s="2140">
        <f t="shared" si="170"/>
        <v>38</v>
      </c>
      <c r="M238" s="21"/>
    </row>
    <row r="239" spans="1:13" s="271" customFormat="1" ht="20.100000000000001" hidden="1" customHeight="1">
      <c r="A239" s="2075"/>
      <c r="B239" s="2735" t="s">
        <v>4043</v>
      </c>
      <c r="C239" s="88" t="s">
        <v>2008</v>
      </c>
      <c r="D239" s="88">
        <v>45558</v>
      </c>
      <c r="E239" s="88">
        <f t="shared" si="166"/>
        <v>45588</v>
      </c>
      <c r="F239" s="88">
        <f t="shared" si="167"/>
        <v>45593</v>
      </c>
      <c r="G239" s="88">
        <f t="shared" si="168"/>
        <v>45596</v>
      </c>
      <c r="H239" s="88">
        <f t="shared" si="169"/>
        <v>45598</v>
      </c>
      <c r="I239" s="397"/>
      <c r="J239" s="775">
        <f t="shared" si="171"/>
        <v>45558</v>
      </c>
      <c r="K239" s="775">
        <f t="shared" si="171"/>
        <v>45559</v>
      </c>
      <c r="L239" s="2140">
        <f t="shared" si="170"/>
        <v>39</v>
      </c>
      <c r="M239" s="21"/>
    </row>
    <row r="240" spans="1:13" s="271" customFormat="1" ht="20.100000000000001" hidden="1" customHeight="1">
      <c r="A240" s="2075"/>
      <c r="B240" s="2735" t="s">
        <v>4042</v>
      </c>
      <c r="C240" s="88" t="s">
        <v>2012</v>
      </c>
      <c r="D240" s="88">
        <v>45566</v>
      </c>
      <c r="E240" s="88">
        <f t="shared" si="166"/>
        <v>45596</v>
      </c>
      <c r="F240" s="88">
        <f t="shared" si="167"/>
        <v>45601</v>
      </c>
      <c r="G240" s="88">
        <f t="shared" si="168"/>
        <v>45604</v>
      </c>
      <c r="H240" s="88">
        <f t="shared" si="169"/>
        <v>45606</v>
      </c>
      <c r="I240" s="397"/>
      <c r="J240" s="775">
        <f t="shared" si="171"/>
        <v>45565</v>
      </c>
      <c r="K240" s="775">
        <f t="shared" si="171"/>
        <v>45566</v>
      </c>
      <c r="L240" s="2140">
        <f t="shared" si="170"/>
        <v>40</v>
      </c>
      <c r="M240" s="21"/>
    </row>
    <row r="241" spans="1:13" s="271" customFormat="1" ht="20.100000000000001" hidden="1" customHeight="1">
      <c r="A241" s="2075"/>
      <c r="B241" s="2735" t="s">
        <v>4045</v>
      </c>
      <c r="C241" s="88" t="s">
        <v>2016</v>
      </c>
      <c r="D241" s="88">
        <v>45575</v>
      </c>
      <c r="E241" s="88">
        <f t="shared" ref="E241:E248" si="172">D241+30</f>
        <v>45605</v>
      </c>
      <c r="F241" s="88">
        <f t="shared" ref="F241:F248" si="173">D241+35</f>
        <v>45610</v>
      </c>
      <c r="G241" s="88">
        <f t="shared" ref="G241:G248" si="174">D241+38</f>
        <v>45613</v>
      </c>
      <c r="H241" s="88">
        <f t="shared" ref="H241:H248" si="175">D241+40</f>
        <v>45615</v>
      </c>
      <c r="I241" s="397"/>
      <c r="J241" s="775">
        <f t="shared" ref="J241:K244" si="176">J240+7</f>
        <v>45572</v>
      </c>
      <c r="K241" s="775">
        <f t="shared" si="176"/>
        <v>45573</v>
      </c>
      <c r="L241" s="2140">
        <f t="shared" ref="L241:L248" si="177">WEEKNUM(K241)</f>
        <v>41</v>
      </c>
      <c r="M241" s="21"/>
    </row>
    <row r="242" spans="1:13" s="271" customFormat="1" ht="20.100000000000001" hidden="1" customHeight="1">
      <c r="A242" s="2075"/>
      <c r="B242" s="2736" t="s">
        <v>404</v>
      </c>
      <c r="C242" s="88" t="s">
        <v>2020</v>
      </c>
      <c r="D242" s="1174">
        <v>45551</v>
      </c>
      <c r="E242" s="1174">
        <f t="shared" si="172"/>
        <v>45581</v>
      </c>
      <c r="F242" s="1174">
        <f t="shared" si="173"/>
        <v>45586</v>
      </c>
      <c r="G242" s="1174">
        <f t="shared" si="174"/>
        <v>45589</v>
      </c>
      <c r="H242" s="1174">
        <f t="shared" si="175"/>
        <v>45591</v>
      </c>
      <c r="I242" s="397"/>
      <c r="J242" s="775">
        <f t="shared" si="176"/>
        <v>45579</v>
      </c>
      <c r="K242" s="775">
        <f t="shared" si="176"/>
        <v>45580</v>
      </c>
      <c r="L242" s="2140">
        <f t="shared" si="177"/>
        <v>42</v>
      </c>
      <c r="M242" s="21"/>
    </row>
    <row r="243" spans="1:13" s="271" customFormat="1" ht="20.100000000000001" hidden="1" customHeight="1">
      <c r="A243" s="2075"/>
      <c r="B243" s="2735" t="s">
        <v>4185</v>
      </c>
      <c r="C243" s="88" t="s">
        <v>2025</v>
      </c>
      <c r="D243" s="88">
        <v>45586</v>
      </c>
      <c r="E243" s="88">
        <f t="shared" si="172"/>
        <v>45616</v>
      </c>
      <c r="F243" s="88">
        <f t="shared" si="173"/>
        <v>45621</v>
      </c>
      <c r="G243" s="88">
        <f t="shared" si="174"/>
        <v>45624</v>
      </c>
      <c r="H243" s="88">
        <f t="shared" si="175"/>
        <v>45626</v>
      </c>
      <c r="I243" s="397"/>
      <c r="J243" s="775">
        <f t="shared" si="176"/>
        <v>45586</v>
      </c>
      <c r="K243" s="775">
        <f t="shared" si="176"/>
        <v>45587</v>
      </c>
      <c r="L243" s="2140">
        <f t="shared" si="177"/>
        <v>43</v>
      </c>
      <c r="M243" s="21"/>
    </row>
    <row r="244" spans="1:13" s="271" customFormat="1" ht="20.100000000000001" hidden="1" customHeight="1">
      <c r="A244" s="2075"/>
      <c r="B244" s="2735" t="s">
        <v>4153</v>
      </c>
      <c r="C244" s="88" t="s">
        <v>2029</v>
      </c>
      <c r="D244" s="88">
        <v>45593</v>
      </c>
      <c r="E244" s="88">
        <f t="shared" si="172"/>
        <v>45623</v>
      </c>
      <c r="F244" s="88">
        <f t="shared" si="173"/>
        <v>45628</v>
      </c>
      <c r="G244" s="88">
        <f t="shared" si="174"/>
        <v>45631</v>
      </c>
      <c r="H244" s="88">
        <f t="shared" si="175"/>
        <v>45633</v>
      </c>
      <c r="I244" s="397"/>
      <c r="J244" s="775">
        <f t="shared" si="176"/>
        <v>45593</v>
      </c>
      <c r="K244" s="775">
        <f t="shared" si="176"/>
        <v>45594</v>
      </c>
      <c r="L244" s="2140">
        <f t="shared" si="177"/>
        <v>44</v>
      </c>
      <c r="M244" s="21"/>
    </row>
    <row r="245" spans="1:13" s="271" customFormat="1" ht="20.100000000000001" hidden="1" customHeight="1">
      <c r="A245" s="2075"/>
      <c r="B245" s="2735" t="s">
        <v>2799</v>
      </c>
      <c r="C245" s="88" t="s">
        <v>2033</v>
      </c>
      <c r="D245" s="88">
        <v>45600</v>
      </c>
      <c r="E245" s="88">
        <f t="shared" si="172"/>
        <v>45630</v>
      </c>
      <c r="F245" s="88">
        <f t="shared" si="173"/>
        <v>45635</v>
      </c>
      <c r="G245" s="88">
        <f t="shared" si="174"/>
        <v>45638</v>
      </c>
      <c r="H245" s="88">
        <f t="shared" si="175"/>
        <v>45640</v>
      </c>
      <c r="I245" s="397"/>
      <c r="J245" s="775">
        <f t="shared" ref="J245:K248" si="178">J244+7</f>
        <v>45600</v>
      </c>
      <c r="K245" s="775">
        <f t="shared" si="178"/>
        <v>45601</v>
      </c>
      <c r="L245" s="2140">
        <f t="shared" si="177"/>
        <v>45</v>
      </c>
      <c r="M245" s="21"/>
    </row>
    <row r="246" spans="1:13" s="271" customFormat="1" ht="20.100000000000001" hidden="1" customHeight="1">
      <c r="A246" s="2075"/>
      <c r="B246" s="2735" t="s">
        <v>4041</v>
      </c>
      <c r="C246" s="88" t="s">
        <v>2036</v>
      </c>
      <c r="D246" s="88">
        <v>45608</v>
      </c>
      <c r="E246" s="88">
        <f t="shared" si="172"/>
        <v>45638</v>
      </c>
      <c r="F246" s="88">
        <f t="shared" si="173"/>
        <v>45643</v>
      </c>
      <c r="G246" s="88">
        <f t="shared" si="174"/>
        <v>45646</v>
      </c>
      <c r="H246" s="88">
        <f t="shared" si="175"/>
        <v>45648</v>
      </c>
      <c r="I246" s="397"/>
      <c r="J246" s="775">
        <f t="shared" si="178"/>
        <v>45607</v>
      </c>
      <c r="K246" s="775">
        <f t="shared" si="178"/>
        <v>45608</v>
      </c>
      <c r="L246" s="2140">
        <f t="shared" si="177"/>
        <v>46</v>
      </c>
      <c r="M246" s="21"/>
    </row>
    <row r="247" spans="1:13" s="271" customFormat="1" ht="20.100000000000001" hidden="1" customHeight="1">
      <c r="A247" s="2075"/>
      <c r="B247" s="2735" t="s">
        <v>4165</v>
      </c>
      <c r="C247" s="88" t="s">
        <v>2038</v>
      </c>
      <c r="D247" s="88">
        <v>45617</v>
      </c>
      <c r="E247" s="88">
        <f t="shared" si="172"/>
        <v>45647</v>
      </c>
      <c r="F247" s="88">
        <f t="shared" si="173"/>
        <v>45652</v>
      </c>
      <c r="G247" s="88">
        <f t="shared" si="174"/>
        <v>45655</v>
      </c>
      <c r="H247" s="88">
        <f t="shared" si="175"/>
        <v>45657</v>
      </c>
      <c r="I247" s="397"/>
      <c r="J247" s="775">
        <f t="shared" si="178"/>
        <v>45614</v>
      </c>
      <c r="K247" s="775">
        <f t="shared" si="178"/>
        <v>45615</v>
      </c>
      <c r="L247" s="2140">
        <f t="shared" si="177"/>
        <v>47</v>
      </c>
      <c r="M247" s="21"/>
    </row>
    <row r="248" spans="1:13" s="271" customFormat="1" ht="20.100000000000001" hidden="1" customHeight="1" thickTop="1">
      <c r="A248" s="2075"/>
      <c r="B248" s="2735" t="s">
        <v>4044</v>
      </c>
      <c r="C248" s="88" t="s">
        <v>2042</v>
      </c>
      <c r="D248" s="88">
        <v>45621</v>
      </c>
      <c r="E248" s="88">
        <f t="shared" si="172"/>
        <v>45651</v>
      </c>
      <c r="F248" s="88">
        <f t="shared" si="173"/>
        <v>45656</v>
      </c>
      <c r="G248" s="88">
        <f t="shared" si="174"/>
        <v>45659</v>
      </c>
      <c r="H248" s="88">
        <f t="shared" si="175"/>
        <v>45661</v>
      </c>
      <c r="I248" s="397"/>
      <c r="J248" s="775">
        <f t="shared" si="178"/>
        <v>45621</v>
      </c>
      <c r="K248" s="775">
        <f t="shared" si="178"/>
        <v>45622</v>
      </c>
      <c r="L248" s="2140">
        <f t="shared" si="177"/>
        <v>48</v>
      </c>
      <c r="M248" s="21"/>
    </row>
    <row r="249" spans="1:13" s="271" customFormat="1" ht="20.100000000000001" hidden="1" customHeight="1" thickTop="1">
      <c r="A249" s="2075"/>
      <c r="B249" s="2735" t="s">
        <v>4186</v>
      </c>
      <c r="C249" s="88" t="s">
        <v>2045</v>
      </c>
      <c r="D249" s="88">
        <v>45629</v>
      </c>
      <c r="E249" s="88">
        <f t="shared" ref="E249:E253" si="179">D249+30</f>
        <v>45659</v>
      </c>
      <c r="F249" s="88">
        <f t="shared" ref="F249:F253" si="180">D249+35</f>
        <v>45664</v>
      </c>
      <c r="G249" s="88">
        <f t="shared" ref="G249:G253" si="181">D249+38</f>
        <v>45667</v>
      </c>
      <c r="H249" s="88">
        <f t="shared" ref="H249:H253" si="182">D249+40</f>
        <v>45669</v>
      </c>
      <c r="I249" s="397"/>
      <c r="J249" s="775">
        <f t="shared" ref="J249:K249" si="183">J248+7</f>
        <v>45628</v>
      </c>
      <c r="K249" s="775">
        <f t="shared" si="183"/>
        <v>45629</v>
      </c>
      <c r="L249" s="2140">
        <f t="shared" ref="L249:L253" si="184">WEEKNUM(K249)</f>
        <v>49</v>
      </c>
      <c r="M249" s="21"/>
    </row>
    <row r="250" spans="1:13" s="271" customFormat="1" ht="20.100000000000001" hidden="1" customHeight="1" thickTop="1">
      <c r="A250" s="2075"/>
      <c r="B250" s="2735" t="s">
        <v>4187</v>
      </c>
      <c r="C250" s="88" t="s">
        <v>2048</v>
      </c>
      <c r="D250" s="88">
        <v>45637</v>
      </c>
      <c r="E250" s="88">
        <f t="shared" si="179"/>
        <v>45667</v>
      </c>
      <c r="F250" s="88">
        <f t="shared" si="180"/>
        <v>45672</v>
      </c>
      <c r="G250" s="88">
        <f t="shared" si="181"/>
        <v>45675</v>
      </c>
      <c r="H250" s="88">
        <f t="shared" si="182"/>
        <v>45677</v>
      </c>
      <c r="I250" s="397"/>
      <c r="J250" s="775">
        <f t="shared" ref="J250:K250" si="185">J249+7</f>
        <v>45635</v>
      </c>
      <c r="K250" s="775">
        <f t="shared" si="185"/>
        <v>45636</v>
      </c>
      <c r="L250" s="2140">
        <f t="shared" si="184"/>
        <v>50</v>
      </c>
      <c r="M250" s="21"/>
    </row>
    <row r="251" spans="1:13" s="271" customFormat="1" ht="20.100000000000001" hidden="1" customHeight="1" thickTop="1">
      <c r="A251" s="2075"/>
      <c r="B251" s="2735" t="s">
        <v>4188</v>
      </c>
      <c r="C251" s="88" t="s">
        <v>2051</v>
      </c>
      <c r="D251" s="88">
        <v>45648</v>
      </c>
      <c r="E251" s="88">
        <f t="shared" si="179"/>
        <v>45678</v>
      </c>
      <c r="F251" s="88">
        <f t="shared" si="180"/>
        <v>45683</v>
      </c>
      <c r="G251" s="88">
        <f t="shared" si="181"/>
        <v>45686</v>
      </c>
      <c r="H251" s="88">
        <f t="shared" si="182"/>
        <v>45688</v>
      </c>
      <c r="I251" s="397"/>
      <c r="J251" s="775">
        <f t="shared" ref="J251:K251" si="186">J250+7</f>
        <v>45642</v>
      </c>
      <c r="K251" s="775">
        <f t="shared" si="186"/>
        <v>45643</v>
      </c>
      <c r="L251" s="2140">
        <f t="shared" si="184"/>
        <v>51</v>
      </c>
      <c r="M251" s="21"/>
    </row>
    <row r="252" spans="1:13" s="271" customFormat="1" ht="20.100000000000001" hidden="1" customHeight="1">
      <c r="A252" s="2075"/>
      <c r="B252" s="2735" t="s">
        <v>4184</v>
      </c>
      <c r="C252" s="88" t="s">
        <v>2053</v>
      </c>
      <c r="D252" s="88">
        <v>45651</v>
      </c>
      <c r="E252" s="88">
        <f t="shared" si="179"/>
        <v>45681</v>
      </c>
      <c r="F252" s="88">
        <f t="shared" si="180"/>
        <v>45686</v>
      </c>
      <c r="G252" s="88">
        <f t="shared" si="181"/>
        <v>45689</v>
      </c>
      <c r="H252" s="88">
        <f t="shared" si="182"/>
        <v>45691</v>
      </c>
      <c r="I252" s="397"/>
      <c r="J252" s="775">
        <f t="shared" ref="J252:K252" si="187">J251+7</f>
        <v>45649</v>
      </c>
      <c r="K252" s="775">
        <f t="shared" si="187"/>
        <v>45650</v>
      </c>
      <c r="L252" s="2140">
        <f t="shared" si="184"/>
        <v>52</v>
      </c>
      <c r="M252" s="21"/>
    </row>
    <row r="253" spans="1:13" s="271" customFormat="1" ht="20.100000000000001" hidden="1" customHeight="1" thickTop="1">
      <c r="A253" s="2075"/>
      <c r="B253" s="2735" t="s">
        <v>4046</v>
      </c>
      <c r="C253" s="88" t="s">
        <v>2055</v>
      </c>
      <c r="D253" s="88">
        <v>45292</v>
      </c>
      <c r="E253" s="88">
        <f t="shared" si="179"/>
        <v>45322</v>
      </c>
      <c r="F253" s="88">
        <f t="shared" si="180"/>
        <v>45327</v>
      </c>
      <c r="G253" s="88">
        <f t="shared" si="181"/>
        <v>45330</v>
      </c>
      <c r="H253" s="88">
        <f t="shared" si="182"/>
        <v>45332</v>
      </c>
      <c r="I253" s="397"/>
      <c r="J253" s="775">
        <f t="shared" ref="J253:K253" si="188">J252+7</f>
        <v>45656</v>
      </c>
      <c r="K253" s="775">
        <f t="shared" si="188"/>
        <v>45657</v>
      </c>
      <c r="L253" s="2140">
        <f t="shared" si="184"/>
        <v>53</v>
      </c>
      <c r="M253" s="21"/>
    </row>
    <row r="254" spans="1:13" s="271" customFormat="1" ht="20.100000000000001" hidden="1" customHeight="1">
      <c r="A254" s="2075"/>
      <c r="B254" s="2735" t="s">
        <v>2800</v>
      </c>
      <c r="C254" s="88" t="s">
        <v>2057</v>
      </c>
      <c r="D254" s="88">
        <v>45664</v>
      </c>
      <c r="E254" s="88">
        <f t="shared" ref="E254:E259" si="189">D254+30</f>
        <v>45694</v>
      </c>
      <c r="F254" s="88">
        <f t="shared" ref="F254:F259" si="190">D254+35</f>
        <v>45699</v>
      </c>
      <c r="G254" s="88">
        <f t="shared" ref="G254:G259" si="191">D254+38</f>
        <v>45702</v>
      </c>
      <c r="H254" s="88">
        <f t="shared" ref="H254:H259" si="192">D254+40</f>
        <v>45704</v>
      </c>
      <c r="I254" s="397"/>
      <c r="J254" s="775">
        <f t="shared" ref="J254:K257" si="193">J253+7</f>
        <v>45663</v>
      </c>
      <c r="K254" s="775">
        <f t="shared" si="193"/>
        <v>45664</v>
      </c>
      <c r="L254" s="2140">
        <f t="shared" ref="L254:L259" si="194">WEEKNUM(K254)</f>
        <v>2</v>
      </c>
      <c r="M254" s="21"/>
    </row>
    <row r="255" spans="1:13" s="271" customFormat="1" ht="20.100000000000001" hidden="1" customHeight="1">
      <c r="A255" s="2075"/>
      <c r="B255" s="2735" t="s">
        <v>2797</v>
      </c>
      <c r="C255" s="88" t="s">
        <v>2059</v>
      </c>
      <c r="D255" s="88">
        <v>45671</v>
      </c>
      <c r="E255" s="88">
        <f t="shared" si="189"/>
        <v>45701</v>
      </c>
      <c r="F255" s="88">
        <f t="shared" si="190"/>
        <v>45706</v>
      </c>
      <c r="G255" s="88">
        <f t="shared" si="191"/>
        <v>45709</v>
      </c>
      <c r="H255" s="88">
        <f t="shared" si="192"/>
        <v>45711</v>
      </c>
      <c r="I255" s="397"/>
      <c r="J255" s="775">
        <f t="shared" si="193"/>
        <v>45670</v>
      </c>
      <c r="K255" s="775">
        <f t="shared" si="193"/>
        <v>45671</v>
      </c>
      <c r="L255" s="2140">
        <f t="shared" si="194"/>
        <v>3</v>
      </c>
      <c r="M255" s="21"/>
    </row>
    <row r="256" spans="1:13" s="271" customFormat="1" ht="20.100000000000001" hidden="1" customHeight="1">
      <c r="A256" s="2075"/>
      <c r="B256" s="2735" t="s">
        <v>4043</v>
      </c>
      <c r="C256" s="88" t="s">
        <v>2061</v>
      </c>
      <c r="D256" s="88">
        <v>45311</v>
      </c>
      <c r="E256" s="88">
        <f t="shared" si="189"/>
        <v>45341</v>
      </c>
      <c r="F256" s="88">
        <f t="shared" si="190"/>
        <v>45346</v>
      </c>
      <c r="G256" s="88">
        <f t="shared" si="191"/>
        <v>45349</v>
      </c>
      <c r="H256" s="88">
        <f t="shared" si="192"/>
        <v>45351</v>
      </c>
      <c r="I256" s="397"/>
      <c r="J256" s="775">
        <f t="shared" si="193"/>
        <v>45677</v>
      </c>
      <c r="K256" s="775">
        <f t="shared" si="193"/>
        <v>45678</v>
      </c>
      <c r="L256" s="2140">
        <f t="shared" si="194"/>
        <v>4</v>
      </c>
      <c r="M256" s="21"/>
    </row>
    <row r="257" spans="1:13" s="271" customFormat="1" ht="20.100000000000001" hidden="1" customHeight="1">
      <c r="A257" s="2075"/>
      <c r="B257" s="2735" t="s">
        <v>4042</v>
      </c>
      <c r="C257" s="88" t="s">
        <v>2065</v>
      </c>
      <c r="D257" s="88">
        <v>45687</v>
      </c>
      <c r="E257" s="88">
        <f t="shared" si="189"/>
        <v>45717</v>
      </c>
      <c r="F257" s="88">
        <f t="shared" si="190"/>
        <v>45722</v>
      </c>
      <c r="G257" s="88">
        <f t="shared" si="191"/>
        <v>45725</v>
      </c>
      <c r="H257" s="88">
        <f t="shared" si="192"/>
        <v>45727</v>
      </c>
      <c r="I257" s="397"/>
      <c r="J257" s="775">
        <f t="shared" si="193"/>
        <v>45684</v>
      </c>
      <c r="K257" s="775">
        <f t="shared" si="193"/>
        <v>45685</v>
      </c>
      <c r="L257" s="2140">
        <f t="shared" si="194"/>
        <v>5</v>
      </c>
      <c r="M257" s="21"/>
    </row>
    <row r="258" spans="1:13" s="271" customFormat="1" ht="20.100000000000001" hidden="1" customHeight="1" thickTop="1">
      <c r="A258" s="2075"/>
      <c r="B258" s="2735" t="s">
        <v>4045</v>
      </c>
      <c r="C258" s="88" t="s">
        <v>2069</v>
      </c>
      <c r="D258" s="88">
        <v>45693</v>
      </c>
      <c r="E258" s="88">
        <f t="shared" si="189"/>
        <v>45723</v>
      </c>
      <c r="F258" s="88">
        <f t="shared" si="190"/>
        <v>45728</v>
      </c>
      <c r="G258" s="88">
        <f t="shared" si="191"/>
        <v>45731</v>
      </c>
      <c r="H258" s="88">
        <f t="shared" si="192"/>
        <v>45733</v>
      </c>
      <c r="I258" s="397"/>
      <c r="J258" s="775">
        <f>J257+7</f>
        <v>45691</v>
      </c>
      <c r="K258" s="775">
        <f>K257+7</f>
        <v>45692</v>
      </c>
      <c r="L258" s="2140">
        <f t="shared" si="194"/>
        <v>6</v>
      </c>
      <c r="M258" s="21"/>
    </row>
    <row r="259" spans="1:13" s="271" customFormat="1" ht="20.100000000000001" hidden="1" customHeight="1">
      <c r="A259" s="2075"/>
      <c r="B259" s="2735" t="s">
        <v>4185</v>
      </c>
      <c r="C259" s="88" t="s">
        <v>2072</v>
      </c>
      <c r="D259" s="88">
        <v>45704</v>
      </c>
      <c r="E259" s="88">
        <f t="shared" si="189"/>
        <v>45734</v>
      </c>
      <c r="F259" s="88">
        <f t="shared" si="190"/>
        <v>45739</v>
      </c>
      <c r="G259" s="88">
        <f t="shared" si="191"/>
        <v>45742</v>
      </c>
      <c r="H259" s="88">
        <f t="shared" si="192"/>
        <v>45744</v>
      </c>
      <c r="I259" s="397"/>
      <c r="J259" s="775">
        <f>J258+7</f>
        <v>45698</v>
      </c>
      <c r="K259" s="775">
        <f>K258+7</f>
        <v>45699</v>
      </c>
      <c r="L259" s="2140">
        <f t="shared" si="194"/>
        <v>7</v>
      </c>
      <c r="M259" s="21"/>
    </row>
    <row r="260" spans="1:13" s="271" customFormat="1" ht="20.100000000000001" hidden="1" customHeight="1">
      <c r="A260" s="2075"/>
      <c r="B260" s="135"/>
      <c r="C260" s="397"/>
      <c r="D260" s="397"/>
      <c r="E260" s="397"/>
      <c r="F260" s="397"/>
      <c r="G260" s="397"/>
      <c r="H260" s="397"/>
      <c r="I260" s="397"/>
      <c r="J260" s="400"/>
      <c r="K260" s="400"/>
      <c r="L260" s="2414"/>
      <c r="M260" s="21"/>
    </row>
    <row r="261" spans="1:13" s="271" customFormat="1" ht="40.5" customHeight="1">
      <c r="A261" s="2075"/>
      <c r="B261" s="2737"/>
      <c r="C261" s="135"/>
      <c r="D261" s="397"/>
      <c r="E261" s="400"/>
      <c r="F261" s="21"/>
      <c r="G261" s="21"/>
      <c r="H261" s="21"/>
      <c r="I261" s="21"/>
      <c r="J261" s="400"/>
      <c r="K261" s="400"/>
      <c r="L261" s="21"/>
      <c r="M261" s="21"/>
    </row>
    <row r="262" spans="1:13" s="271" customFormat="1" ht="20.100000000000001" customHeight="1">
      <c r="A262" s="2075"/>
      <c r="B262" s="463"/>
      <c r="C262" s="50"/>
      <c r="D262" s="4767" t="s">
        <v>96</v>
      </c>
      <c r="E262" s="91" t="s">
        <v>1138</v>
      </c>
      <c r="F262" s="91" t="s">
        <v>1075</v>
      </c>
      <c r="G262" s="91" t="s">
        <v>1701</v>
      </c>
      <c r="H262" s="91" t="s">
        <v>1200</v>
      </c>
      <c r="I262" s="1779"/>
      <c r="J262" s="1609"/>
      <c r="K262" s="1367"/>
      <c r="L262" s="21"/>
      <c r="M262" s="21"/>
    </row>
    <row r="263" spans="1:13" s="271" customFormat="1" ht="20.100000000000001" customHeight="1" thickBot="1">
      <c r="A263" s="2076"/>
      <c r="B263" s="464"/>
      <c r="C263" s="3040" t="s">
        <v>2281</v>
      </c>
      <c r="D263" s="4780"/>
      <c r="E263" s="93" t="s">
        <v>3090</v>
      </c>
      <c r="F263" s="93" t="s">
        <v>2080</v>
      </c>
      <c r="G263" s="93" t="s">
        <v>3964</v>
      </c>
      <c r="H263" s="93" t="s">
        <v>2081</v>
      </c>
      <c r="I263" s="1780"/>
      <c r="J263" s="2142" t="s">
        <v>3599</v>
      </c>
      <c r="K263" s="2178" t="s">
        <v>3600</v>
      </c>
      <c r="L263" s="2141" t="s">
        <v>1794</v>
      </c>
      <c r="M263" s="21"/>
    </row>
    <row r="264" spans="1:13" s="271" customFormat="1" ht="20.100000000000001" hidden="1" customHeight="1" thickTop="1">
      <c r="A264" s="2075"/>
      <c r="B264" s="2736" t="s">
        <v>404</v>
      </c>
      <c r="C264" s="88" t="s">
        <v>4189</v>
      </c>
      <c r="D264" s="1174">
        <v>45711</v>
      </c>
      <c r="E264" s="1174">
        <f t="shared" ref="E264" si="195">D264+30</f>
        <v>45741</v>
      </c>
      <c r="F264" s="1174">
        <f t="shared" ref="F264" si="196">D264+35</f>
        <v>45746</v>
      </c>
      <c r="G264" s="1174">
        <f t="shared" ref="G264" si="197">D264+38</f>
        <v>45749</v>
      </c>
      <c r="H264" s="1174">
        <f t="shared" ref="H264" si="198">D264+40</f>
        <v>45751</v>
      </c>
      <c r="I264" s="397"/>
      <c r="J264" s="775">
        <f>D264</f>
        <v>45711</v>
      </c>
      <c r="K264" s="775">
        <f>D264+1</f>
        <v>45712</v>
      </c>
      <c r="L264" s="2140">
        <f>WEEKNUM(D264)</f>
        <v>9</v>
      </c>
      <c r="M264" s="21"/>
    </row>
    <row r="265" spans="1:13" s="271" customFormat="1" ht="20.100000000000001" hidden="1" customHeight="1">
      <c r="A265" s="2075"/>
      <c r="B265" s="2736" t="s">
        <v>404</v>
      </c>
      <c r="C265" s="88" t="s">
        <v>4190</v>
      </c>
      <c r="D265" s="1174"/>
      <c r="E265" s="1174"/>
      <c r="F265" s="1174"/>
      <c r="G265" s="1174"/>
      <c r="H265" s="1174"/>
      <c r="I265" s="397"/>
      <c r="J265" s="775">
        <f t="shared" ref="J265:K269" si="199">J264+7</f>
        <v>45718</v>
      </c>
      <c r="K265" s="775">
        <f t="shared" si="199"/>
        <v>45719</v>
      </c>
      <c r="L265" s="2140">
        <f t="shared" ref="L265:L273" si="200">WEEKNUM(K265)</f>
        <v>10</v>
      </c>
      <c r="M265" s="21"/>
    </row>
    <row r="266" spans="1:13" s="271" customFormat="1" ht="20.100000000000001" hidden="1" customHeight="1">
      <c r="A266" s="2075"/>
      <c r="B266" s="2736" t="s">
        <v>404</v>
      </c>
      <c r="C266" s="88" t="s">
        <v>4191</v>
      </c>
      <c r="D266" s="1174"/>
      <c r="E266" s="1174"/>
      <c r="F266" s="1174"/>
      <c r="G266" s="1174"/>
      <c r="H266" s="1174"/>
      <c r="I266" s="397"/>
      <c r="J266" s="775">
        <f t="shared" si="199"/>
        <v>45725</v>
      </c>
      <c r="K266" s="775">
        <f t="shared" si="199"/>
        <v>45726</v>
      </c>
      <c r="L266" s="2140">
        <f t="shared" si="200"/>
        <v>11</v>
      </c>
      <c r="M266" s="21"/>
    </row>
    <row r="267" spans="1:13" s="271" customFormat="1" ht="20.100000000000001" hidden="1" customHeight="1">
      <c r="A267" s="2075"/>
      <c r="B267" s="2736" t="s">
        <v>404</v>
      </c>
      <c r="C267" s="88" t="s">
        <v>4192</v>
      </c>
      <c r="D267" s="1174"/>
      <c r="E267" s="1174"/>
      <c r="F267" s="1174"/>
      <c r="G267" s="1174"/>
      <c r="H267" s="1174"/>
      <c r="I267" s="397"/>
      <c r="J267" s="775">
        <f t="shared" si="199"/>
        <v>45732</v>
      </c>
      <c r="K267" s="775">
        <f t="shared" si="199"/>
        <v>45733</v>
      </c>
      <c r="L267" s="2140">
        <f t="shared" si="200"/>
        <v>12</v>
      </c>
      <c r="M267" s="21"/>
    </row>
    <row r="268" spans="1:13" s="271" customFormat="1" ht="20.100000000000001" hidden="1" customHeight="1" thickTop="1">
      <c r="A268" s="2075"/>
      <c r="B268" s="2736" t="s">
        <v>404</v>
      </c>
      <c r="C268" s="88" t="s">
        <v>4193</v>
      </c>
      <c r="D268" s="1174"/>
      <c r="E268" s="1174"/>
      <c r="F268" s="1174"/>
      <c r="G268" s="1174"/>
      <c r="H268" s="1174"/>
      <c r="I268" s="397"/>
      <c r="J268" s="775">
        <f t="shared" si="199"/>
        <v>45739</v>
      </c>
      <c r="K268" s="775">
        <f t="shared" si="199"/>
        <v>45740</v>
      </c>
      <c r="L268" s="2140">
        <f t="shared" si="200"/>
        <v>13</v>
      </c>
      <c r="M268" s="21"/>
    </row>
    <row r="269" spans="1:13" s="271" customFormat="1" ht="20.100000000000001" hidden="1" customHeight="1">
      <c r="A269" s="2075"/>
      <c r="B269" s="2736" t="s">
        <v>404</v>
      </c>
      <c r="C269" s="88" t="s">
        <v>4194</v>
      </c>
      <c r="D269" s="1174"/>
      <c r="E269" s="1174"/>
      <c r="F269" s="1174"/>
      <c r="G269" s="1174"/>
      <c r="H269" s="1174"/>
      <c r="I269" s="397"/>
      <c r="J269" s="775">
        <f>J268+7</f>
        <v>45746</v>
      </c>
      <c r="K269" s="775">
        <f t="shared" si="199"/>
        <v>45747</v>
      </c>
      <c r="L269" s="2140">
        <f t="shared" si="200"/>
        <v>14</v>
      </c>
      <c r="M269" s="21"/>
    </row>
    <row r="270" spans="1:13" s="271" customFormat="1" ht="20.100000000000001" hidden="1" customHeight="1">
      <c r="A270" s="2075"/>
      <c r="B270" s="2736" t="s">
        <v>404</v>
      </c>
      <c r="C270" s="88" t="s">
        <v>4195</v>
      </c>
      <c r="D270" s="1174"/>
      <c r="E270" s="1174"/>
      <c r="F270" s="1174"/>
      <c r="G270" s="1174"/>
      <c r="H270" s="1174"/>
      <c r="I270" s="397"/>
      <c r="J270" s="775">
        <f t="shared" ref="J270:K273" si="201">J269+7</f>
        <v>45753</v>
      </c>
      <c r="K270" s="775">
        <f t="shared" si="201"/>
        <v>45754</v>
      </c>
      <c r="L270" s="2140">
        <f t="shared" si="200"/>
        <v>15</v>
      </c>
      <c r="M270" s="21"/>
    </row>
    <row r="271" spans="1:13" s="271" customFormat="1" ht="20.100000000000001" hidden="1" customHeight="1">
      <c r="A271" s="2075"/>
      <c r="B271" s="2736" t="s">
        <v>404</v>
      </c>
      <c r="C271" s="88" t="s">
        <v>4196</v>
      </c>
      <c r="D271" s="1174"/>
      <c r="E271" s="1174"/>
      <c r="F271" s="1174"/>
      <c r="G271" s="1174"/>
      <c r="H271" s="1174"/>
      <c r="I271" s="397"/>
      <c r="J271" s="775">
        <f t="shared" si="201"/>
        <v>45760</v>
      </c>
      <c r="K271" s="775">
        <f t="shared" si="201"/>
        <v>45761</v>
      </c>
      <c r="L271" s="2140">
        <f t="shared" si="200"/>
        <v>16</v>
      </c>
      <c r="M271" s="21"/>
    </row>
    <row r="272" spans="1:13" s="271" customFormat="1" ht="20.100000000000001" customHeight="1" thickTop="1">
      <c r="A272" s="2075"/>
      <c r="B272" s="2736" t="s">
        <v>404</v>
      </c>
      <c r="C272" s="88" t="s">
        <v>4197</v>
      </c>
      <c r="D272" s="1174"/>
      <c r="E272" s="1174"/>
      <c r="F272" s="1174"/>
      <c r="G272" s="1174"/>
      <c r="H272" s="1174"/>
      <c r="I272" s="397"/>
      <c r="J272" s="775">
        <v>45782</v>
      </c>
      <c r="K272" s="775">
        <v>45782</v>
      </c>
      <c r="L272" s="2140">
        <f t="shared" si="200"/>
        <v>19</v>
      </c>
      <c r="M272" s="21"/>
    </row>
    <row r="273" spans="1:17" s="271" customFormat="1" ht="20.100000000000001" customHeight="1">
      <c r="A273" s="2075"/>
      <c r="B273" s="2736" t="s">
        <v>404</v>
      </c>
      <c r="C273" s="88" t="s">
        <v>4198</v>
      </c>
      <c r="D273" s="1174"/>
      <c r="E273" s="1174"/>
      <c r="F273" s="1174"/>
      <c r="G273" s="1174"/>
      <c r="H273" s="1174"/>
      <c r="I273" s="397"/>
      <c r="J273" s="775">
        <f t="shared" si="201"/>
        <v>45789</v>
      </c>
      <c r="K273" s="775">
        <f t="shared" si="201"/>
        <v>45789</v>
      </c>
      <c r="L273" s="2140">
        <f t="shared" si="200"/>
        <v>20</v>
      </c>
      <c r="M273" s="21"/>
    </row>
    <row r="274" spans="1:17" s="271" customFormat="1" ht="20.100000000000001" customHeight="1">
      <c r="A274" s="2075"/>
      <c r="B274" s="2736" t="s">
        <v>404</v>
      </c>
      <c r="C274" s="88" t="s">
        <v>4199</v>
      </c>
      <c r="D274" s="1174"/>
      <c r="E274" s="1174"/>
      <c r="F274" s="1174"/>
      <c r="G274" s="1174"/>
      <c r="H274" s="1174"/>
      <c r="I274" s="397"/>
      <c r="J274" s="775">
        <f t="shared" ref="J274:K274" si="202">J273+7</f>
        <v>45796</v>
      </c>
      <c r="K274" s="775">
        <f t="shared" si="202"/>
        <v>45796</v>
      </c>
      <c r="L274" s="2140">
        <f>WEEKNUM(K274)</f>
        <v>21</v>
      </c>
      <c r="M274" s="21"/>
    </row>
    <row r="275" spans="1:17" s="271" customFormat="1" ht="20.100000000000001" customHeight="1">
      <c r="A275" s="2075"/>
      <c r="B275" s="26" t="s">
        <v>609</v>
      </c>
      <c r="C275" s="135"/>
      <c r="D275" s="397"/>
      <c r="E275" s="400"/>
      <c r="F275" s="21"/>
      <c r="G275" s="21"/>
      <c r="H275" s="21"/>
      <c r="I275" s="21"/>
      <c r="J275" s="400"/>
      <c r="K275" s="400"/>
      <c r="L275" s="21"/>
      <c r="M275" s="21"/>
    </row>
    <row r="276" spans="1:17" s="271" customFormat="1" ht="20.100000000000001" customHeight="1">
      <c r="A276" s="2075"/>
      <c r="B276" s="26"/>
      <c r="C276" s="135"/>
      <c r="D276" s="397"/>
      <c r="E276" s="400"/>
      <c r="F276" s="21"/>
      <c r="G276" s="21"/>
      <c r="H276" s="21"/>
      <c r="I276" s="21"/>
      <c r="J276" s="400"/>
      <c r="K276" s="400"/>
      <c r="L276" s="21"/>
      <c r="M276" s="21"/>
    </row>
    <row r="277" spans="1:17" s="271" customFormat="1" ht="20.100000000000001" customHeight="1">
      <c r="A277" s="2075"/>
      <c r="B277" s="2737"/>
      <c r="C277" s="135"/>
      <c r="D277" s="397"/>
      <c r="E277" s="400"/>
      <c r="F277" s="21"/>
      <c r="G277" s="21"/>
      <c r="H277" s="21"/>
      <c r="I277" s="21"/>
      <c r="J277" s="400"/>
      <c r="K277" s="400"/>
      <c r="L277" s="21"/>
      <c r="M277" s="21"/>
    </row>
    <row r="278" spans="1:17" s="271" customFormat="1" ht="30" customHeight="1">
      <c r="A278" s="2075"/>
      <c r="B278" s="463"/>
      <c r="C278" s="50"/>
      <c r="D278" s="4782" t="s">
        <v>96</v>
      </c>
      <c r="E278" s="3214" t="s">
        <v>101</v>
      </c>
      <c r="F278" s="91" t="s">
        <v>766</v>
      </c>
      <c r="G278" s="91" t="s">
        <v>1139</v>
      </c>
      <c r="H278" s="91" t="s">
        <v>1701</v>
      </c>
      <c r="I278" s="91" t="s">
        <v>1200</v>
      </c>
      <c r="J278" s="91" t="s">
        <v>4037</v>
      </c>
      <c r="K278" s="91" t="s">
        <v>689</v>
      </c>
      <c r="L278" s="1779"/>
      <c r="M278" s="4774" t="s">
        <v>3599</v>
      </c>
      <c r="N278" s="4776" t="s">
        <v>3600</v>
      </c>
      <c r="O278" s="4778" t="s">
        <v>1794</v>
      </c>
      <c r="P278" s="21"/>
      <c r="Q278" s="21"/>
    </row>
    <row r="279" spans="1:17" s="271" customFormat="1" ht="20.100000000000001" customHeight="1" thickBot="1">
      <c r="A279" s="2076"/>
      <c r="B279" s="464"/>
      <c r="C279" s="3213"/>
      <c r="D279" s="4783"/>
      <c r="E279" s="3215" t="s">
        <v>3428</v>
      </c>
      <c r="F279" s="3216" t="s">
        <v>3090</v>
      </c>
      <c r="G279" s="3216" t="s">
        <v>2080</v>
      </c>
      <c r="H279" s="3216" t="s">
        <v>2081</v>
      </c>
      <c r="I279" s="3216" t="s">
        <v>3218</v>
      </c>
      <c r="J279" s="3216" t="s">
        <v>3092</v>
      </c>
      <c r="K279" s="3216" t="s">
        <v>3047</v>
      </c>
      <c r="L279" s="1780"/>
      <c r="M279" s="4775"/>
      <c r="N279" s="4777"/>
      <c r="O279" s="4779"/>
      <c r="P279" s="21"/>
    </row>
    <row r="280" spans="1:17" s="271" customFormat="1" ht="20.100000000000001" customHeight="1" thickTop="1">
      <c r="A280" s="2075"/>
      <c r="B280" s="2736" t="s">
        <v>404</v>
      </c>
      <c r="C280" s="88" t="s">
        <v>4200</v>
      </c>
      <c r="D280" s="490"/>
      <c r="E280" s="1174"/>
      <c r="F280" s="1174"/>
      <c r="G280" s="1174"/>
      <c r="H280" s="1174"/>
      <c r="I280" s="1174"/>
      <c r="J280" s="1174"/>
      <c r="K280" s="1174"/>
      <c r="L280" s="397"/>
      <c r="M280" s="252">
        <v>45797</v>
      </c>
      <c r="N280" s="252">
        <v>45799</v>
      </c>
      <c r="O280" s="3217">
        <f t="shared" ref="O280:O285" si="203">WEEKNUM(N280)</f>
        <v>21</v>
      </c>
      <c r="P280" s="21"/>
    </row>
    <row r="281" spans="1:17" s="271" customFormat="1" ht="20.100000000000001" customHeight="1">
      <c r="A281" s="2075"/>
      <c r="B281" s="2736" t="s">
        <v>404</v>
      </c>
      <c r="C281" s="88" t="s">
        <v>4201</v>
      </c>
      <c r="D281" s="1174"/>
      <c r="E281" s="1174"/>
      <c r="F281" s="1174"/>
      <c r="G281" s="1174"/>
      <c r="H281" s="1174"/>
      <c r="I281" s="1174"/>
      <c r="J281" s="1174"/>
      <c r="K281" s="1174"/>
      <c r="L281" s="397"/>
      <c r="M281" s="775">
        <f t="shared" ref="M281:N285" si="204">M280+7</f>
        <v>45804</v>
      </c>
      <c r="N281" s="775">
        <f t="shared" si="204"/>
        <v>45806</v>
      </c>
      <c r="O281" s="2140">
        <f t="shared" si="203"/>
        <v>22</v>
      </c>
      <c r="P281" s="21"/>
    </row>
    <row r="282" spans="1:17" s="271" customFormat="1" ht="20.100000000000001" customHeight="1">
      <c r="A282" s="2075"/>
      <c r="B282" s="2736" t="s">
        <v>404</v>
      </c>
      <c r="C282" s="88" t="s">
        <v>4202</v>
      </c>
      <c r="D282" s="1174"/>
      <c r="E282" s="1174"/>
      <c r="F282" s="1174"/>
      <c r="G282" s="1174"/>
      <c r="H282" s="1174"/>
      <c r="I282" s="1174"/>
      <c r="J282" s="1174"/>
      <c r="K282" s="1174"/>
      <c r="L282" s="397"/>
      <c r="M282" s="775">
        <f t="shared" si="204"/>
        <v>45811</v>
      </c>
      <c r="N282" s="775">
        <f t="shared" si="204"/>
        <v>45813</v>
      </c>
      <c r="O282" s="2140">
        <f t="shared" si="203"/>
        <v>23</v>
      </c>
      <c r="P282" s="21"/>
    </row>
    <row r="283" spans="1:17" s="271" customFormat="1" ht="20.100000000000001" customHeight="1">
      <c r="A283" s="2075"/>
      <c r="B283" s="2736" t="s">
        <v>404</v>
      </c>
      <c r="C283" s="88" t="s">
        <v>4203</v>
      </c>
      <c r="D283" s="1174"/>
      <c r="E283" s="1174"/>
      <c r="F283" s="1174"/>
      <c r="G283" s="1174"/>
      <c r="H283" s="1174"/>
      <c r="I283" s="1174"/>
      <c r="J283" s="1174"/>
      <c r="K283" s="1174"/>
      <c r="L283" s="397"/>
      <c r="M283" s="775">
        <f t="shared" si="204"/>
        <v>45818</v>
      </c>
      <c r="N283" s="775">
        <f t="shared" si="204"/>
        <v>45820</v>
      </c>
      <c r="O283" s="2140">
        <f t="shared" si="203"/>
        <v>24</v>
      </c>
      <c r="P283" s="21"/>
    </row>
    <row r="284" spans="1:17" s="271" customFormat="1" ht="20.100000000000001" customHeight="1">
      <c r="A284" s="2075"/>
      <c r="B284" s="2736" t="s">
        <v>404</v>
      </c>
      <c r="C284" s="88" t="s">
        <v>4204</v>
      </c>
      <c r="D284" s="1174"/>
      <c r="E284" s="1174"/>
      <c r="F284" s="1174"/>
      <c r="G284" s="1174"/>
      <c r="H284" s="1174"/>
      <c r="I284" s="1174"/>
      <c r="J284" s="1174"/>
      <c r="K284" s="1174"/>
      <c r="L284" s="397"/>
      <c r="M284" s="775">
        <f t="shared" si="204"/>
        <v>45825</v>
      </c>
      <c r="N284" s="775">
        <f t="shared" si="204"/>
        <v>45827</v>
      </c>
      <c r="O284" s="2140">
        <f t="shared" si="203"/>
        <v>25</v>
      </c>
      <c r="P284" s="21"/>
    </row>
    <row r="285" spans="1:17" s="271" customFormat="1" ht="20.100000000000001" customHeight="1">
      <c r="A285" s="2075"/>
      <c r="B285" s="2736" t="s">
        <v>404</v>
      </c>
      <c r="C285" s="88" t="s">
        <v>4205</v>
      </c>
      <c r="D285" s="1174"/>
      <c r="E285" s="1174"/>
      <c r="F285" s="1174"/>
      <c r="G285" s="1174"/>
      <c r="H285" s="1174"/>
      <c r="I285" s="1174"/>
      <c r="J285" s="1174"/>
      <c r="K285" s="1174"/>
      <c r="L285" s="397"/>
      <c r="M285" s="775">
        <f t="shared" si="204"/>
        <v>45832</v>
      </c>
      <c r="N285" s="775">
        <f t="shared" si="204"/>
        <v>45834</v>
      </c>
      <c r="O285" s="2140">
        <f t="shared" si="203"/>
        <v>26</v>
      </c>
      <c r="P285" s="21"/>
    </row>
    <row r="286" spans="1:17" s="271" customFormat="1" ht="20.100000000000001" customHeight="1">
      <c r="A286" s="2075"/>
      <c r="B286" s="26" t="s">
        <v>609</v>
      </c>
      <c r="C286" s="135"/>
      <c r="D286" s="397"/>
      <c r="E286" s="400"/>
      <c r="F286" s="21"/>
      <c r="G286" s="21"/>
      <c r="H286" s="21"/>
      <c r="I286" s="21"/>
      <c r="J286" s="400"/>
      <c r="K286" s="400"/>
      <c r="L286" s="21"/>
      <c r="M286" s="21"/>
    </row>
    <row r="287" spans="1:17" s="271" customFormat="1" ht="20.100000000000001" customHeight="1">
      <c r="A287" s="2075"/>
      <c r="B287" s="26"/>
      <c r="C287" s="135"/>
      <c r="D287" s="397"/>
      <c r="E287" s="400"/>
      <c r="F287" s="21"/>
      <c r="G287" s="21"/>
      <c r="H287" s="21"/>
      <c r="I287" s="21"/>
      <c r="J287" s="400"/>
      <c r="K287" s="400"/>
      <c r="L287" s="21"/>
      <c r="M287" s="21"/>
    </row>
    <row r="288" spans="1:17" s="271" customFormat="1" ht="20.100000000000001" customHeight="1">
      <c r="C288" s="21"/>
      <c r="D288" s="21"/>
      <c r="E288" s="21"/>
      <c r="F288" s="21"/>
      <c r="G288" s="21"/>
      <c r="H288" s="21"/>
      <c r="I288" s="21"/>
      <c r="J288" s="21"/>
      <c r="K288" s="21"/>
      <c r="L288" s="21"/>
      <c r="M288" s="21"/>
    </row>
    <row r="289" spans="1:17" s="135" customFormat="1" ht="20.100000000000001" customHeight="1" thickBot="1">
      <c r="A289" s="2076"/>
      <c r="D289" s="2738"/>
      <c r="E289" s="2738"/>
      <c r="H289" s="2738"/>
      <c r="L289" s="2738"/>
      <c r="M289" s="21"/>
    </row>
    <row r="290" spans="1:17" s="135" customFormat="1" ht="20.100000000000001" customHeight="1">
      <c r="A290" s="3021"/>
      <c r="B290" s="3218"/>
      <c r="C290" s="3219"/>
      <c r="D290" s="3220"/>
      <c r="E290" s="3221"/>
      <c r="F290" s="3222"/>
      <c r="G290" s="3223"/>
      <c r="H290" s="3224"/>
      <c r="I290" s="3021"/>
      <c r="J290" s="3021"/>
      <c r="K290" s="3021"/>
      <c r="L290" s="3021"/>
      <c r="M290" s="3021"/>
      <c r="N290" s="3021"/>
      <c r="O290" s="3021"/>
      <c r="P290" s="3021"/>
      <c r="Q290" s="3021"/>
    </row>
    <row r="291" spans="1:17" s="135" customFormat="1" ht="20.100000000000001" customHeight="1">
      <c r="A291" s="3021"/>
      <c r="B291" s="2037" t="s">
        <v>0</v>
      </c>
      <c r="C291" s="130"/>
      <c r="D291" s="182" t="s">
        <v>3651</v>
      </c>
      <c r="E291" s="182"/>
      <c r="F291" s="182"/>
      <c r="G291" s="182" t="s">
        <v>60</v>
      </c>
      <c r="H291" s="2038"/>
      <c r="I291" s="3021"/>
      <c r="J291" s="3021"/>
      <c r="K291" s="3021"/>
      <c r="L291" s="3021"/>
      <c r="M291" s="3021"/>
      <c r="N291" s="3021"/>
      <c r="O291" s="3021"/>
      <c r="P291" s="3021"/>
      <c r="Q291" s="3021"/>
    </row>
    <row r="292" spans="1:17" s="135" customFormat="1" ht="20.100000000000001" customHeight="1">
      <c r="A292" s="3021"/>
      <c r="B292" s="2039" t="s">
        <v>1</v>
      </c>
      <c r="C292" s="2040" t="s">
        <v>2</v>
      </c>
      <c r="D292" s="128" t="s">
        <v>611</v>
      </c>
      <c r="E292" s="182"/>
      <c r="F292" s="2040" t="s">
        <v>38</v>
      </c>
      <c r="G292" s="130" t="s">
        <v>62</v>
      </c>
      <c r="H292" s="2041" t="s">
        <v>63</v>
      </c>
      <c r="I292" s="3021"/>
      <c r="J292" s="3021"/>
      <c r="K292" s="3021"/>
      <c r="L292" s="3021"/>
      <c r="M292" s="3021"/>
      <c r="N292" s="3021"/>
      <c r="O292" s="3021"/>
      <c r="P292" s="3021"/>
      <c r="Q292" s="3021"/>
    </row>
    <row r="293" spans="1:17" s="135" customFormat="1" ht="20.100000000000001" customHeight="1">
      <c r="A293" s="3021"/>
      <c r="B293" s="2039" t="s">
        <v>4026</v>
      </c>
      <c r="C293" s="2040" t="s">
        <v>4027</v>
      </c>
      <c r="D293" s="128" t="s">
        <v>39</v>
      </c>
      <c r="E293" s="1535" t="s">
        <v>40</v>
      </c>
      <c r="F293" s="2042" t="s">
        <v>41</v>
      </c>
      <c r="G293" s="130" t="s">
        <v>66</v>
      </c>
      <c r="H293" s="2041" t="s">
        <v>68</v>
      </c>
      <c r="I293" s="3021"/>
      <c r="J293" s="3021"/>
      <c r="K293" s="3021"/>
      <c r="L293" s="3021"/>
      <c r="M293" s="3021"/>
      <c r="N293" s="3021"/>
      <c r="O293" s="3021"/>
      <c r="P293" s="3021"/>
      <c r="Q293" s="3021"/>
    </row>
    <row r="294" spans="1:17" s="135" customFormat="1" ht="20.100000000000001" customHeight="1">
      <c r="A294" s="3021"/>
      <c r="B294" s="3225" t="s">
        <v>3</v>
      </c>
      <c r="C294" s="3226" t="s">
        <v>5</v>
      </c>
      <c r="D294" s="128" t="s">
        <v>42</v>
      </c>
      <c r="E294" s="1535" t="s">
        <v>43</v>
      </c>
      <c r="F294" s="2042" t="s">
        <v>44</v>
      </c>
      <c r="G294" s="190" t="s">
        <v>72</v>
      </c>
      <c r="H294" s="3227" t="s">
        <v>74</v>
      </c>
      <c r="I294" s="3021"/>
      <c r="J294" s="3021"/>
      <c r="K294" s="3021"/>
      <c r="L294" s="3021"/>
      <c r="M294" s="3021"/>
      <c r="N294" s="3021"/>
      <c r="O294" s="3021"/>
      <c r="P294" s="3021"/>
      <c r="Q294" s="3021"/>
    </row>
    <row r="295" spans="1:17" ht="20.100000000000001" customHeight="1">
      <c r="A295" s="3021"/>
      <c r="B295" s="3225" t="s">
        <v>4028</v>
      </c>
      <c r="C295" s="3226" t="s">
        <v>4029</v>
      </c>
      <c r="D295" s="128" t="s">
        <v>45</v>
      </c>
      <c r="E295" s="1535" t="s">
        <v>46</v>
      </c>
      <c r="F295" s="2042" t="s">
        <v>47</v>
      </c>
      <c r="G295" s="190" t="s">
        <v>4030</v>
      </c>
      <c r="H295" s="3227" t="s">
        <v>87</v>
      </c>
      <c r="I295" s="3021"/>
      <c r="J295" s="3021"/>
      <c r="K295" s="3021"/>
      <c r="L295" s="3138"/>
      <c r="M295" s="3138"/>
      <c r="N295" s="3021"/>
      <c r="O295" s="3021"/>
      <c r="P295" s="3021"/>
      <c r="Q295" s="3021"/>
    </row>
    <row r="296" spans="1:17" ht="20.100000000000001" customHeight="1">
      <c r="A296" s="3021"/>
      <c r="B296" s="3225" t="s">
        <v>4031</v>
      </c>
      <c r="C296" s="3226" t="s">
        <v>26</v>
      </c>
      <c r="D296" s="128" t="s">
        <v>48</v>
      </c>
      <c r="E296" s="1535" t="s">
        <v>49</v>
      </c>
      <c r="F296" s="2042" t="s">
        <v>50</v>
      </c>
      <c r="G296" s="190" t="s">
        <v>69</v>
      </c>
      <c r="H296" s="3227" t="s">
        <v>71</v>
      </c>
      <c r="I296" s="3021"/>
      <c r="J296" s="3021"/>
      <c r="K296" s="3021"/>
      <c r="L296" s="3138"/>
      <c r="M296" s="3138"/>
      <c r="N296" s="3021"/>
      <c r="O296" s="3021"/>
      <c r="P296" s="3021"/>
      <c r="Q296" s="3021"/>
    </row>
    <row r="297" spans="1:17" ht="20.100000000000001" customHeight="1">
      <c r="A297" s="3021"/>
      <c r="B297" s="3225" t="s">
        <v>6</v>
      </c>
      <c r="C297" s="3226" t="s">
        <v>8</v>
      </c>
      <c r="D297" s="128" t="s">
        <v>51</v>
      </c>
      <c r="E297" s="1535" t="s">
        <v>52</v>
      </c>
      <c r="F297" s="2042" t="s">
        <v>53</v>
      </c>
      <c r="G297" s="190" t="s">
        <v>75</v>
      </c>
      <c r="H297" s="3227" t="s">
        <v>77</v>
      </c>
      <c r="I297" s="3021"/>
      <c r="J297" s="3021"/>
      <c r="K297" s="3021"/>
      <c r="L297" s="3138"/>
      <c r="M297" s="3138"/>
      <c r="N297" s="3021"/>
      <c r="O297" s="3021"/>
      <c r="P297" s="3021"/>
      <c r="Q297" s="3021"/>
    </row>
    <row r="298" spans="1:17" ht="20.100000000000001" customHeight="1">
      <c r="A298" s="3021"/>
      <c r="B298" s="3225" t="s">
        <v>4033</v>
      </c>
      <c r="C298" s="3624" t="s">
        <v>14</v>
      </c>
      <c r="D298" s="128" t="s">
        <v>4034</v>
      </c>
      <c r="E298" s="1535" t="s">
        <v>55</v>
      </c>
      <c r="F298" s="2040" t="s">
        <v>56</v>
      </c>
      <c r="G298" s="190" t="s">
        <v>4035</v>
      </c>
      <c r="H298" s="2043" t="s">
        <v>84</v>
      </c>
      <c r="I298" s="3021"/>
      <c r="J298" s="3021"/>
      <c r="K298" s="3021"/>
      <c r="L298" s="3138"/>
      <c r="M298" s="3138"/>
      <c r="N298" s="3021"/>
      <c r="O298" s="3021"/>
      <c r="P298" s="3021"/>
      <c r="Q298" s="3021"/>
    </row>
    <row r="299" spans="1:17" ht="20.100000000000001" customHeight="1">
      <c r="A299" s="3139"/>
      <c r="B299" s="3225"/>
      <c r="C299" s="3226"/>
      <c r="D299" s="128"/>
      <c r="E299" s="130"/>
      <c r="F299" s="190"/>
      <c r="G299" s="182"/>
      <c r="H299" s="2044"/>
      <c r="I299" s="190"/>
      <c r="J299" s="3138"/>
      <c r="K299" s="3138"/>
      <c r="L299" s="3138"/>
      <c r="M299" s="3138"/>
      <c r="N299" s="3138"/>
      <c r="O299" s="3138"/>
      <c r="P299" s="3138"/>
      <c r="Q299" s="3138"/>
    </row>
    <row r="300" spans="1:17" ht="20.100000000000001" customHeight="1" thickBot="1">
      <c r="A300" s="3139"/>
      <c r="B300" s="3228"/>
      <c r="C300" s="2047"/>
      <c r="D300" s="2047"/>
      <c r="E300" s="2047"/>
      <c r="F300" s="2047"/>
      <c r="G300" s="2047"/>
      <c r="H300" s="3229"/>
      <c r="I300" s="190"/>
      <c r="J300" s="3138"/>
      <c r="K300" s="3138"/>
      <c r="L300" s="3138"/>
      <c r="M300" s="3138"/>
      <c r="N300" s="3138"/>
      <c r="O300" s="3138"/>
      <c r="P300" s="3138"/>
      <c r="Q300" s="3138"/>
    </row>
    <row r="301" spans="1:17" ht="20.100000000000001" customHeight="1">
      <c r="B301" s="135"/>
      <c r="C301" s="135"/>
      <c r="D301" s="135"/>
      <c r="E301" s="135"/>
      <c r="F301" s="135"/>
      <c r="G301" s="135"/>
      <c r="H301" s="2739"/>
      <c r="I301" s="135"/>
      <c r="J301" s="135"/>
      <c r="K301" s="135"/>
      <c r="L301" s="135"/>
    </row>
    <row r="302" spans="1:17" ht="20.100000000000001" customHeight="1">
      <c r="B302" s="135"/>
      <c r="C302" s="135"/>
      <c r="D302" s="135"/>
      <c r="E302" s="135"/>
      <c r="F302" s="135"/>
      <c r="G302" s="135"/>
      <c r="H302" s="2739"/>
      <c r="I302" s="135"/>
      <c r="J302" s="135"/>
      <c r="K302" s="135"/>
      <c r="L302" s="135"/>
    </row>
    <row r="303" spans="1:17" ht="20.100000000000001" customHeight="1">
      <c r="B303" s="135"/>
      <c r="C303" s="135"/>
      <c r="D303" s="135"/>
      <c r="E303" s="135"/>
      <c r="F303" s="135"/>
      <c r="G303" s="135"/>
      <c r="H303" s="135"/>
      <c r="I303" s="2739"/>
      <c r="J303" s="135"/>
      <c r="K303" s="135"/>
      <c r="L303" s="135"/>
    </row>
    <row r="304" spans="1:17" ht="20.100000000000001" customHeight="1">
      <c r="B304" s="135"/>
      <c r="C304" s="135"/>
      <c r="D304" s="135"/>
      <c r="E304" s="135"/>
      <c r="J304" s="135"/>
      <c r="K304" s="135"/>
      <c r="L304" s="2738"/>
    </row>
    <row r="305" spans="2:12" ht="20.100000000000001" customHeight="1">
      <c r="B305" s="135"/>
      <c r="C305" s="135"/>
      <c r="D305" s="135"/>
      <c r="E305" s="135"/>
      <c r="J305" s="135"/>
      <c r="K305" s="135"/>
      <c r="L305" s="2738"/>
    </row>
    <row r="306" spans="2:12" ht="20.100000000000001" customHeight="1">
      <c r="B306" s="135"/>
      <c r="C306" s="135"/>
      <c r="D306" s="135"/>
      <c r="E306" s="135"/>
      <c r="J306" s="135"/>
      <c r="K306" s="135"/>
      <c r="L306" s="2738"/>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29"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52"/>
  <sheetViews>
    <sheetView showGridLines="0" topLeftCell="B1" zoomScale="115" zoomScaleNormal="115" workbookViewId="0">
      <selection activeCell="F94" sqref="F94"/>
    </sheetView>
  </sheetViews>
  <sheetFormatPr defaultColWidth="9.42578125" defaultRowHeight="20.100000000000001" customHeight="1"/>
  <cols>
    <col min="1" max="1" width="26.28515625" style="5" customWidth="1"/>
    <col min="2" max="2" width="7.42578125" style="240" customWidth="1"/>
    <col min="3" max="3" width="24.85546875" style="5" customWidth="1"/>
    <col min="4" max="4" width="24.140625" style="5" customWidth="1"/>
    <col min="5" max="5" width="18.140625" style="5" customWidth="1"/>
    <col min="6" max="6" width="14.85546875" style="5" customWidth="1"/>
    <col min="7" max="7" width="22.42578125" style="5" customWidth="1"/>
    <col min="8" max="8" width="20.28515625" style="5" customWidth="1"/>
    <col min="9" max="9" width="25.42578125" customWidth="1"/>
    <col min="10" max="10" width="18.85546875" customWidth="1"/>
    <col min="11" max="11" width="18.85546875" style="5" customWidth="1"/>
    <col min="12" max="12" width="11.85546875" style="5" customWidth="1"/>
    <col min="13" max="13" width="20.85546875" style="5" customWidth="1"/>
    <col min="14" max="14" width="18.5703125" style="5" customWidth="1"/>
    <col min="15" max="16384" width="9.42578125" style="5"/>
  </cols>
  <sheetData>
    <row r="1" spans="1:14" ht="20.100000000000001" customHeight="1">
      <c r="C1" s="14"/>
    </row>
    <row r="2" spans="1:14" s="6" customFormat="1" ht="20.100000000000001" customHeight="1">
      <c r="B2" s="241"/>
      <c r="C2" s="4761" t="s">
        <v>1779</v>
      </c>
      <c r="D2" s="4761"/>
      <c r="E2" s="4761"/>
      <c r="F2" s="4761"/>
      <c r="G2" s="4761"/>
      <c r="H2" s="4761"/>
      <c r="I2" s="171"/>
      <c r="J2" s="171"/>
      <c r="K2" s="171"/>
    </row>
    <row r="3" spans="1:14" ht="20.100000000000001" customHeight="1">
      <c r="C3" s="65"/>
      <c r="D3" s="65"/>
      <c r="F3" s="45"/>
      <c r="G3" s="65"/>
      <c r="H3" s="65"/>
      <c r="I3" s="65"/>
      <c r="J3" s="65"/>
      <c r="K3" s="65"/>
      <c r="L3" s="37"/>
      <c r="M3" s="37"/>
    </row>
    <row r="4" spans="1:14" ht="20.100000000000001" customHeight="1">
      <c r="C4" s="4762" t="s">
        <v>4206</v>
      </c>
      <c r="D4" s="4762"/>
      <c r="E4" s="4762"/>
      <c r="F4" s="4762"/>
      <c r="G4" s="4762"/>
      <c r="H4" s="4762"/>
      <c r="I4" s="774"/>
      <c r="J4" s="774"/>
      <c r="K4" s="774"/>
      <c r="L4" s="37"/>
      <c r="M4" s="37"/>
    </row>
    <row r="5" spans="1:14" ht="20.100000000000001" customHeight="1">
      <c r="C5" s="82"/>
      <c r="D5" s="82"/>
      <c r="F5" s="82"/>
      <c r="G5" s="82"/>
      <c r="H5" s="82"/>
      <c r="I5" s="82"/>
      <c r="J5" s="82"/>
      <c r="K5" s="37"/>
      <c r="L5" s="37"/>
      <c r="M5" s="37"/>
    </row>
    <row r="6" spans="1:14" s="14" customFormat="1" ht="20.100000000000001" customHeight="1">
      <c r="B6" s="1219"/>
      <c r="C6" s="1157"/>
      <c r="D6" s="1261"/>
      <c r="E6" s="1313"/>
      <c r="F6" s="1856"/>
      <c r="G6" s="1856"/>
      <c r="H6" s="1856"/>
      <c r="I6" s="1856"/>
      <c r="J6" s="1856"/>
      <c r="K6" s="1856"/>
      <c r="L6" s="832"/>
      <c r="M6" s="1158"/>
      <c r="N6" s="1362"/>
    </row>
    <row r="7" spans="1:14" s="14" customFormat="1" ht="20.100000000000001" hidden="1" customHeight="1">
      <c r="B7" s="1219"/>
      <c r="C7" s="816"/>
      <c r="D7" s="1261"/>
      <c r="E7" s="1313"/>
      <c r="F7" s="1313"/>
      <c r="G7" s="1313"/>
      <c r="H7" s="1313"/>
      <c r="I7" s="1313"/>
      <c r="J7" s="1313"/>
      <c r="K7" s="1313"/>
      <c r="L7" s="832"/>
      <c r="M7" s="1664"/>
      <c r="N7" s="1665"/>
    </row>
    <row r="8" spans="1:14" s="14" customFormat="1" ht="20.100000000000001" hidden="1" customHeight="1">
      <c r="A8" s="3514"/>
      <c r="B8" s="3515"/>
      <c r="C8" s="3516" t="s">
        <v>4207</v>
      </c>
      <c r="D8" s="3486" t="s">
        <v>701</v>
      </c>
      <c r="E8" s="3487" t="s">
        <v>96</v>
      </c>
      <c r="F8" s="3488" t="s">
        <v>4208</v>
      </c>
      <c r="G8" s="3489" t="s">
        <v>766</v>
      </c>
      <c r="H8" s="3487" t="s">
        <v>1075</v>
      </c>
      <c r="I8" s="3490" t="s">
        <v>1140</v>
      </c>
      <c r="J8" s="3490" t="s">
        <v>1756</v>
      </c>
      <c r="K8" s="3487" t="s">
        <v>4209</v>
      </c>
      <c r="L8" s="3517"/>
      <c r="M8" s="3447" t="s">
        <v>3581</v>
      </c>
      <c r="N8" s="3447" t="s">
        <v>3582</v>
      </c>
    </row>
    <row r="9" spans="1:14" s="14" customFormat="1" ht="20.100000000000001" hidden="1" customHeight="1" thickBot="1">
      <c r="A9" s="3514"/>
      <c r="B9" s="3515"/>
      <c r="C9" s="3518" t="s">
        <v>4210</v>
      </c>
      <c r="D9" s="3519" t="s">
        <v>3233</v>
      </c>
      <c r="E9" s="3491" t="s">
        <v>701</v>
      </c>
      <c r="F9" s="3492" t="s">
        <v>3306</v>
      </c>
      <c r="G9" s="3493" t="s">
        <v>2080</v>
      </c>
      <c r="H9" s="3492" t="s">
        <v>3964</v>
      </c>
      <c r="I9" s="3493" t="s">
        <v>2081</v>
      </c>
      <c r="J9" s="3494" t="s">
        <v>3092</v>
      </c>
      <c r="K9" s="3495" t="s">
        <v>3430</v>
      </c>
      <c r="L9" s="3517"/>
      <c r="M9" s="3433"/>
      <c r="N9" s="3433"/>
    </row>
    <row r="10" spans="1:14" s="14" customFormat="1" ht="20.100000000000001" hidden="1" customHeight="1" thickTop="1">
      <c r="A10" s="3514"/>
      <c r="B10" s="3515" t="s">
        <v>4211</v>
      </c>
      <c r="C10" s="3497" t="s">
        <v>4212</v>
      </c>
      <c r="D10" s="3498" t="s">
        <v>213</v>
      </c>
      <c r="E10" s="3499">
        <v>45710</v>
      </c>
      <c r="F10" s="3500">
        <f>E10+32</f>
        <v>45742</v>
      </c>
      <c r="G10" s="3496">
        <f>E10+36</f>
        <v>45746</v>
      </c>
      <c r="H10" s="3499">
        <f>E10+39</f>
        <v>45749</v>
      </c>
      <c r="I10" s="3496">
        <f t="shared" ref="I10:I52" si="0">E10+41</f>
        <v>45751</v>
      </c>
      <c r="J10" s="3496">
        <f t="shared" ref="J10:J52" si="1">E10+44</f>
        <v>45754</v>
      </c>
      <c r="K10" s="3499">
        <f t="shared" ref="K10:K52" si="2">E10+50</f>
        <v>45760</v>
      </c>
      <c r="L10" s="3517"/>
      <c r="M10" s="3433">
        <v>45710</v>
      </c>
      <c r="N10" s="3433">
        <f>M10+1</f>
        <v>45711</v>
      </c>
    </row>
    <row r="11" spans="1:14" s="14" customFormat="1" ht="20.100000000000001" hidden="1" customHeight="1">
      <c r="A11" s="3514"/>
      <c r="B11" s="3515" t="s">
        <v>4213</v>
      </c>
      <c r="C11" s="1338" t="s">
        <v>4214</v>
      </c>
      <c r="D11" s="1329" t="s">
        <v>4053</v>
      </c>
      <c r="E11" s="1332">
        <v>45717</v>
      </c>
      <c r="F11" s="3501">
        <f t="shared" ref="F11:F25" si="3">E11+32</f>
        <v>45749</v>
      </c>
      <c r="G11" s="1332">
        <f t="shared" ref="G11:G25" si="4">E11+36</f>
        <v>45753</v>
      </c>
      <c r="H11" s="1332">
        <f t="shared" ref="H11:H25" si="5">E11+39</f>
        <v>45756</v>
      </c>
      <c r="I11" s="1332">
        <f t="shared" si="0"/>
        <v>45758</v>
      </c>
      <c r="J11" s="1332">
        <f t="shared" si="1"/>
        <v>45761</v>
      </c>
      <c r="K11" s="1332">
        <f t="shared" si="2"/>
        <v>45767</v>
      </c>
      <c r="L11" s="3517"/>
      <c r="M11" s="3433">
        <v>45717</v>
      </c>
      <c r="N11" s="3433">
        <f t="shared" ref="N11:N25" si="6">M11+1</f>
        <v>45718</v>
      </c>
    </row>
    <row r="12" spans="1:14" s="14" customFormat="1" ht="20.100000000000001" hidden="1" customHeight="1">
      <c r="A12" s="3514"/>
      <c r="B12" s="3515" t="s">
        <v>4215</v>
      </c>
      <c r="C12" s="1338" t="s">
        <v>4023</v>
      </c>
      <c r="D12" s="1329" t="s">
        <v>150</v>
      </c>
      <c r="E12" s="1330">
        <v>45728</v>
      </c>
      <c r="F12" s="3501">
        <f t="shared" si="3"/>
        <v>45760</v>
      </c>
      <c r="G12" s="3496">
        <f t="shared" si="4"/>
        <v>45764</v>
      </c>
      <c r="H12" s="1332">
        <f t="shared" si="5"/>
        <v>45767</v>
      </c>
      <c r="I12" s="3496">
        <f t="shared" si="0"/>
        <v>45769</v>
      </c>
      <c r="J12" s="3496">
        <f t="shared" si="1"/>
        <v>45772</v>
      </c>
      <c r="K12" s="1332">
        <f t="shared" si="2"/>
        <v>45778</v>
      </c>
      <c r="L12" s="3517"/>
      <c r="M12" s="3433">
        <v>45724</v>
      </c>
      <c r="N12" s="3433">
        <f t="shared" si="6"/>
        <v>45725</v>
      </c>
    </row>
    <row r="13" spans="1:14" s="14" customFormat="1" ht="20.100000000000001" hidden="1" customHeight="1">
      <c r="A13" s="3514"/>
      <c r="B13" s="3515" t="s">
        <v>4216</v>
      </c>
      <c r="C13" s="3502" t="s">
        <v>404</v>
      </c>
      <c r="D13" s="1329" t="s">
        <v>176</v>
      </c>
      <c r="E13" s="1365">
        <v>45731</v>
      </c>
      <c r="F13" s="3503">
        <f t="shared" si="3"/>
        <v>45763</v>
      </c>
      <c r="G13" s="1365">
        <f t="shared" si="4"/>
        <v>45767</v>
      </c>
      <c r="H13" s="1365">
        <f t="shared" si="5"/>
        <v>45770</v>
      </c>
      <c r="I13" s="1365">
        <f t="shared" si="0"/>
        <v>45772</v>
      </c>
      <c r="J13" s="1365">
        <f t="shared" si="1"/>
        <v>45775</v>
      </c>
      <c r="K13" s="1365">
        <f t="shared" si="2"/>
        <v>45781</v>
      </c>
      <c r="L13" s="3517"/>
      <c r="M13" s="3433">
        <v>45731</v>
      </c>
      <c r="N13" s="3433">
        <f t="shared" si="6"/>
        <v>45732</v>
      </c>
    </row>
    <row r="14" spans="1:14" s="14" customFormat="1" ht="20.100000000000001" hidden="1" customHeight="1">
      <c r="A14" s="3514"/>
      <c r="B14" s="3515" t="s">
        <v>4217</v>
      </c>
      <c r="C14" s="1338" t="s">
        <v>4218</v>
      </c>
      <c r="D14" s="3504" t="s">
        <v>3015</v>
      </c>
      <c r="E14" s="1332">
        <v>45738</v>
      </c>
      <c r="F14" s="3501">
        <f t="shared" si="3"/>
        <v>45770</v>
      </c>
      <c r="G14" s="3496">
        <f t="shared" si="4"/>
        <v>45774</v>
      </c>
      <c r="H14" s="1332">
        <f t="shared" si="5"/>
        <v>45777</v>
      </c>
      <c r="I14" s="3496">
        <f t="shared" si="0"/>
        <v>45779</v>
      </c>
      <c r="J14" s="3496">
        <f t="shared" si="1"/>
        <v>45782</v>
      </c>
      <c r="K14" s="1332">
        <f t="shared" si="2"/>
        <v>45788</v>
      </c>
      <c r="L14" s="3517"/>
      <c r="M14" s="3433">
        <v>45738</v>
      </c>
      <c r="N14" s="3433">
        <f t="shared" si="6"/>
        <v>45739</v>
      </c>
    </row>
    <row r="15" spans="1:14" s="14" customFormat="1" ht="20.100000000000001" hidden="1" customHeight="1">
      <c r="A15" s="3514"/>
      <c r="B15" s="3515" t="s">
        <v>4219</v>
      </c>
      <c r="C15" s="1338" t="s">
        <v>4220</v>
      </c>
      <c r="D15" s="1329" t="s">
        <v>4050</v>
      </c>
      <c r="E15" s="1330">
        <v>45748</v>
      </c>
      <c r="F15" s="3501">
        <f t="shared" si="3"/>
        <v>45780</v>
      </c>
      <c r="G15" s="3496">
        <f t="shared" si="4"/>
        <v>45784</v>
      </c>
      <c r="H15" s="1332">
        <f t="shared" si="5"/>
        <v>45787</v>
      </c>
      <c r="I15" s="3496">
        <f t="shared" si="0"/>
        <v>45789</v>
      </c>
      <c r="J15" s="3496">
        <f t="shared" si="1"/>
        <v>45792</v>
      </c>
      <c r="K15" s="1332">
        <f t="shared" si="2"/>
        <v>45798</v>
      </c>
      <c r="L15" s="3517"/>
      <c r="M15" s="3433">
        <v>45745</v>
      </c>
      <c r="N15" s="3433">
        <f t="shared" si="6"/>
        <v>45746</v>
      </c>
    </row>
    <row r="16" spans="1:14" s="14" customFormat="1" ht="20.100000000000001" hidden="1" customHeight="1">
      <c r="A16" s="3514"/>
      <c r="B16" s="3515" t="s">
        <v>4221</v>
      </c>
      <c r="C16" s="3497" t="s">
        <v>4222</v>
      </c>
      <c r="D16" s="3498" t="s">
        <v>3015</v>
      </c>
      <c r="E16" s="3505">
        <v>45757</v>
      </c>
      <c r="F16" s="3500">
        <f t="shared" si="3"/>
        <v>45789</v>
      </c>
      <c r="G16" s="3496">
        <f t="shared" si="4"/>
        <v>45793</v>
      </c>
      <c r="H16" s="3499">
        <f t="shared" si="5"/>
        <v>45796</v>
      </c>
      <c r="I16" s="3496">
        <f t="shared" si="0"/>
        <v>45798</v>
      </c>
      <c r="J16" s="3496">
        <f t="shared" si="1"/>
        <v>45801</v>
      </c>
      <c r="K16" s="3499">
        <f t="shared" si="2"/>
        <v>45807</v>
      </c>
      <c r="L16" s="3517"/>
      <c r="M16" s="3433">
        <v>45752</v>
      </c>
      <c r="N16" s="3433">
        <f t="shared" si="6"/>
        <v>45753</v>
      </c>
    </row>
    <row r="17" spans="1:14" s="14" customFormat="1" ht="20.100000000000001" hidden="1" customHeight="1">
      <c r="A17" s="3514"/>
      <c r="B17" s="3515" t="s">
        <v>4223</v>
      </c>
      <c r="C17" s="3506" t="s">
        <v>404</v>
      </c>
      <c r="D17" s="3507" t="s">
        <v>2318</v>
      </c>
      <c r="E17" s="1365">
        <v>45759</v>
      </c>
      <c r="F17" s="3503">
        <f t="shared" si="3"/>
        <v>45791</v>
      </c>
      <c r="G17" s="1365">
        <f t="shared" si="4"/>
        <v>45795</v>
      </c>
      <c r="H17" s="1365">
        <f t="shared" si="5"/>
        <v>45798</v>
      </c>
      <c r="I17" s="1365">
        <f t="shared" si="0"/>
        <v>45800</v>
      </c>
      <c r="J17" s="1365">
        <f t="shared" si="1"/>
        <v>45803</v>
      </c>
      <c r="K17" s="1365">
        <f t="shared" si="2"/>
        <v>45809</v>
      </c>
      <c r="L17" s="3517"/>
      <c r="M17" s="3433">
        <v>45759</v>
      </c>
      <c r="N17" s="3433">
        <f t="shared" si="6"/>
        <v>45760</v>
      </c>
    </row>
    <row r="18" spans="1:14" s="14" customFormat="1" ht="20.100000000000001" hidden="1" customHeight="1">
      <c r="A18" s="3514"/>
      <c r="B18" s="3515" t="s">
        <v>4224</v>
      </c>
      <c r="C18" s="3497" t="s">
        <v>4225</v>
      </c>
      <c r="D18" s="3498" t="s">
        <v>200</v>
      </c>
      <c r="E18" s="3505">
        <v>45769</v>
      </c>
      <c r="F18" s="3499">
        <f t="shared" si="3"/>
        <v>45801</v>
      </c>
      <c r="G18" s="3496">
        <f t="shared" si="4"/>
        <v>45805</v>
      </c>
      <c r="H18" s="3499">
        <f t="shared" si="5"/>
        <v>45808</v>
      </c>
      <c r="I18" s="3496">
        <f t="shared" si="0"/>
        <v>45810</v>
      </c>
      <c r="J18" s="3496">
        <f t="shared" si="1"/>
        <v>45813</v>
      </c>
      <c r="K18" s="3499">
        <f t="shared" si="2"/>
        <v>45819</v>
      </c>
      <c r="L18" s="3517"/>
      <c r="M18" s="3433">
        <v>45766</v>
      </c>
      <c r="N18" s="3433">
        <f t="shared" si="6"/>
        <v>45767</v>
      </c>
    </row>
    <row r="19" spans="1:14" s="14" customFormat="1" ht="20.100000000000001" hidden="1" customHeight="1">
      <c r="A19" s="3520" t="s">
        <v>4226</v>
      </c>
      <c r="B19" s="3515" t="s">
        <v>4227</v>
      </c>
      <c r="C19" s="3497" t="s">
        <v>4228</v>
      </c>
      <c r="D19" s="3498" t="s">
        <v>220</v>
      </c>
      <c r="E19" s="3499">
        <v>45773</v>
      </c>
      <c r="F19" s="3499">
        <f t="shared" si="3"/>
        <v>45805</v>
      </c>
      <c r="G19" s="3496">
        <f t="shared" si="4"/>
        <v>45809</v>
      </c>
      <c r="H19" s="3499">
        <f t="shared" si="5"/>
        <v>45812</v>
      </c>
      <c r="I19" s="3496">
        <f t="shared" si="0"/>
        <v>45814</v>
      </c>
      <c r="J19" s="3496">
        <f t="shared" si="1"/>
        <v>45817</v>
      </c>
      <c r="K19" s="3499">
        <f t="shared" si="2"/>
        <v>45823</v>
      </c>
      <c r="L19" s="3517"/>
      <c r="M19" s="3433">
        <v>45773</v>
      </c>
      <c r="N19" s="3433">
        <f t="shared" si="6"/>
        <v>45774</v>
      </c>
    </row>
    <row r="20" spans="1:14" s="14" customFormat="1" ht="20.100000000000001" hidden="1" customHeight="1">
      <c r="A20" s="3514"/>
      <c r="B20" s="3515" t="s">
        <v>4229</v>
      </c>
      <c r="C20" s="1338" t="s">
        <v>4230</v>
      </c>
      <c r="D20" s="1329" t="s">
        <v>213</v>
      </c>
      <c r="E20" s="1330">
        <v>45782</v>
      </c>
      <c r="F20" s="1332">
        <f t="shared" si="3"/>
        <v>45814</v>
      </c>
      <c r="G20" s="1332">
        <f t="shared" si="4"/>
        <v>45818</v>
      </c>
      <c r="H20" s="1332">
        <f t="shared" si="5"/>
        <v>45821</v>
      </c>
      <c r="I20" s="1332">
        <f t="shared" si="0"/>
        <v>45823</v>
      </c>
      <c r="J20" s="1332">
        <f t="shared" si="1"/>
        <v>45826</v>
      </c>
      <c r="K20" s="1332">
        <f t="shared" si="2"/>
        <v>45832</v>
      </c>
      <c r="L20" s="3517"/>
      <c r="M20" s="3433">
        <v>45780</v>
      </c>
      <c r="N20" s="3433">
        <f t="shared" si="6"/>
        <v>45781</v>
      </c>
    </row>
    <row r="21" spans="1:14" s="14" customFormat="1" ht="20.100000000000001" hidden="1" customHeight="1">
      <c r="A21" s="3514"/>
      <c r="B21" s="3515" t="s">
        <v>4231</v>
      </c>
      <c r="C21" s="1338" t="s">
        <v>4232</v>
      </c>
      <c r="D21" s="1329" t="s">
        <v>220</v>
      </c>
      <c r="E21" s="1330">
        <v>45798</v>
      </c>
      <c r="F21" s="1332">
        <f t="shared" si="3"/>
        <v>45830</v>
      </c>
      <c r="G21" s="1332">
        <f t="shared" si="4"/>
        <v>45834</v>
      </c>
      <c r="H21" s="1332">
        <f t="shared" si="5"/>
        <v>45837</v>
      </c>
      <c r="I21" s="1332">
        <f t="shared" si="0"/>
        <v>45839</v>
      </c>
      <c r="J21" s="1332">
        <f t="shared" si="1"/>
        <v>45842</v>
      </c>
      <c r="K21" s="1332">
        <f t="shared" si="2"/>
        <v>45848</v>
      </c>
      <c r="L21" s="3517"/>
      <c r="M21" s="3433">
        <v>45787</v>
      </c>
      <c r="N21" s="3433">
        <f t="shared" si="6"/>
        <v>45788</v>
      </c>
    </row>
    <row r="22" spans="1:14" s="14" customFormat="1" ht="20.100000000000001" hidden="1" customHeight="1">
      <c r="A22" s="748" t="s">
        <v>4233</v>
      </c>
      <c r="B22" s="3515" t="s">
        <v>4234</v>
      </c>
      <c r="C22" s="3502" t="s">
        <v>404</v>
      </c>
      <c r="D22" s="3504" t="s">
        <v>2318</v>
      </c>
      <c r="E22" s="3508">
        <v>45794</v>
      </c>
      <c r="F22" s="1365">
        <f t="shared" si="3"/>
        <v>45826</v>
      </c>
      <c r="G22" s="1365">
        <f t="shared" si="4"/>
        <v>45830</v>
      </c>
      <c r="H22" s="1365">
        <f t="shared" si="5"/>
        <v>45833</v>
      </c>
      <c r="I22" s="1365">
        <f t="shared" si="0"/>
        <v>45835</v>
      </c>
      <c r="J22" s="1365">
        <f t="shared" si="1"/>
        <v>45838</v>
      </c>
      <c r="K22" s="1365">
        <f t="shared" si="2"/>
        <v>45844</v>
      </c>
      <c r="L22" s="3517"/>
      <c r="M22" s="3433">
        <v>45794</v>
      </c>
      <c r="N22" s="3433">
        <f t="shared" si="6"/>
        <v>45795</v>
      </c>
    </row>
    <row r="23" spans="1:14" s="14" customFormat="1" ht="20.100000000000001" hidden="1" customHeight="1">
      <c r="A23" s="3520" t="s">
        <v>4235</v>
      </c>
      <c r="B23" s="3515" t="s">
        <v>3584</v>
      </c>
      <c r="C23" s="1338" t="s">
        <v>4236</v>
      </c>
      <c r="D23" s="1329" t="s">
        <v>213</v>
      </c>
      <c r="E23" s="3509">
        <v>45804</v>
      </c>
      <c r="F23" s="3510">
        <f t="shared" si="3"/>
        <v>45836</v>
      </c>
      <c r="G23" s="3510">
        <f t="shared" si="4"/>
        <v>45840</v>
      </c>
      <c r="H23" s="3510">
        <f t="shared" si="5"/>
        <v>45843</v>
      </c>
      <c r="I23" s="3510">
        <f t="shared" si="0"/>
        <v>45845</v>
      </c>
      <c r="J23" s="3510">
        <f t="shared" si="1"/>
        <v>45848</v>
      </c>
      <c r="K23" s="3510">
        <f t="shared" si="2"/>
        <v>45854</v>
      </c>
      <c r="L23" s="3517"/>
      <c r="M23" s="3433">
        <v>45801</v>
      </c>
      <c r="N23" s="3433">
        <f t="shared" si="6"/>
        <v>45802</v>
      </c>
    </row>
    <row r="24" spans="1:14" s="14" customFormat="1" ht="20.100000000000001" hidden="1" customHeight="1">
      <c r="A24" s="3520" t="s">
        <v>4237</v>
      </c>
      <c r="B24" s="3515" t="s">
        <v>3586</v>
      </c>
      <c r="C24" s="1338" t="s">
        <v>4238</v>
      </c>
      <c r="D24" s="1329" t="s">
        <v>176</v>
      </c>
      <c r="E24" s="1332">
        <v>45808</v>
      </c>
      <c r="F24" s="1332">
        <f t="shared" si="3"/>
        <v>45840</v>
      </c>
      <c r="G24" s="1332">
        <f t="shared" si="4"/>
        <v>45844</v>
      </c>
      <c r="H24" s="1332">
        <f t="shared" si="5"/>
        <v>45847</v>
      </c>
      <c r="I24" s="1332">
        <f t="shared" si="0"/>
        <v>45849</v>
      </c>
      <c r="J24" s="1332">
        <f t="shared" si="1"/>
        <v>45852</v>
      </c>
      <c r="K24" s="1332">
        <f t="shared" si="2"/>
        <v>45858</v>
      </c>
      <c r="L24" s="3517"/>
      <c r="M24" s="3433">
        <v>45808</v>
      </c>
      <c r="N24" s="3433">
        <f t="shared" si="6"/>
        <v>45809</v>
      </c>
    </row>
    <row r="25" spans="1:14" s="14" customFormat="1" ht="20.100000000000001" hidden="1" customHeight="1">
      <c r="A25" s="3520" t="s">
        <v>4239</v>
      </c>
      <c r="B25" s="3515" t="s">
        <v>3588</v>
      </c>
      <c r="C25" s="3497" t="s">
        <v>4240</v>
      </c>
      <c r="D25" s="3498" t="s">
        <v>217</v>
      </c>
      <c r="E25" s="3505">
        <v>45817</v>
      </c>
      <c r="F25" s="3499">
        <f t="shared" si="3"/>
        <v>45849</v>
      </c>
      <c r="G25" s="3496">
        <f t="shared" si="4"/>
        <v>45853</v>
      </c>
      <c r="H25" s="3499">
        <f t="shared" si="5"/>
        <v>45856</v>
      </c>
      <c r="I25" s="3496">
        <f t="shared" si="0"/>
        <v>45858</v>
      </c>
      <c r="J25" s="3496">
        <f t="shared" si="1"/>
        <v>45861</v>
      </c>
      <c r="K25" s="3499">
        <f t="shared" si="2"/>
        <v>45867</v>
      </c>
      <c r="L25" s="3517"/>
      <c r="M25" s="3433">
        <v>45815</v>
      </c>
      <c r="N25" s="3433">
        <f t="shared" si="6"/>
        <v>45816</v>
      </c>
    </row>
    <row r="26" spans="1:14" s="14" customFormat="1" ht="20.100000000000001" hidden="1" customHeight="1">
      <c r="A26" s="3520" t="s">
        <v>4241</v>
      </c>
      <c r="B26" s="3515" t="s">
        <v>3590</v>
      </c>
      <c r="C26" s="3497" t="s">
        <v>4242</v>
      </c>
      <c r="D26" s="3498" t="s">
        <v>4053</v>
      </c>
      <c r="E26" s="3505">
        <v>45825</v>
      </c>
      <c r="F26" s="3499">
        <f>E26+32</f>
        <v>45857</v>
      </c>
      <c r="G26" s="3496">
        <f>E26+36</f>
        <v>45861</v>
      </c>
      <c r="H26" s="3499">
        <f>E26+39</f>
        <v>45864</v>
      </c>
      <c r="I26" s="3496">
        <f t="shared" si="0"/>
        <v>45866</v>
      </c>
      <c r="J26" s="3496">
        <f t="shared" si="1"/>
        <v>45869</v>
      </c>
      <c r="K26" s="3499">
        <f t="shared" si="2"/>
        <v>45875</v>
      </c>
      <c r="L26" s="3517"/>
      <c r="M26" s="3433">
        <v>45822</v>
      </c>
      <c r="N26" s="3433">
        <f t="shared" ref="N26:N31" si="7">M26+1</f>
        <v>45823</v>
      </c>
    </row>
    <row r="27" spans="1:14" s="14" customFormat="1" ht="20.100000000000001" hidden="1" customHeight="1">
      <c r="A27" s="3520" t="s">
        <v>4243</v>
      </c>
      <c r="B27" s="3515" t="s">
        <v>3592</v>
      </c>
      <c r="C27" s="3497" t="s">
        <v>4244</v>
      </c>
      <c r="D27" s="3498" t="s">
        <v>213</v>
      </c>
      <c r="E27" s="3499">
        <v>45829</v>
      </c>
      <c r="F27" s="3499">
        <f>E27+32</f>
        <v>45861</v>
      </c>
      <c r="G27" s="3496">
        <f>E27+36</f>
        <v>45865</v>
      </c>
      <c r="H27" s="3499">
        <f>E27+39</f>
        <v>45868</v>
      </c>
      <c r="I27" s="3496">
        <f t="shared" si="0"/>
        <v>45870</v>
      </c>
      <c r="J27" s="3496">
        <f t="shared" si="1"/>
        <v>45873</v>
      </c>
      <c r="K27" s="3499">
        <f t="shared" si="2"/>
        <v>45879</v>
      </c>
      <c r="L27" s="3517"/>
      <c r="M27" s="3433">
        <v>45829</v>
      </c>
      <c r="N27" s="3433">
        <f t="shared" si="7"/>
        <v>45830</v>
      </c>
    </row>
    <row r="28" spans="1:14" s="14" customFormat="1" ht="20.100000000000001" hidden="1" customHeight="1">
      <c r="A28" s="3520" t="s">
        <v>4245</v>
      </c>
      <c r="B28" s="3515" t="s">
        <v>3594</v>
      </c>
      <c r="C28" s="3497" t="s">
        <v>4246</v>
      </c>
      <c r="D28" s="3498" t="s">
        <v>217</v>
      </c>
      <c r="E28" s="3499">
        <v>45836</v>
      </c>
      <c r="F28" s="3499">
        <f>E28+32</f>
        <v>45868</v>
      </c>
      <c r="G28" s="3496">
        <f>E28+36</f>
        <v>45872</v>
      </c>
      <c r="H28" s="3499">
        <f>E28+39</f>
        <v>45875</v>
      </c>
      <c r="I28" s="3496">
        <f t="shared" si="0"/>
        <v>45877</v>
      </c>
      <c r="J28" s="3496">
        <f t="shared" si="1"/>
        <v>45880</v>
      </c>
      <c r="K28" s="3499">
        <f t="shared" si="2"/>
        <v>45886</v>
      </c>
      <c r="L28" s="3517"/>
      <c r="M28" s="3433">
        <v>45836</v>
      </c>
      <c r="N28" s="3433">
        <f t="shared" si="7"/>
        <v>45837</v>
      </c>
    </row>
    <row r="29" spans="1:14" s="14" customFormat="1" ht="20.100000000000001" hidden="1" customHeight="1">
      <c r="A29" s="3514"/>
      <c r="B29" s="3515" t="s">
        <v>3596</v>
      </c>
      <c r="C29" s="3511" t="s">
        <v>4214</v>
      </c>
      <c r="D29" s="3512" t="s">
        <v>4054</v>
      </c>
      <c r="E29" s="3509">
        <v>45845</v>
      </c>
      <c r="F29" s="3510">
        <f>E29+32</f>
        <v>45877</v>
      </c>
      <c r="G29" s="3510">
        <f>E29+36</f>
        <v>45881</v>
      </c>
      <c r="H29" s="3510">
        <f>E29+39</f>
        <v>45884</v>
      </c>
      <c r="I29" s="3510">
        <f t="shared" si="0"/>
        <v>45886</v>
      </c>
      <c r="J29" s="3510">
        <f t="shared" si="1"/>
        <v>45889</v>
      </c>
      <c r="K29" s="3510">
        <f t="shared" si="2"/>
        <v>45895</v>
      </c>
      <c r="L29" s="3517"/>
      <c r="M29" s="3433">
        <v>45843</v>
      </c>
      <c r="N29" s="3433">
        <f t="shared" si="7"/>
        <v>45844</v>
      </c>
    </row>
    <row r="30" spans="1:14" s="14" customFormat="1" ht="20.100000000000001" hidden="1" customHeight="1">
      <c r="A30" s="3520" t="s">
        <v>4247</v>
      </c>
      <c r="B30" s="3515" t="s">
        <v>4248</v>
      </c>
      <c r="C30" s="3511" t="s">
        <v>4249</v>
      </c>
      <c r="D30" s="3512" t="s">
        <v>158</v>
      </c>
      <c r="E30" s="3509">
        <v>45854</v>
      </c>
      <c r="F30" s="3510">
        <f t="shared" ref="F30:F31" si="8">E30+32</f>
        <v>45886</v>
      </c>
      <c r="G30" s="3510">
        <f t="shared" ref="G30:G31" si="9">E30+36</f>
        <v>45890</v>
      </c>
      <c r="H30" s="3510">
        <f t="shared" ref="H30:H31" si="10">E30+39</f>
        <v>45893</v>
      </c>
      <c r="I30" s="3510">
        <f t="shared" si="0"/>
        <v>45895</v>
      </c>
      <c r="J30" s="3510">
        <f t="shared" si="1"/>
        <v>45898</v>
      </c>
      <c r="K30" s="3510">
        <f t="shared" si="2"/>
        <v>45904</v>
      </c>
      <c r="L30" s="3517"/>
      <c r="M30" s="3433">
        <v>45850</v>
      </c>
      <c r="N30" s="3433">
        <f t="shared" si="7"/>
        <v>45851</v>
      </c>
    </row>
    <row r="31" spans="1:14" s="14" customFormat="1" ht="20.100000000000001" hidden="1" customHeight="1">
      <c r="A31" s="3514"/>
      <c r="B31" s="3515" t="s">
        <v>3601</v>
      </c>
      <c r="C31" s="3511" t="s">
        <v>4250</v>
      </c>
      <c r="D31" s="3512" t="s">
        <v>4051</v>
      </c>
      <c r="E31" s="3509">
        <v>45860</v>
      </c>
      <c r="F31" s="3510">
        <f t="shared" si="8"/>
        <v>45892</v>
      </c>
      <c r="G31" s="3510">
        <f t="shared" si="9"/>
        <v>45896</v>
      </c>
      <c r="H31" s="3510">
        <f t="shared" si="10"/>
        <v>45899</v>
      </c>
      <c r="I31" s="3510">
        <f t="shared" si="0"/>
        <v>45901</v>
      </c>
      <c r="J31" s="3510">
        <f t="shared" si="1"/>
        <v>45904</v>
      </c>
      <c r="K31" s="3510">
        <f t="shared" si="2"/>
        <v>45910</v>
      </c>
      <c r="L31" s="3517"/>
      <c r="M31" s="3433">
        <v>45857</v>
      </c>
      <c r="N31" s="3433">
        <f t="shared" si="7"/>
        <v>45858</v>
      </c>
    </row>
    <row r="32" spans="1:14" s="14" customFormat="1" ht="20.100000000000001" hidden="1" customHeight="1">
      <c r="A32" s="3514"/>
      <c r="B32" s="3515" t="s">
        <v>3605</v>
      </c>
      <c r="C32" s="3521" t="s">
        <v>404</v>
      </c>
      <c r="D32" s="3522" t="s">
        <v>2318</v>
      </c>
      <c r="E32" s="3513">
        <v>45864</v>
      </c>
      <c r="F32" s="3513">
        <f t="shared" ref="F32:F37" si="11">E32+32</f>
        <v>45896</v>
      </c>
      <c r="G32" s="3513">
        <f t="shared" ref="G32:G37" si="12">E32+36</f>
        <v>45900</v>
      </c>
      <c r="H32" s="3513">
        <f t="shared" ref="H32:H37" si="13">E32+39</f>
        <v>45903</v>
      </c>
      <c r="I32" s="3513">
        <f t="shared" si="0"/>
        <v>45905</v>
      </c>
      <c r="J32" s="3513">
        <f t="shared" si="1"/>
        <v>45908</v>
      </c>
      <c r="K32" s="3513">
        <f t="shared" si="2"/>
        <v>45914</v>
      </c>
      <c r="L32" s="3517"/>
      <c r="M32" s="3433">
        <v>45864</v>
      </c>
      <c r="N32" s="3433">
        <f t="shared" ref="N32:N37" si="14">M32+1</f>
        <v>45865</v>
      </c>
    </row>
    <row r="33" spans="1:14" s="14" customFormat="1" ht="20.100000000000001" hidden="1" customHeight="1">
      <c r="A33" s="3514"/>
      <c r="B33" s="3515" t="s">
        <v>3607</v>
      </c>
      <c r="C33" s="3497" t="s">
        <v>4222</v>
      </c>
      <c r="D33" s="3498" t="s">
        <v>158</v>
      </c>
      <c r="E33" s="3505">
        <v>45874</v>
      </c>
      <c r="F33" s="3499">
        <f t="shared" si="11"/>
        <v>45906</v>
      </c>
      <c r="G33" s="3499">
        <f t="shared" si="12"/>
        <v>45910</v>
      </c>
      <c r="H33" s="3499">
        <f t="shared" si="13"/>
        <v>45913</v>
      </c>
      <c r="I33" s="3499">
        <f t="shared" si="0"/>
        <v>45915</v>
      </c>
      <c r="J33" s="3499">
        <f t="shared" si="1"/>
        <v>45918</v>
      </c>
      <c r="K33" s="3499">
        <f t="shared" si="2"/>
        <v>45924</v>
      </c>
      <c r="L33" s="3517"/>
      <c r="M33" s="3433">
        <v>45871</v>
      </c>
      <c r="N33" s="3433">
        <f t="shared" si="14"/>
        <v>45872</v>
      </c>
    </row>
    <row r="34" spans="1:14" s="14" customFormat="1" ht="20.100000000000001" hidden="1" customHeight="1">
      <c r="A34" s="3514"/>
      <c r="B34" s="3515" t="s">
        <v>3609</v>
      </c>
      <c r="C34" s="3497" t="s">
        <v>4225</v>
      </c>
      <c r="D34" s="3498" t="s">
        <v>202</v>
      </c>
      <c r="E34" s="3505">
        <v>45881</v>
      </c>
      <c r="F34" s="3499">
        <f t="shared" si="11"/>
        <v>45913</v>
      </c>
      <c r="G34" s="3499">
        <f t="shared" si="12"/>
        <v>45917</v>
      </c>
      <c r="H34" s="3499">
        <f t="shared" si="13"/>
        <v>45920</v>
      </c>
      <c r="I34" s="3499">
        <f t="shared" si="0"/>
        <v>45922</v>
      </c>
      <c r="J34" s="3499">
        <f t="shared" si="1"/>
        <v>45925</v>
      </c>
      <c r="K34" s="3499">
        <f t="shared" si="2"/>
        <v>45931</v>
      </c>
      <c r="L34" s="3517"/>
      <c r="M34" s="3433">
        <v>45878</v>
      </c>
      <c r="N34" s="3433">
        <f t="shared" si="14"/>
        <v>45879</v>
      </c>
    </row>
    <row r="35" spans="1:14" s="14" customFormat="1" ht="20.100000000000001" hidden="1" customHeight="1">
      <c r="A35" s="3514"/>
      <c r="B35" s="3515" t="s">
        <v>3611</v>
      </c>
      <c r="C35" s="3497" t="s">
        <v>4228</v>
      </c>
      <c r="D35" s="3498" t="s">
        <v>224</v>
      </c>
      <c r="E35" s="3499">
        <v>45885</v>
      </c>
      <c r="F35" s="3499">
        <f t="shared" si="11"/>
        <v>45917</v>
      </c>
      <c r="G35" s="3499">
        <f t="shared" si="12"/>
        <v>45921</v>
      </c>
      <c r="H35" s="3499">
        <f t="shared" si="13"/>
        <v>45924</v>
      </c>
      <c r="I35" s="3499">
        <f t="shared" si="0"/>
        <v>45926</v>
      </c>
      <c r="J35" s="3499">
        <f t="shared" si="1"/>
        <v>45929</v>
      </c>
      <c r="K35" s="3499">
        <f t="shared" si="2"/>
        <v>45935</v>
      </c>
      <c r="L35" s="3517"/>
      <c r="M35" s="3433">
        <v>45885</v>
      </c>
      <c r="N35" s="3433">
        <f t="shared" si="14"/>
        <v>45886</v>
      </c>
    </row>
    <row r="36" spans="1:14" s="14" customFormat="1" ht="20.100000000000001" hidden="1" customHeight="1">
      <c r="A36" s="3514"/>
      <c r="B36" s="3515" t="s">
        <v>3613</v>
      </c>
      <c r="C36" s="3497" t="s">
        <v>4230</v>
      </c>
      <c r="D36" s="3498" t="s">
        <v>217</v>
      </c>
      <c r="E36" s="3505">
        <v>45897</v>
      </c>
      <c r="F36" s="3499">
        <f t="shared" si="11"/>
        <v>45929</v>
      </c>
      <c r="G36" s="3499">
        <f t="shared" si="12"/>
        <v>45933</v>
      </c>
      <c r="H36" s="3499">
        <f t="shared" si="13"/>
        <v>45936</v>
      </c>
      <c r="I36" s="3499">
        <f t="shared" si="0"/>
        <v>45938</v>
      </c>
      <c r="J36" s="3499">
        <f t="shared" si="1"/>
        <v>45941</v>
      </c>
      <c r="K36" s="3499">
        <f t="shared" si="2"/>
        <v>45947</v>
      </c>
      <c r="L36" s="3517"/>
      <c r="M36" s="3433">
        <v>45892</v>
      </c>
      <c r="N36" s="3433">
        <f t="shared" si="14"/>
        <v>45893</v>
      </c>
    </row>
    <row r="37" spans="1:14" s="14" customFormat="1" ht="20.100000000000001" hidden="1" customHeight="1">
      <c r="A37" s="3514"/>
      <c r="B37" s="3515" t="s">
        <v>3615</v>
      </c>
      <c r="C37" s="3718" t="s">
        <v>404</v>
      </c>
      <c r="D37" s="3719" t="s">
        <v>2318</v>
      </c>
      <c r="E37" s="3513">
        <v>45899</v>
      </c>
      <c r="F37" s="3513">
        <f t="shared" si="11"/>
        <v>45931</v>
      </c>
      <c r="G37" s="3513">
        <f t="shared" si="12"/>
        <v>45935</v>
      </c>
      <c r="H37" s="3513">
        <f t="shared" si="13"/>
        <v>45938</v>
      </c>
      <c r="I37" s="3513">
        <f t="shared" si="0"/>
        <v>45940</v>
      </c>
      <c r="J37" s="3513">
        <f t="shared" si="1"/>
        <v>45943</v>
      </c>
      <c r="K37" s="3513">
        <f t="shared" si="2"/>
        <v>45949</v>
      </c>
      <c r="L37" s="3517"/>
      <c r="M37" s="3433">
        <v>45899</v>
      </c>
      <c r="N37" s="3433">
        <f t="shared" si="14"/>
        <v>45900</v>
      </c>
    </row>
    <row r="38" spans="1:14" s="14" customFormat="1" ht="20.100000000000001" hidden="1" customHeight="1">
      <c r="A38" s="3514"/>
      <c r="B38" s="3515" t="s">
        <v>3617</v>
      </c>
      <c r="C38" s="1338" t="s">
        <v>4232</v>
      </c>
      <c r="D38" s="1329" t="s">
        <v>224</v>
      </c>
      <c r="E38" s="1332">
        <v>45906</v>
      </c>
      <c r="F38" s="1332">
        <f t="shared" ref="F38:F45" si="15">E38+32</f>
        <v>45938</v>
      </c>
      <c r="G38" s="1332">
        <f t="shared" ref="G38:G45" si="16">E38+36</f>
        <v>45942</v>
      </c>
      <c r="H38" s="1332">
        <f t="shared" ref="H38:H45" si="17">E38+39</f>
        <v>45945</v>
      </c>
      <c r="I38" s="1332">
        <f t="shared" si="0"/>
        <v>45947</v>
      </c>
      <c r="J38" s="1332">
        <f t="shared" si="1"/>
        <v>45950</v>
      </c>
      <c r="K38" s="1332">
        <f t="shared" si="2"/>
        <v>45956</v>
      </c>
      <c r="L38" s="3517"/>
      <c r="M38" s="3433">
        <v>45906</v>
      </c>
      <c r="N38" s="3433">
        <f t="shared" ref="N38:N45" si="18">M38+1</f>
        <v>45907</v>
      </c>
    </row>
    <row r="39" spans="1:14" s="14" customFormat="1" ht="20.100000000000001" hidden="1" customHeight="1">
      <c r="A39" s="3514"/>
      <c r="B39" s="3515" t="s">
        <v>3619</v>
      </c>
      <c r="C39" s="3720" t="s">
        <v>4236</v>
      </c>
      <c r="D39" s="1329" t="s">
        <v>217</v>
      </c>
      <c r="E39" s="1330">
        <v>45915</v>
      </c>
      <c r="F39" s="1332">
        <f t="shared" si="15"/>
        <v>45947</v>
      </c>
      <c r="G39" s="1332">
        <f t="shared" si="16"/>
        <v>45951</v>
      </c>
      <c r="H39" s="1332">
        <f t="shared" si="17"/>
        <v>45954</v>
      </c>
      <c r="I39" s="1332">
        <f t="shared" si="0"/>
        <v>45956</v>
      </c>
      <c r="J39" s="1332">
        <f t="shared" si="1"/>
        <v>45959</v>
      </c>
      <c r="K39" s="1332">
        <f t="shared" si="2"/>
        <v>45965</v>
      </c>
      <c r="L39" s="3517"/>
      <c r="M39" s="3433">
        <v>45913</v>
      </c>
      <c r="N39" s="3433">
        <f t="shared" si="18"/>
        <v>45914</v>
      </c>
    </row>
    <row r="40" spans="1:14" s="14" customFormat="1" ht="20.100000000000001" hidden="1" customHeight="1">
      <c r="A40" s="3514"/>
      <c r="B40" s="3515" t="s">
        <v>3621</v>
      </c>
      <c r="C40" s="1338" t="s">
        <v>4238</v>
      </c>
      <c r="D40" s="1329" t="s">
        <v>178</v>
      </c>
      <c r="E40" s="1330">
        <v>45924</v>
      </c>
      <c r="F40" s="1332">
        <f t="shared" si="15"/>
        <v>45956</v>
      </c>
      <c r="G40" s="1332">
        <f t="shared" si="16"/>
        <v>45960</v>
      </c>
      <c r="H40" s="1332">
        <f t="shared" si="17"/>
        <v>45963</v>
      </c>
      <c r="I40" s="1332">
        <f t="shared" si="0"/>
        <v>45965</v>
      </c>
      <c r="J40" s="1332">
        <f t="shared" si="1"/>
        <v>45968</v>
      </c>
      <c r="K40" s="1332">
        <f t="shared" si="2"/>
        <v>45974</v>
      </c>
      <c r="L40" s="3517"/>
      <c r="M40" s="3433">
        <v>45920</v>
      </c>
      <c r="N40" s="3433">
        <f t="shared" si="18"/>
        <v>45921</v>
      </c>
    </row>
    <row r="41" spans="1:14" s="14" customFormat="1" ht="20.100000000000001" hidden="1" customHeight="1">
      <c r="A41" s="3514"/>
      <c r="B41" s="3515" t="s">
        <v>3623</v>
      </c>
      <c r="C41" s="1338" t="s">
        <v>3007</v>
      </c>
      <c r="D41" s="1329" t="s">
        <v>165</v>
      </c>
      <c r="E41" s="1332">
        <v>45927</v>
      </c>
      <c r="F41" s="1332">
        <f t="shared" si="15"/>
        <v>45959</v>
      </c>
      <c r="G41" s="1332">
        <f t="shared" si="16"/>
        <v>45963</v>
      </c>
      <c r="H41" s="1332">
        <f t="shared" si="17"/>
        <v>45966</v>
      </c>
      <c r="I41" s="1332">
        <f t="shared" si="0"/>
        <v>45968</v>
      </c>
      <c r="J41" s="1332">
        <f t="shared" si="1"/>
        <v>45971</v>
      </c>
      <c r="K41" s="1332">
        <f t="shared" si="2"/>
        <v>45977</v>
      </c>
      <c r="L41" s="3517"/>
      <c r="M41" s="3433">
        <v>45927</v>
      </c>
      <c r="N41" s="3433">
        <f t="shared" si="18"/>
        <v>45928</v>
      </c>
    </row>
    <row r="42" spans="1:14" s="14" customFormat="1" ht="20.100000000000001" hidden="1" customHeight="1" thickTop="1">
      <c r="A42" s="3514"/>
      <c r="B42" s="3515" t="s">
        <v>3625</v>
      </c>
      <c r="C42" s="3497" t="s">
        <v>4242</v>
      </c>
      <c r="D42" s="3498" t="s">
        <v>4054</v>
      </c>
      <c r="E42" s="3505">
        <v>45938</v>
      </c>
      <c r="F42" s="3499">
        <f t="shared" si="15"/>
        <v>45970</v>
      </c>
      <c r="G42" s="3499">
        <f t="shared" si="16"/>
        <v>45974</v>
      </c>
      <c r="H42" s="3499">
        <f t="shared" si="17"/>
        <v>45977</v>
      </c>
      <c r="I42" s="3499">
        <f t="shared" si="0"/>
        <v>45979</v>
      </c>
      <c r="J42" s="3499">
        <f t="shared" si="1"/>
        <v>45982</v>
      </c>
      <c r="K42" s="3499">
        <f t="shared" si="2"/>
        <v>45988</v>
      </c>
      <c r="L42" s="3517"/>
      <c r="M42" s="3433">
        <v>45934</v>
      </c>
      <c r="N42" s="3433">
        <f t="shared" si="18"/>
        <v>45935</v>
      </c>
    </row>
    <row r="43" spans="1:14" s="14" customFormat="1" ht="20.100000000000001" hidden="1" customHeight="1">
      <c r="A43" s="3514"/>
      <c r="B43" s="3515" t="s">
        <v>3627</v>
      </c>
      <c r="C43" s="3497" t="s">
        <v>3012</v>
      </c>
      <c r="D43" s="3498" t="s">
        <v>148</v>
      </c>
      <c r="E43" s="3505">
        <v>45947</v>
      </c>
      <c r="F43" s="3499">
        <f t="shared" si="15"/>
        <v>45979</v>
      </c>
      <c r="G43" s="3499">
        <f t="shared" si="16"/>
        <v>45983</v>
      </c>
      <c r="H43" s="3499">
        <f t="shared" si="17"/>
        <v>45986</v>
      </c>
      <c r="I43" s="3499">
        <f t="shared" si="0"/>
        <v>45988</v>
      </c>
      <c r="J43" s="3499">
        <f t="shared" si="1"/>
        <v>45991</v>
      </c>
      <c r="K43" s="3499">
        <f t="shared" si="2"/>
        <v>45997</v>
      </c>
      <c r="L43" s="3517"/>
      <c r="M43" s="3433">
        <v>45941</v>
      </c>
      <c r="N43" s="3433">
        <f t="shared" si="18"/>
        <v>45942</v>
      </c>
    </row>
    <row r="44" spans="1:14" s="14" customFormat="1" ht="20.100000000000001" hidden="1" customHeight="1">
      <c r="A44" s="3514"/>
      <c r="B44" s="3515" t="s">
        <v>4251</v>
      </c>
      <c r="C44" s="3718" t="s">
        <v>404</v>
      </c>
      <c r="D44" s="3719" t="s">
        <v>213</v>
      </c>
      <c r="E44" s="3513">
        <v>45948</v>
      </c>
      <c r="F44" s="3513">
        <f t="shared" si="15"/>
        <v>45980</v>
      </c>
      <c r="G44" s="3513">
        <f t="shared" si="16"/>
        <v>45984</v>
      </c>
      <c r="H44" s="3513">
        <f t="shared" si="17"/>
        <v>45987</v>
      </c>
      <c r="I44" s="3513">
        <f t="shared" si="0"/>
        <v>45989</v>
      </c>
      <c r="J44" s="3513">
        <f t="shared" si="1"/>
        <v>45992</v>
      </c>
      <c r="K44" s="3513">
        <f t="shared" si="2"/>
        <v>45998</v>
      </c>
      <c r="L44" s="3517"/>
      <c r="M44" s="3433">
        <v>45948</v>
      </c>
      <c r="N44" s="3433">
        <f t="shared" si="18"/>
        <v>45949</v>
      </c>
    </row>
    <row r="45" spans="1:14" s="14" customFormat="1" ht="20.100000000000001" hidden="1" customHeight="1">
      <c r="A45" s="3514"/>
      <c r="B45" s="3515" t="s">
        <v>4252</v>
      </c>
      <c r="C45" s="3497" t="s">
        <v>3014</v>
      </c>
      <c r="D45" s="3498" t="s">
        <v>2295</v>
      </c>
      <c r="E45" s="3499">
        <v>45956</v>
      </c>
      <c r="F45" s="3499">
        <f t="shared" si="15"/>
        <v>45988</v>
      </c>
      <c r="G45" s="3499">
        <f t="shared" si="16"/>
        <v>45992</v>
      </c>
      <c r="H45" s="3499">
        <f t="shared" si="17"/>
        <v>45995</v>
      </c>
      <c r="I45" s="3499">
        <f t="shared" si="0"/>
        <v>45997</v>
      </c>
      <c r="J45" s="3499">
        <f t="shared" si="1"/>
        <v>46000</v>
      </c>
      <c r="K45" s="3499">
        <f t="shared" si="2"/>
        <v>46006</v>
      </c>
      <c r="L45" s="3517"/>
      <c r="M45" s="3433">
        <v>45955</v>
      </c>
      <c r="N45" s="3433">
        <f t="shared" si="18"/>
        <v>45956</v>
      </c>
    </row>
    <row r="46" spans="1:14" s="14" customFormat="1" ht="20.100000000000001" hidden="1" customHeight="1">
      <c r="A46" s="3514"/>
      <c r="B46" s="3515" t="s">
        <v>4253</v>
      </c>
      <c r="C46" s="1338" t="s">
        <v>4212</v>
      </c>
      <c r="D46" s="1329" t="s">
        <v>220</v>
      </c>
      <c r="E46" s="1332">
        <v>45962</v>
      </c>
      <c r="F46" s="1332">
        <f t="shared" ref="F46:F52" si="19">E46+32</f>
        <v>45994</v>
      </c>
      <c r="G46" s="1332">
        <f t="shared" ref="G46:G52" si="20">E46+36</f>
        <v>45998</v>
      </c>
      <c r="H46" s="1332">
        <f t="shared" ref="H46:H52" si="21">E46+39</f>
        <v>46001</v>
      </c>
      <c r="I46" s="1332">
        <f t="shared" si="0"/>
        <v>46003</v>
      </c>
      <c r="J46" s="1332">
        <f t="shared" si="1"/>
        <v>46006</v>
      </c>
      <c r="K46" s="1332">
        <f t="shared" si="2"/>
        <v>46012</v>
      </c>
      <c r="L46" s="3517"/>
      <c r="M46" s="3433">
        <v>45962</v>
      </c>
      <c r="N46" s="3433">
        <f t="shared" ref="N46:N52" si="22">M46+1</f>
        <v>45963</v>
      </c>
    </row>
    <row r="47" spans="1:14" s="14" customFormat="1" ht="20.100000000000001" hidden="1" customHeight="1">
      <c r="A47" s="3514"/>
      <c r="B47" s="3515" t="s">
        <v>4254</v>
      </c>
      <c r="C47" s="1338" t="s">
        <v>4214</v>
      </c>
      <c r="D47" s="1329" t="s">
        <v>213</v>
      </c>
      <c r="E47" s="1332">
        <v>45969</v>
      </c>
      <c r="F47" s="1332">
        <f t="shared" si="19"/>
        <v>46001</v>
      </c>
      <c r="G47" s="1332">
        <f t="shared" si="20"/>
        <v>46005</v>
      </c>
      <c r="H47" s="1332">
        <f t="shared" si="21"/>
        <v>46008</v>
      </c>
      <c r="I47" s="1332">
        <f t="shared" si="0"/>
        <v>46010</v>
      </c>
      <c r="J47" s="1332">
        <f t="shared" si="1"/>
        <v>46013</v>
      </c>
      <c r="K47" s="1332">
        <f t="shared" si="2"/>
        <v>46019</v>
      </c>
      <c r="L47" s="3517"/>
      <c r="M47" s="3433">
        <v>45969</v>
      </c>
      <c r="N47" s="3433">
        <f t="shared" si="22"/>
        <v>45970</v>
      </c>
    </row>
    <row r="48" spans="1:14" s="14" customFormat="1" ht="20.100000000000001" hidden="1" customHeight="1">
      <c r="A48" s="3514"/>
      <c r="B48" s="3515" t="s">
        <v>4255</v>
      </c>
      <c r="C48" s="1338" t="s">
        <v>4249</v>
      </c>
      <c r="D48" s="1329" t="s">
        <v>2295</v>
      </c>
      <c r="E48" s="1332">
        <v>45976</v>
      </c>
      <c r="F48" s="1332">
        <f t="shared" si="19"/>
        <v>46008</v>
      </c>
      <c r="G48" s="1332">
        <f t="shared" si="20"/>
        <v>46012</v>
      </c>
      <c r="H48" s="1332">
        <f t="shared" si="21"/>
        <v>46015</v>
      </c>
      <c r="I48" s="1332">
        <f t="shared" si="0"/>
        <v>46017</v>
      </c>
      <c r="J48" s="1332">
        <f t="shared" si="1"/>
        <v>46020</v>
      </c>
      <c r="K48" s="1332">
        <f t="shared" si="2"/>
        <v>46026</v>
      </c>
      <c r="L48" s="3517"/>
      <c r="M48" s="3433">
        <v>45976</v>
      </c>
      <c r="N48" s="3433">
        <f t="shared" si="22"/>
        <v>45977</v>
      </c>
    </row>
    <row r="49" spans="1:14" s="14" customFormat="1" ht="20.100000000000001" hidden="1" customHeight="1">
      <c r="A49" s="3514"/>
      <c r="B49" s="3515" t="s">
        <v>4256</v>
      </c>
      <c r="C49" s="3718" t="s">
        <v>404</v>
      </c>
      <c r="D49" s="3719" t="s">
        <v>202</v>
      </c>
      <c r="E49" s="3513">
        <v>45983</v>
      </c>
      <c r="F49" s="3513">
        <f t="shared" si="19"/>
        <v>46015</v>
      </c>
      <c r="G49" s="3513">
        <f t="shared" si="20"/>
        <v>46019</v>
      </c>
      <c r="H49" s="3513">
        <f t="shared" si="21"/>
        <v>46022</v>
      </c>
      <c r="I49" s="3513">
        <f t="shared" si="0"/>
        <v>46024</v>
      </c>
      <c r="J49" s="3513">
        <f t="shared" si="1"/>
        <v>46027</v>
      </c>
      <c r="K49" s="3513">
        <f t="shared" si="2"/>
        <v>46033</v>
      </c>
      <c r="L49" s="3517"/>
      <c r="M49" s="3433">
        <v>45983</v>
      </c>
      <c r="N49" s="3433">
        <f t="shared" si="22"/>
        <v>45984</v>
      </c>
    </row>
    <row r="50" spans="1:14" s="14" customFormat="1" ht="20.100000000000001" hidden="1" customHeight="1">
      <c r="A50" s="3514"/>
      <c r="B50" s="3515" t="s">
        <v>4257</v>
      </c>
      <c r="C50" s="1372" t="s">
        <v>4220</v>
      </c>
      <c r="D50" s="1373" t="s">
        <v>196</v>
      </c>
      <c r="E50" s="1374">
        <v>45990</v>
      </c>
      <c r="F50" s="1374">
        <f t="shared" si="19"/>
        <v>46022</v>
      </c>
      <c r="G50" s="1374">
        <f t="shared" si="20"/>
        <v>46026</v>
      </c>
      <c r="H50" s="1374">
        <f t="shared" si="21"/>
        <v>46029</v>
      </c>
      <c r="I50" s="1374">
        <f t="shared" si="0"/>
        <v>46031</v>
      </c>
      <c r="J50" s="1374">
        <f t="shared" si="1"/>
        <v>46034</v>
      </c>
      <c r="K50" s="1374">
        <f t="shared" si="2"/>
        <v>46040</v>
      </c>
      <c r="L50" s="3517"/>
      <c r="M50" s="3433">
        <v>45990</v>
      </c>
      <c r="N50" s="3433">
        <f t="shared" si="22"/>
        <v>45991</v>
      </c>
    </row>
    <row r="51" spans="1:14" s="14" customFormat="1" ht="20.100000000000001" hidden="1" customHeight="1">
      <c r="A51" s="3514"/>
      <c r="B51" s="3515" t="s">
        <v>4258</v>
      </c>
      <c r="C51" s="3497" t="s">
        <v>4259</v>
      </c>
      <c r="D51" s="3498" t="s">
        <v>3027</v>
      </c>
      <c r="E51" s="3499">
        <v>45997</v>
      </c>
      <c r="F51" s="3499">
        <f t="shared" si="19"/>
        <v>46029</v>
      </c>
      <c r="G51" s="3499">
        <f t="shared" si="20"/>
        <v>46033</v>
      </c>
      <c r="H51" s="3499">
        <f t="shared" si="21"/>
        <v>46036</v>
      </c>
      <c r="I51" s="3499">
        <f t="shared" si="0"/>
        <v>46038</v>
      </c>
      <c r="J51" s="3499">
        <f t="shared" si="1"/>
        <v>46041</v>
      </c>
      <c r="K51" s="3499">
        <f t="shared" si="2"/>
        <v>46047</v>
      </c>
      <c r="L51" s="3517"/>
      <c r="M51" s="3433">
        <v>45997</v>
      </c>
      <c r="N51" s="3433">
        <f t="shared" si="22"/>
        <v>45998</v>
      </c>
    </row>
    <row r="52" spans="1:14" s="14" customFormat="1" ht="20.100000000000001" hidden="1" customHeight="1">
      <c r="A52" s="3514"/>
      <c r="B52" s="3515" t="s">
        <v>4260</v>
      </c>
      <c r="C52" s="3497" t="s">
        <v>2337</v>
      </c>
      <c r="D52" s="3498"/>
      <c r="E52" s="3499">
        <v>46004</v>
      </c>
      <c r="F52" s="3499">
        <f t="shared" si="19"/>
        <v>46036</v>
      </c>
      <c r="G52" s="3499">
        <f t="shared" si="20"/>
        <v>46040</v>
      </c>
      <c r="H52" s="3499">
        <f t="shared" si="21"/>
        <v>46043</v>
      </c>
      <c r="I52" s="3499">
        <f t="shared" si="0"/>
        <v>46045</v>
      </c>
      <c r="J52" s="3499">
        <f t="shared" si="1"/>
        <v>46048</v>
      </c>
      <c r="K52" s="3499">
        <f t="shared" si="2"/>
        <v>46054</v>
      </c>
      <c r="L52" s="3517"/>
      <c r="M52" s="3433">
        <v>46004</v>
      </c>
      <c r="N52" s="3433">
        <f t="shared" si="22"/>
        <v>46005</v>
      </c>
    </row>
    <row r="53" spans="1:14" s="14" customFormat="1" ht="20.100000000000001" hidden="1" customHeight="1">
      <c r="A53" s="3514"/>
      <c r="B53" s="3515"/>
      <c r="C53" s="1349"/>
      <c r="D53" s="1350"/>
      <c r="E53" s="1351"/>
      <c r="F53" s="1351"/>
      <c r="G53" s="1351"/>
      <c r="H53" s="1351"/>
      <c r="I53" s="1351"/>
      <c r="J53" s="1351"/>
      <c r="K53" s="1351"/>
      <c r="L53" s="3517"/>
      <c r="M53" s="3433"/>
      <c r="N53" s="3433"/>
    </row>
    <row r="54" spans="1:14" s="14" customFormat="1" ht="20.100000000000001" customHeight="1">
      <c r="A54" s="3514"/>
      <c r="B54" s="3515"/>
      <c r="C54" s="463"/>
      <c r="D54" s="50" t="s">
        <v>701</v>
      </c>
      <c r="E54" s="4784" t="s">
        <v>96</v>
      </c>
      <c r="F54" s="3214" t="s">
        <v>4208</v>
      </c>
      <c r="G54" s="91" t="s">
        <v>1075</v>
      </c>
      <c r="H54" s="91" t="s">
        <v>4209</v>
      </c>
      <c r="I54" s="3517"/>
    </row>
    <row r="55" spans="1:14" s="14" customFormat="1" ht="20.100000000000001" customHeight="1" thickBot="1">
      <c r="A55" s="3514"/>
      <c r="B55" s="3625" t="s">
        <v>3598</v>
      </c>
      <c r="C55" s="464"/>
      <c r="D55" s="3213"/>
      <c r="E55" s="4785"/>
      <c r="F55" s="3608" t="s">
        <v>3306</v>
      </c>
      <c r="G55" s="93" t="s">
        <v>3964</v>
      </c>
      <c r="H55" s="93" t="s">
        <v>3430</v>
      </c>
      <c r="I55" s="3517"/>
      <c r="J55" s="3600" t="s">
        <v>3581</v>
      </c>
      <c r="K55" s="3600" t="s">
        <v>3582</v>
      </c>
    </row>
    <row r="56" spans="1:14" s="14" customFormat="1" ht="20.100000000000001" hidden="1" customHeight="1" thickTop="1">
      <c r="A56" s="3514"/>
      <c r="B56" s="3515" t="s">
        <v>4211</v>
      </c>
      <c r="C56" s="3497" t="s">
        <v>4212</v>
      </c>
      <c r="D56" s="3498" t="s">
        <v>213</v>
      </c>
      <c r="E56" s="3499">
        <v>45710</v>
      </c>
      <c r="F56" s="3500">
        <f t="shared" ref="F56:F94" si="23">E56+32</f>
        <v>45742</v>
      </c>
      <c r="G56" s="3499">
        <f t="shared" ref="G56:G94" si="24">E56+39</f>
        <v>45749</v>
      </c>
      <c r="H56" s="3499">
        <f t="shared" ref="H56:H94" si="25">E56+50</f>
        <v>45760</v>
      </c>
      <c r="I56" s="3517"/>
      <c r="J56" s="3433">
        <v>45710</v>
      </c>
      <c r="K56" s="3433">
        <f t="shared" ref="K56:K98" si="26">J56+1</f>
        <v>45711</v>
      </c>
    </row>
    <row r="57" spans="1:14" s="14" customFormat="1" ht="20.100000000000001" hidden="1" customHeight="1">
      <c r="A57" s="3514"/>
      <c r="B57" s="3515" t="s">
        <v>4213</v>
      </c>
      <c r="C57" s="1338" t="s">
        <v>4214</v>
      </c>
      <c r="D57" s="1329" t="s">
        <v>4053</v>
      </c>
      <c r="E57" s="1332">
        <v>45717</v>
      </c>
      <c r="F57" s="3501">
        <f t="shared" si="23"/>
        <v>45749</v>
      </c>
      <c r="G57" s="1332">
        <f t="shared" si="24"/>
        <v>45756</v>
      </c>
      <c r="H57" s="1332">
        <f t="shared" si="25"/>
        <v>45767</v>
      </c>
      <c r="I57" s="3517"/>
      <c r="J57" s="3433">
        <v>45717</v>
      </c>
      <c r="K57" s="3433">
        <f t="shared" si="26"/>
        <v>45718</v>
      </c>
    </row>
    <row r="58" spans="1:14" s="14" customFormat="1" ht="20.100000000000001" hidden="1" customHeight="1">
      <c r="A58" s="3514"/>
      <c r="B58" s="3515" t="s">
        <v>4215</v>
      </c>
      <c r="C58" s="1338" t="s">
        <v>4023</v>
      </c>
      <c r="D58" s="1329" t="s">
        <v>150</v>
      </c>
      <c r="E58" s="1330">
        <v>45728</v>
      </c>
      <c r="F58" s="3501">
        <f t="shared" si="23"/>
        <v>45760</v>
      </c>
      <c r="G58" s="1332">
        <f t="shared" si="24"/>
        <v>45767</v>
      </c>
      <c r="H58" s="1332">
        <f t="shared" si="25"/>
        <v>45778</v>
      </c>
      <c r="I58" s="3517"/>
      <c r="J58" s="3433">
        <v>45724</v>
      </c>
      <c r="K58" s="3433">
        <f t="shared" si="26"/>
        <v>45725</v>
      </c>
    </row>
    <row r="59" spans="1:14" s="14" customFormat="1" ht="20.100000000000001" hidden="1" customHeight="1">
      <c r="A59" s="3514"/>
      <c r="B59" s="3515" t="s">
        <v>4216</v>
      </c>
      <c r="C59" s="3502" t="s">
        <v>404</v>
      </c>
      <c r="D59" s="1329" t="s">
        <v>176</v>
      </c>
      <c r="E59" s="1365">
        <v>45731</v>
      </c>
      <c r="F59" s="3503">
        <f t="shared" si="23"/>
        <v>45763</v>
      </c>
      <c r="G59" s="1365">
        <f t="shared" si="24"/>
        <v>45770</v>
      </c>
      <c r="H59" s="1365">
        <f t="shared" si="25"/>
        <v>45781</v>
      </c>
      <c r="I59" s="3517"/>
      <c r="J59" s="3433">
        <v>45731</v>
      </c>
      <c r="K59" s="3433">
        <f t="shared" si="26"/>
        <v>45732</v>
      </c>
    </row>
    <row r="60" spans="1:14" s="14" customFormat="1" ht="20.100000000000001" hidden="1" customHeight="1">
      <c r="A60" s="3514"/>
      <c r="B60" s="3515" t="s">
        <v>4217</v>
      </c>
      <c r="C60" s="1338" t="s">
        <v>4218</v>
      </c>
      <c r="D60" s="3504" t="s">
        <v>3015</v>
      </c>
      <c r="E60" s="1332">
        <v>45738</v>
      </c>
      <c r="F60" s="3501">
        <f t="shared" si="23"/>
        <v>45770</v>
      </c>
      <c r="G60" s="1332">
        <f t="shared" si="24"/>
        <v>45777</v>
      </c>
      <c r="H60" s="1332">
        <f t="shared" si="25"/>
        <v>45788</v>
      </c>
      <c r="I60" s="3517"/>
      <c r="J60" s="3433">
        <v>45738</v>
      </c>
      <c r="K60" s="3433">
        <f t="shared" si="26"/>
        <v>45739</v>
      </c>
    </row>
    <row r="61" spans="1:14" s="14" customFormat="1" ht="20.100000000000001" hidden="1" customHeight="1">
      <c r="A61" s="3514"/>
      <c r="B61" s="3515" t="s">
        <v>4219</v>
      </c>
      <c r="C61" s="1338" t="s">
        <v>4220</v>
      </c>
      <c r="D61" s="1329" t="s">
        <v>4050</v>
      </c>
      <c r="E61" s="1330">
        <v>45748</v>
      </c>
      <c r="F61" s="3501">
        <f t="shared" si="23"/>
        <v>45780</v>
      </c>
      <c r="G61" s="1332">
        <f t="shared" si="24"/>
        <v>45787</v>
      </c>
      <c r="H61" s="1332">
        <f t="shared" si="25"/>
        <v>45798</v>
      </c>
      <c r="I61" s="3517"/>
      <c r="J61" s="3433">
        <v>45745</v>
      </c>
      <c r="K61" s="3433">
        <f t="shared" si="26"/>
        <v>45746</v>
      </c>
    </row>
    <row r="62" spans="1:14" s="14" customFormat="1" ht="20.100000000000001" hidden="1" customHeight="1">
      <c r="A62" s="3514"/>
      <c r="B62" s="3515" t="s">
        <v>4221</v>
      </c>
      <c r="C62" s="3497" t="s">
        <v>4222</v>
      </c>
      <c r="D62" s="3498" t="s">
        <v>3015</v>
      </c>
      <c r="E62" s="3505">
        <v>45757</v>
      </c>
      <c r="F62" s="3500">
        <f t="shared" si="23"/>
        <v>45789</v>
      </c>
      <c r="G62" s="3499">
        <f t="shared" si="24"/>
        <v>45796</v>
      </c>
      <c r="H62" s="3499">
        <f t="shared" si="25"/>
        <v>45807</v>
      </c>
      <c r="I62" s="3517"/>
      <c r="J62" s="3433">
        <v>45752</v>
      </c>
      <c r="K62" s="3433">
        <f t="shared" si="26"/>
        <v>45753</v>
      </c>
    </row>
    <row r="63" spans="1:14" s="14" customFormat="1" ht="20.100000000000001" hidden="1" customHeight="1">
      <c r="A63" s="3514"/>
      <c r="B63" s="3515" t="s">
        <v>4223</v>
      </c>
      <c r="C63" s="3506" t="s">
        <v>404</v>
      </c>
      <c r="D63" s="3507" t="s">
        <v>2318</v>
      </c>
      <c r="E63" s="1365">
        <v>45759</v>
      </c>
      <c r="F63" s="3503">
        <f t="shared" si="23"/>
        <v>45791</v>
      </c>
      <c r="G63" s="1365">
        <f t="shared" si="24"/>
        <v>45798</v>
      </c>
      <c r="H63" s="1365">
        <f t="shared" si="25"/>
        <v>45809</v>
      </c>
      <c r="I63" s="3517"/>
      <c r="J63" s="3433">
        <v>45759</v>
      </c>
      <c r="K63" s="3433">
        <f t="shared" si="26"/>
        <v>45760</v>
      </c>
    </row>
    <row r="64" spans="1:14" s="14" customFormat="1" ht="20.100000000000001" hidden="1" customHeight="1">
      <c r="A64" s="3514"/>
      <c r="B64" s="3515" t="s">
        <v>4224</v>
      </c>
      <c r="C64" s="3497" t="s">
        <v>4225</v>
      </c>
      <c r="D64" s="3498" t="s">
        <v>200</v>
      </c>
      <c r="E64" s="3505">
        <v>45769</v>
      </c>
      <c r="F64" s="3499">
        <f t="shared" si="23"/>
        <v>45801</v>
      </c>
      <c r="G64" s="3499">
        <f t="shared" si="24"/>
        <v>45808</v>
      </c>
      <c r="H64" s="3499">
        <f t="shared" si="25"/>
        <v>45819</v>
      </c>
      <c r="I64" s="3517"/>
      <c r="J64" s="3433">
        <v>45766</v>
      </c>
      <c r="K64" s="3433">
        <f t="shared" si="26"/>
        <v>45767</v>
      </c>
    </row>
    <row r="65" spans="1:11" s="14" customFormat="1" ht="20.100000000000001" hidden="1" customHeight="1">
      <c r="A65" s="3520" t="s">
        <v>4226</v>
      </c>
      <c r="B65" s="3515" t="s">
        <v>4227</v>
      </c>
      <c r="C65" s="3497" t="s">
        <v>4228</v>
      </c>
      <c r="D65" s="3498" t="s">
        <v>220</v>
      </c>
      <c r="E65" s="3499">
        <v>45773</v>
      </c>
      <c r="F65" s="3499">
        <f t="shared" si="23"/>
        <v>45805</v>
      </c>
      <c r="G65" s="3499">
        <f t="shared" si="24"/>
        <v>45812</v>
      </c>
      <c r="H65" s="3499">
        <f t="shared" si="25"/>
        <v>45823</v>
      </c>
      <c r="I65" s="3517"/>
      <c r="J65" s="3433">
        <v>45773</v>
      </c>
      <c r="K65" s="3433">
        <f t="shared" si="26"/>
        <v>45774</v>
      </c>
    </row>
    <row r="66" spans="1:11" s="14" customFormat="1" ht="20.100000000000001" hidden="1" customHeight="1">
      <c r="A66" s="3514"/>
      <c r="B66" s="3515" t="s">
        <v>4229</v>
      </c>
      <c r="C66" s="1338" t="s">
        <v>4230</v>
      </c>
      <c r="D66" s="1329" t="s">
        <v>213</v>
      </c>
      <c r="E66" s="1330">
        <v>45782</v>
      </c>
      <c r="F66" s="1332">
        <f t="shared" si="23"/>
        <v>45814</v>
      </c>
      <c r="G66" s="1332">
        <f t="shared" si="24"/>
        <v>45821</v>
      </c>
      <c r="H66" s="1332">
        <f t="shared" si="25"/>
        <v>45832</v>
      </c>
      <c r="I66" s="3517"/>
      <c r="J66" s="3433">
        <v>45780</v>
      </c>
      <c r="K66" s="3433">
        <f t="shared" si="26"/>
        <v>45781</v>
      </c>
    </row>
    <row r="67" spans="1:11" s="14" customFormat="1" ht="20.100000000000001" hidden="1" customHeight="1">
      <c r="A67" s="3514"/>
      <c r="B67" s="3515" t="s">
        <v>4231</v>
      </c>
      <c r="C67" s="1338" t="s">
        <v>4232</v>
      </c>
      <c r="D67" s="1329" t="s">
        <v>220</v>
      </c>
      <c r="E67" s="1330">
        <v>45798</v>
      </c>
      <c r="F67" s="1332">
        <f t="shared" si="23"/>
        <v>45830</v>
      </c>
      <c r="G67" s="1332">
        <f t="shared" si="24"/>
        <v>45837</v>
      </c>
      <c r="H67" s="1332">
        <f t="shared" si="25"/>
        <v>45848</v>
      </c>
      <c r="I67" s="3517"/>
      <c r="J67" s="3433">
        <v>45787</v>
      </c>
      <c r="K67" s="3433">
        <f t="shared" si="26"/>
        <v>45788</v>
      </c>
    </row>
    <row r="68" spans="1:11" s="14" customFormat="1" ht="20.100000000000001" hidden="1" customHeight="1">
      <c r="A68" s="748" t="s">
        <v>4233</v>
      </c>
      <c r="B68" s="3515" t="s">
        <v>4234</v>
      </c>
      <c r="C68" s="3502" t="s">
        <v>404</v>
      </c>
      <c r="D68" s="3504" t="s">
        <v>2318</v>
      </c>
      <c r="E68" s="3508">
        <v>45794</v>
      </c>
      <c r="F68" s="1365">
        <f t="shared" si="23"/>
        <v>45826</v>
      </c>
      <c r="G68" s="1365">
        <f t="shared" si="24"/>
        <v>45833</v>
      </c>
      <c r="H68" s="1365">
        <f t="shared" si="25"/>
        <v>45844</v>
      </c>
      <c r="I68" s="3517"/>
      <c r="J68" s="3433">
        <v>45794</v>
      </c>
      <c r="K68" s="3433">
        <f t="shared" si="26"/>
        <v>45795</v>
      </c>
    </row>
    <row r="69" spans="1:11" s="14" customFormat="1" ht="20.100000000000001" hidden="1" customHeight="1">
      <c r="A69" s="3520" t="s">
        <v>4235</v>
      </c>
      <c r="B69" s="3515" t="s">
        <v>3584</v>
      </c>
      <c r="C69" s="1338" t="s">
        <v>4236</v>
      </c>
      <c r="D69" s="1329" t="s">
        <v>213</v>
      </c>
      <c r="E69" s="3509">
        <v>45804</v>
      </c>
      <c r="F69" s="3510">
        <f t="shared" si="23"/>
        <v>45836</v>
      </c>
      <c r="G69" s="3510">
        <f t="shared" si="24"/>
        <v>45843</v>
      </c>
      <c r="H69" s="3510">
        <f t="shared" si="25"/>
        <v>45854</v>
      </c>
      <c r="I69" s="3517"/>
      <c r="J69" s="3433">
        <v>45801</v>
      </c>
      <c r="K69" s="3433">
        <f t="shared" si="26"/>
        <v>45802</v>
      </c>
    </row>
    <row r="70" spans="1:11" s="14" customFormat="1" ht="20.100000000000001" hidden="1" customHeight="1">
      <c r="A70" s="3520" t="s">
        <v>4237</v>
      </c>
      <c r="B70" s="3515" t="s">
        <v>3586</v>
      </c>
      <c r="C70" s="1338" t="s">
        <v>4238</v>
      </c>
      <c r="D70" s="1329" t="s">
        <v>176</v>
      </c>
      <c r="E70" s="1332">
        <v>45808</v>
      </c>
      <c r="F70" s="1332">
        <f t="shared" si="23"/>
        <v>45840</v>
      </c>
      <c r="G70" s="1332">
        <f t="shared" si="24"/>
        <v>45847</v>
      </c>
      <c r="H70" s="1332">
        <f t="shared" si="25"/>
        <v>45858</v>
      </c>
      <c r="I70" s="3517"/>
      <c r="J70" s="3433">
        <v>45808</v>
      </c>
      <c r="K70" s="3433">
        <f t="shared" si="26"/>
        <v>45809</v>
      </c>
    </row>
    <row r="71" spans="1:11" s="14" customFormat="1" ht="20.100000000000001" hidden="1" customHeight="1">
      <c r="A71" s="3520" t="s">
        <v>4239</v>
      </c>
      <c r="B71" s="3515" t="s">
        <v>3588</v>
      </c>
      <c r="C71" s="3497" t="s">
        <v>4240</v>
      </c>
      <c r="D71" s="3498" t="s">
        <v>217</v>
      </c>
      <c r="E71" s="3505">
        <v>45817</v>
      </c>
      <c r="F71" s="3499">
        <f t="shared" si="23"/>
        <v>45849</v>
      </c>
      <c r="G71" s="3499">
        <f t="shared" si="24"/>
        <v>45856</v>
      </c>
      <c r="H71" s="3499">
        <f t="shared" si="25"/>
        <v>45867</v>
      </c>
      <c r="I71" s="3517"/>
      <c r="J71" s="3433">
        <v>45815</v>
      </c>
      <c r="K71" s="3433">
        <f t="shared" si="26"/>
        <v>45816</v>
      </c>
    </row>
    <row r="72" spans="1:11" s="14" customFormat="1" ht="20.100000000000001" hidden="1" customHeight="1">
      <c r="A72" s="3520" t="s">
        <v>4241</v>
      </c>
      <c r="B72" s="3515" t="s">
        <v>3590</v>
      </c>
      <c r="C72" s="3497" t="s">
        <v>4242</v>
      </c>
      <c r="D72" s="3498" t="s">
        <v>4053</v>
      </c>
      <c r="E72" s="3505">
        <v>45825</v>
      </c>
      <c r="F72" s="3499">
        <f t="shared" si="23"/>
        <v>45857</v>
      </c>
      <c r="G72" s="3499">
        <f t="shared" si="24"/>
        <v>45864</v>
      </c>
      <c r="H72" s="3499">
        <f t="shared" si="25"/>
        <v>45875</v>
      </c>
      <c r="I72" s="3517"/>
      <c r="J72" s="3433">
        <v>45822</v>
      </c>
      <c r="K72" s="3433">
        <f t="shared" si="26"/>
        <v>45823</v>
      </c>
    </row>
    <row r="73" spans="1:11" s="14" customFormat="1" ht="20.100000000000001" hidden="1" customHeight="1">
      <c r="A73" s="3520" t="s">
        <v>4243</v>
      </c>
      <c r="B73" s="3515" t="s">
        <v>3592</v>
      </c>
      <c r="C73" s="3497" t="s">
        <v>4244</v>
      </c>
      <c r="D73" s="3498" t="s">
        <v>213</v>
      </c>
      <c r="E73" s="3499">
        <v>45829</v>
      </c>
      <c r="F73" s="3499">
        <f t="shared" si="23"/>
        <v>45861</v>
      </c>
      <c r="G73" s="3499">
        <f t="shared" si="24"/>
        <v>45868</v>
      </c>
      <c r="H73" s="3499">
        <f t="shared" si="25"/>
        <v>45879</v>
      </c>
      <c r="I73" s="3517"/>
      <c r="J73" s="3433">
        <v>45829</v>
      </c>
      <c r="K73" s="3433">
        <f t="shared" si="26"/>
        <v>45830</v>
      </c>
    </row>
    <row r="74" spans="1:11" s="14" customFormat="1" ht="20.100000000000001" hidden="1" customHeight="1">
      <c r="A74" s="3520" t="s">
        <v>4245</v>
      </c>
      <c r="B74" s="3515" t="s">
        <v>3594</v>
      </c>
      <c r="C74" s="3497" t="s">
        <v>4246</v>
      </c>
      <c r="D74" s="3498" t="s">
        <v>217</v>
      </c>
      <c r="E74" s="3499">
        <v>45836</v>
      </c>
      <c r="F74" s="3499">
        <f t="shared" si="23"/>
        <v>45868</v>
      </c>
      <c r="G74" s="3499">
        <f t="shared" si="24"/>
        <v>45875</v>
      </c>
      <c r="H74" s="3499">
        <f t="shared" si="25"/>
        <v>45886</v>
      </c>
      <c r="I74" s="3517"/>
      <c r="J74" s="3433">
        <v>45836</v>
      </c>
      <c r="K74" s="3433">
        <f t="shared" si="26"/>
        <v>45837</v>
      </c>
    </row>
    <row r="75" spans="1:11" s="14" customFormat="1" ht="20.100000000000001" hidden="1" customHeight="1">
      <c r="A75" s="3514"/>
      <c r="B75" s="3515" t="s">
        <v>3596</v>
      </c>
      <c r="C75" s="3511" t="s">
        <v>4214</v>
      </c>
      <c r="D75" s="3512" t="s">
        <v>4054</v>
      </c>
      <c r="E75" s="3509">
        <v>45845</v>
      </c>
      <c r="F75" s="3510">
        <f t="shared" si="23"/>
        <v>45877</v>
      </c>
      <c r="G75" s="3510">
        <f t="shared" si="24"/>
        <v>45884</v>
      </c>
      <c r="H75" s="3510">
        <f t="shared" si="25"/>
        <v>45895</v>
      </c>
      <c r="I75" s="3517"/>
      <c r="J75" s="3433">
        <v>45843</v>
      </c>
      <c r="K75" s="3433">
        <f t="shared" si="26"/>
        <v>45844</v>
      </c>
    </row>
    <row r="76" spans="1:11" s="14" customFormat="1" ht="20.100000000000001" hidden="1" customHeight="1">
      <c r="A76" s="3520" t="s">
        <v>4247</v>
      </c>
      <c r="B76" s="3515" t="s">
        <v>4248</v>
      </c>
      <c r="C76" s="3511" t="s">
        <v>4249</v>
      </c>
      <c r="D76" s="3512" t="s">
        <v>158</v>
      </c>
      <c r="E76" s="3509">
        <v>45854</v>
      </c>
      <c r="F76" s="3510">
        <f t="shared" si="23"/>
        <v>45886</v>
      </c>
      <c r="G76" s="3510">
        <f t="shared" si="24"/>
        <v>45893</v>
      </c>
      <c r="H76" s="3510">
        <f t="shared" si="25"/>
        <v>45904</v>
      </c>
      <c r="I76" s="3517"/>
      <c r="J76" s="3433">
        <v>45850</v>
      </c>
      <c r="K76" s="3433">
        <f t="shared" si="26"/>
        <v>45851</v>
      </c>
    </row>
    <row r="77" spans="1:11" s="14" customFormat="1" ht="20.100000000000001" hidden="1" customHeight="1">
      <c r="A77" s="3514"/>
      <c r="B77" s="3515" t="s">
        <v>3601</v>
      </c>
      <c r="C77" s="3511" t="s">
        <v>4250</v>
      </c>
      <c r="D77" s="3512" t="s">
        <v>4051</v>
      </c>
      <c r="E77" s="3509">
        <v>45860</v>
      </c>
      <c r="F77" s="3510">
        <f t="shared" si="23"/>
        <v>45892</v>
      </c>
      <c r="G77" s="3510">
        <f t="shared" si="24"/>
        <v>45899</v>
      </c>
      <c r="H77" s="3510">
        <f t="shared" si="25"/>
        <v>45910</v>
      </c>
      <c r="I77" s="3517"/>
      <c r="J77" s="3433">
        <v>45857</v>
      </c>
      <c r="K77" s="3433">
        <f t="shared" si="26"/>
        <v>45858</v>
      </c>
    </row>
    <row r="78" spans="1:11" s="14" customFormat="1" ht="20.100000000000001" hidden="1" customHeight="1">
      <c r="A78" s="3514"/>
      <c r="B78" s="3515" t="s">
        <v>3605</v>
      </c>
      <c r="C78" s="3521" t="s">
        <v>404</v>
      </c>
      <c r="D78" s="3522" t="s">
        <v>2318</v>
      </c>
      <c r="E78" s="3513">
        <v>45864</v>
      </c>
      <c r="F78" s="3513">
        <f t="shared" si="23"/>
        <v>45896</v>
      </c>
      <c r="G78" s="3513">
        <f t="shared" si="24"/>
        <v>45903</v>
      </c>
      <c r="H78" s="3513">
        <f t="shared" si="25"/>
        <v>45914</v>
      </c>
      <c r="I78" s="3517"/>
      <c r="J78" s="3433">
        <v>45864</v>
      </c>
      <c r="K78" s="3433">
        <f t="shared" si="26"/>
        <v>45865</v>
      </c>
    </row>
    <row r="79" spans="1:11" s="14" customFormat="1" ht="20.100000000000001" hidden="1" customHeight="1">
      <c r="A79" s="3514"/>
      <c r="B79" s="3515" t="s">
        <v>3607</v>
      </c>
      <c r="C79" s="3497" t="s">
        <v>4222</v>
      </c>
      <c r="D79" s="3498" t="s">
        <v>158</v>
      </c>
      <c r="E79" s="3505">
        <v>45874</v>
      </c>
      <c r="F79" s="3499">
        <f t="shared" si="23"/>
        <v>45906</v>
      </c>
      <c r="G79" s="3499">
        <f t="shared" si="24"/>
        <v>45913</v>
      </c>
      <c r="H79" s="3499">
        <f t="shared" si="25"/>
        <v>45924</v>
      </c>
      <c r="I79" s="3517"/>
      <c r="J79" s="3433">
        <v>45871</v>
      </c>
      <c r="K79" s="3433">
        <f t="shared" si="26"/>
        <v>45872</v>
      </c>
    </row>
    <row r="80" spans="1:11" s="14" customFormat="1" ht="20.100000000000001" hidden="1" customHeight="1">
      <c r="A80" s="3514"/>
      <c r="B80" s="3515" t="s">
        <v>3609</v>
      </c>
      <c r="C80" s="3497" t="s">
        <v>4225</v>
      </c>
      <c r="D80" s="3498" t="s">
        <v>202</v>
      </c>
      <c r="E80" s="3505">
        <v>45881</v>
      </c>
      <c r="F80" s="3499">
        <f t="shared" si="23"/>
        <v>45913</v>
      </c>
      <c r="G80" s="3499">
        <f t="shared" si="24"/>
        <v>45920</v>
      </c>
      <c r="H80" s="3499">
        <f t="shared" si="25"/>
        <v>45931</v>
      </c>
      <c r="I80" s="3517"/>
      <c r="J80" s="3433">
        <v>45878</v>
      </c>
      <c r="K80" s="3433">
        <f t="shared" si="26"/>
        <v>45879</v>
      </c>
    </row>
    <row r="81" spans="1:11" s="14" customFormat="1" ht="20.100000000000001" hidden="1" customHeight="1">
      <c r="A81" s="3514"/>
      <c r="B81" s="3515" t="s">
        <v>3611</v>
      </c>
      <c r="C81" s="3497" t="s">
        <v>4228</v>
      </c>
      <c r="D81" s="3498" t="s">
        <v>224</v>
      </c>
      <c r="E81" s="3499">
        <v>45885</v>
      </c>
      <c r="F81" s="3499">
        <f t="shared" si="23"/>
        <v>45917</v>
      </c>
      <c r="G81" s="3499">
        <f t="shared" si="24"/>
        <v>45924</v>
      </c>
      <c r="H81" s="3499">
        <f t="shared" si="25"/>
        <v>45935</v>
      </c>
      <c r="I81" s="3517"/>
      <c r="J81" s="3433">
        <v>45885</v>
      </c>
      <c r="K81" s="3433">
        <f t="shared" si="26"/>
        <v>45886</v>
      </c>
    </row>
    <row r="82" spans="1:11" s="14" customFormat="1" ht="20.100000000000001" hidden="1" customHeight="1">
      <c r="A82" s="3514"/>
      <c r="B82" s="3515" t="s">
        <v>3613</v>
      </c>
      <c r="C82" s="3497" t="s">
        <v>4230</v>
      </c>
      <c r="D82" s="3498" t="s">
        <v>217</v>
      </c>
      <c r="E82" s="3505">
        <v>45897</v>
      </c>
      <c r="F82" s="3499">
        <f t="shared" si="23"/>
        <v>45929</v>
      </c>
      <c r="G82" s="3499">
        <f t="shared" si="24"/>
        <v>45936</v>
      </c>
      <c r="H82" s="3499">
        <f t="shared" si="25"/>
        <v>45947</v>
      </c>
      <c r="I82" s="3517"/>
      <c r="J82" s="3433">
        <v>45892</v>
      </c>
      <c r="K82" s="3433">
        <f t="shared" si="26"/>
        <v>45893</v>
      </c>
    </row>
    <row r="83" spans="1:11" s="14" customFormat="1" ht="20.100000000000001" hidden="1" customHeight="1">
      <c r="A83" s="3514"/>
      <c r="B83" s="3515" t="s">
        <v>3615</v>
      </c>
      <c r="C83" s="3718" t="s">
        <v>404</v>
      </c>
      <c r="D83" s="3719" t="s">
        <v>2318</v>
      </c>
      <c r="E83" s="3513">
        <v>45899</v>
      </c>
      <c r="F83" s="3513">
        <f t="shared" si="23"/>
        <v>45931</v>
      </c>
      <c r="G83" s="3513">
        <f t="shared" si="24"/>
        <v>45938</v>
      </c>
      <c r="H83" s="3513">
        <f t="shared" si="25"/>
        <v>45949</v>
      </c>
      <c r="I83" s="3517"/>
      <c r="J83" s="3433">
        <v>45899</v>
      </c>
      <c r="K83" s="3433">
        <f t="shared" si="26"/>
        <v>45900</v>
      </c>
    </row>
    <row r="84" spans="1:11" s="14" customFormat="1" ht="20.100000000000001" hidden="1" customHeight="1">
      <c r="A84" s="3514"/>
      <c r="B84" s="3515" t="s">
        <v>3617</v>
      </c>
      <c r="C84" s="1338" t="s">
        <v>4232</v>
      </c>
      <c r="D84" s="1329" t="s">
        <v>224</v>
      </c>
      <c r="E84" s="1332">
        <v>45906</v>
      </c>
      <c r="F84" s="1332">
        <f t="shared" si="23"/>
        <v>45938</v>
      </c>
      <c r="G84" s="1332">
        <f t="shared" si="24"/>
        <v>45945</v>
      </c>
      <c r="H84" s="1332">
        <f t="shared" si="25"/>
        <v>45956</v>
      </c>
      <c r="I84" s="3517"/>
      <c r="J84" s="3433">
        <v>45906</v>
      </c>
      <c r="K84" s="3433">
        <f t="shared" si="26"/>
        <v>45907</v>
      </c>
    </row>
    <row r="85" spans="1:11" s="14" customFormat="1" ht="20.100000000000001" hidden="1" customHeight="1">
      <c r="A85" s="3514"/>
      <c r="B85" s="3515" t="s">
        <v>3619</v>
      </c>
      <c r="C85" s="3720" t="s">
        <v>4236</v>
      </c>
      <c r="D85" s="1329" t="s">
        <v>217</v>
      </c>
      <c r="E85" s="1330">
        <v>45915</v>
      </c>
      <c r="F85" s="1332">
        <f t="shared" si="23"/>
        <v>45947</v>
      </c>
      <c r="G85" s="1332">
        <f t="shared" si="24"/>
        <v>45954</v>
      </c>
      <c r="H85" s="1332">
        <f t="shared" si="25"/>
        <v>45965</v>
      </c>
      <c r="I85" s="3517"/>
      <c r="J85" s="3433">
        <v>45913</v>
      </c>
      <c r="K85" s="3433">
        <f t="shared" si="26"/>
        <v>45914</v>
      </c>
    </row>
    <row r="86" spans="1:11" s="14" customFormat="1" ht="20.100000000000001" hidden="1" customHeight="1">
      <c r="A86" s="3514"/>
      <c r="B86" s="3515" t="s">
        <v>3621</v>
      </c>
      <c r="C86" s="1338" t="s">
        <v>4238</v>
      </c>
      <c r="D86" s="1329" t="s">
        <v>178</v>
      </c>
      <c r="E86" s="1330">
        <v>45924</v>
      </c>
      <c r="F86" s="1332">
        <f t="shared" si="23"/>
        <v>45956</v>
      </c>
      <c r="G86" s="1332">
        <f t="shared" si="24"/>
        <v>45963</v>
      </c>
      <c r="H86" s="1332">
        <f t="shared" si="25"/>
        <v>45974</v>
      </c>
      <c r="I86" s="3517"/>
      <c r="J86" s="3433">
        <v>45920</v>
      </c>
      <c r="K86" s="3433">
        <f t="shared" si="26"/>
        <v>45921</v>
      </c>
    </row>
    <row r="87" spans="1:11" s="14" customFormat="1" ht="20.100000000000001" hidden="1" customHeight="1">
      <c r="A87" s="3514"/>
      <c r="B87" s="3515" t="s">
        <v>3623</v>
      </c>
      <c r="C87" s="1338" t="s">
        <v>3007</v>
      </c>
      <c r="D87" s="1329" t="s">
        <v>165</v>
      </c>
      <c r="E87" s="1332">
        <v>45927</v>
      </c>
      <c r="F87" s="1332">
        <f t="shared" si="23"/>
        <v>45959</v>
      </c>
      <c r="G87" s="1332">
        <f t="shared" si="24"/>
        <v>45966</v>
      </c>
      <c r="H87" s="1332">
        <f t="shared" si="25"/>
        <v>45977</v>
      </c>
      <c r="I87" s="3517"/>
      <c r="J87" s="3433">
        <v>45927</v>
      </c>
      <c r="K87" s="3433">
        <f t="shared" si="26"/>
        <v>45928</v>
      </c>
    </row>
    <row r="88" spans="1:11" s="14" customFormat="1" ht="20.100000000000001" hidden="1" customHeight="1" thickTop="1">
      <c r="A88" s="3514"/>
      <c r="B88" s="2140">
        <f t="shared" ref="B88:B93" si="27">WEEKNUM(K88)</f>
        <v>41</v>
      </c>
      <c r="C88" s="3363" t="s">
        <v>4242</v>
      </c>
      <c r="D88" s="3150" t="s">
        <v>4054</v>
      </c>
      <c r="E88" s="88">
        <v>45938</v>
      </c>
      <c r="F88" s="88">
        <f t="shared" si="23"/>
        <v>45970</v>
      </c>
      <c r="G88" s="88">
        <f t="shared" si="24"/>
        <v>45977</v>
      </c>
      <c r="H88" s="88">
        <f t="shared" si="25"/>
        <v>45988</v>
      </c>
      <c r="I88" s="3517"/>
      <c r="J88" s="88">
        <v>45934</v>
      </c>
      <c r="K88" s="88">
        <f t="shared" si="26"/>
        <v>45935</v>
      </c>
    </row>
    <row r="89" spans="1:11" s="14" customFormat="1" ht="20.100000000000001" hidden="1" customHeight="1" thickTop="1">
      <c r="A89" s="3514"/>
      <c r="B89" s="2140">
        <f t="shared" si="27"/>
        <v>42</v>
      </c>
      <c r="C89" s="3363" t="s">
        <v>3012</v>
      </c>
      <c r="D89" s="3150" t="s">
        <v>148</v>
      </c>
      <c r="E89" s="88">
        <v>45947</v>
      </c>
      <c r="F89" s="88">
        <f t="shared" si="23"/>
        <v>45979</v>
      </c>
      <c r="G89" s="88">
        <f t="shared" si="24"/>
        <v>45986</v>
      </c>
      <c r="H89" s="88">
        <f t="shared" si="25"/>
        <v>45997</v>
      </c>
      <c r="I89" s="3517"/>
      <c r="J89" s="88">
        <v>45941</v>
      </c>
      <c r="K89" s="88">
        <f t="shared" si="26"/>
        <v>45942</v>
      </c>
    </row>
    <row r="90" spans="1:11" s="14" customFormat="1" ht="20.100000000000001" hidden="1" customHeight="1" thickTop="1">
      <c r="A90" s="3514"/>
      <c r="B90" s="2140">
        <f t="shared" si="27"/>
        <v>43</v>
      </c>
      <c r="C90" s="4123" t="s">
        <v>404</v>
      </c>
      <c r="D90" s="4124" t="s">
        <v>213</v>
      </c>
      <c r="E90" s="1174">
        <v>45948</v>
      </c>
      <c r="F90" s="1174">
        <f t="shared" si="23"/>
        <v>45980</v>
      </c>
      <c r="G90" s="1174">
        <f t="shared" si="24"/>
        <v>45987</v>
      </c>
      <c r="H90" s="1174">
        <f t="shared" si="25"/>
        <v>45998</v>
      </c>
      <c r="I90" s="3517"/>
      <c r="J90" s="88">
        <v>45948</v>
      </c>
      <c r="K90" s="88">
        <f t="shared" si="26"/>
        <v>45949</v>
      </c>
    </row>
    <row r="91" spans="1:11" s="14" customFormat="1" ht="20.100000000000001" hidden="1" customHeight="1">
      <c r="A91" s="3514"/>
      <c r="B91" s="2140">
        <f t="shared" si="27"/>
        <v>44</v>
      </c>
      <c r="C91" s="3605" t="s">
        <v>3014</v>
      </c>
      <c r="D91" s="3150" t="s">
        <v>2295</v>
      </c>
      <c r="E91" s="88">
        <v>45956</v>
      </c>
      <c r="F91" s="88">
        <f t="shared" si="23"/>
        <v>45988</v>
      </c>
      <c r="G91" s="88">
        <f t="shared" si="24"/>
        <v>45995</v>
      </c>
      <c r="H91" s="88">
        <f t="shared" si="25"/>
        <v>46006</v>
      </c>
      <c r="I91" s="3517"/>
      <c r="J91" s="88">
        <v>45955</v>
      </c>
      <c r="K91" s="88">
        <f t="shared" si="26"/>
        <v>45956</v>
      </c>
    </row>
    <row r="92" spans="1:11" s="14" customFormat="1" ht="20.100000000000001" hidden="1" customHeight="1">
      <c r="A92" s="3514"/>
      <c r="B92" s="2140">
        <f t="shared" si="27"/>
        <v>45</v>
      </c>
      <c r="C92" s="3363" t="s">
        <v>4212</v>
      </c>
      <c r="D92" s="3150" t="s">
        <v>220</v>
      </c>
      <c r="E92" s="88">
        <v>45963</v>
      </c>
      <c r="F92" s="88">
        <f t="shared" si="23"/>
        <v>45995</v>
      </c>
      <c r="G92" s="88">
        <f t="shared" si="24"/>
        <v>46002</v>
      </c>
      <c r="H92" s="88">
        <f t="shared" si="25"/>
        <v>46013</v>
      </c>
      <c r="I92" s="3517"/>
      <c r="J92" s="88">
        <v>45962</v>
      </c>
      <c r="K92" s="88">
        <f t="shared" si="26"/>
        <v>45963</v>
      </c>
    </row>
    <row r="93" spans="1:11" s="14" customFormat="1" ht="20.100000000000001" hidden="1" customHeight="1" thickTop="1">
      <c r="A93" s="3514"/>
      <c r="B93" s="2140">
        <f t="shared" si="27"/>
        <v>46</v>
      </c>
      <c r="C93" s="3363" t="s">
        <v>4214</v>
      </c>
      <c r="D93" s="3150" t="s">
        <v>213</v>
      </c>
      <c r="E93" s="88">
        <v>45972</v>
      </c>
      <c r="F93" s="88">
        <f t="shared" si="23"/>
        <v>46004</v>
      </c>
      <c r="G93" s="88">
        <f t="shared" si="24"/>
        <v>46011</v>
      </c>
      <c r="H93" s="88">
        <f t="shared" si="25"/>
        <v>46022</v>
      </c>
      <c r="I93" s="3517"/>
      <c r="J93" s="88">
        <v>45969</v>
      </c>
      <c r="K93" s="88">
        <f t="shared" si="26"/>
        <v>45970</v>
      </c>
    </row>
    <row r="94" spans="1:11" s="14" customFormat="1" ht="20.100000000000001" customHeight="1" thickTop="1">
      <c r="A94" s="3514"/>
      <c r="B94" s="2140">
        <v>46</v>
      </c>
      <c r="C94" s="3606" t="s">
        <v>4249</v>
      </c>
      <c r="D94" s="3389" t="s">
        <v>2295</v>
      </c>
      <c r="E94" s="88">
        <v>45977</v>
      </c>
      <c r="F94" s="88">
        <f t="shared" si="23"/>
        <v>46009</v>
      </c>
      <c r="G94" s="88">
        <f t="shared" si="24"/>
        <v>46016</v>
      </c>
      <c r="H94" s="88">
        <f t="shared" si="25"/>
        <v>46027</v>
      </c>
      <c r="I94" s="3517"/>
      <c r="J94" s="88">
        <v>45976</v>
      </c>
      <c r="K94" s="88">
        <f t="shared" si="26"/>
        <v>45977</v>
      </c>
    </row>
    <row r="95" spans="1:11" s="14" customFormat="1" ht="20.100000000000001" customHeight="1">
      <c r="A95" s="3514"/>
      <c r="B95" s="2140">
        <v>47</v>
      </c>
      <c r="C95" s="4125" t="s">
        <v>404</v>
      </c>
      <c r="D95" s="4121"/>
      <c r="E95" s="1174"/>
      <c r="F95" s="1174"/>
      <c r="G95" s="1174"/>
      <c r="H95" s="1174"/>
      <c r="I95" s="3517"/>
      <c r="J95" s="88">
        <v>45983</v>
      </c>
      <c r="K95" s="88">
        <f t="shared" si="26"/>
        <v>45984</v>
      </c>
    </row>
    <row r="96" spans="1:11" s="14" customFormat="1" ht="20.100000000000001" customHeight="1">
      <c r="A96" s="3514"/>
      <c r="B96" s="2140">
        <v>48</v>
      </c>
      <c r="C96" s="3363" t="s">
        <v>4220</v>
      </c>
      <c r="D96" s="3150" t="s">
        <v>196</v>
      </c>
      <c r="E96" s="88">
        <v>45990</v>
      </c>
      <c r="F96" s="88">
        <f t="shared" ref="F96:F105" si="28">E96+32</f>
        <v>46022</v>
      </c>
      <c r="G96" s="88">
        <f t="shared" ref="G96:G105" si="29">E96+39</f>
        <v>46029</v>
      </c>
      <c r="H96" s="88">
        <f t="shared" ref="H96:H105" si="30">E96+50</f>
        <v>46040</v>
      </c>
      <c r="I96" s="3517"/>
      <c r="J96" s="88">
        <v>45990</v>
      </c>
      <c r="K96" s="88">
        <f t="shared" si="26"/>
        <v>45991</v>
      </c>
    </row>
    <row r="97" spans="1:14" s="14" customFormat="1" ht="20.100000000000001" customHeight="1">
      <c r="A97" s="3514"/>
      <c r="B97" s="2140">
        <v>49</v>
      </c>
      <c r="C97" s="3363" t="s">
        <v>4259</v>
      </c>
      <c r="D97" s="3150" t="s">
        <v>3027</v>
      </c>
      <c r="E97" s="88">
        <v>45997</v>
      </c>
      <c r="F97" s="88">
        <f t="shared" si="28"/>
        <v>46029</v>
      </c>
      <c r="G97" s="88">
        <f t="shared" si="29"/>
        <v>46036</v>
      </c>
      <c r="H97" s="88">
        <f t="shared" si="30"/>
        <v>46047</v>
      </c>
      <c r="I97" s="3517"/>
      <c r="J97" s="88">
        <v>45997</v>
      </c>
      <c r="K97" s="88">
        <f t="shared" si="26"/>
        <v>45998</v>
      </c>
    </row>
    <row r="98" spans="1:14" s="14" customFormat="1" ht="20.100000000000001" customHeight="1">
      <c r="A98" s="3514"/>
      <c r="B98" s="2140">
        <v>50</v>
      </c>
      <c r="C98" s="4126" t="s">
        <v>4228</v>
      </c>
      <c r="D98" s="4122" t="s">
        <v>228</v>
      </c>
      <c r="E98" s="88">
        <v>46004</v>
      </c>
      <c r="F98" s="88">
        <f t="shared" si="28"/>
        <v>46036</v>
      </c>
      <c r="G98" s="88">
        <f t="shared" si="29"/>
        <v>46043</v>
      </c>
      <c r="H98" s="88">
        <f t="shared" si="30"/>
        <v>46054</v>
      </c>
      <c r="I98" s="3517"/>
      <c r="J98" s="88">
        <v>46004</v>
      </c>
      <c r="K98" s="88">
        <f t="shared" si="26"/>
        <v>46005</v>
      </c>
    </row>
    <row r="99" spans="1:14" s="14" customFormat="1" ht="20.100000000000001" customHeight="1">
      <c r="A99" s="3514"/>
      <c r="B99" s="2140">
        <v>51</v>
      </c>
      <c r="C99" s="3700" t="s">
        <v>4230</v>
      </c>
      <c r="D99" s="3150" t="s">
        <v>220</v>
      </c>
      <c r="E99" s="88">
        <v>46011</v>
      </c>
      <c r="F99" s="88">
        <f t="shared" si="28"/>
        <v>46043</v>
      </c>
      <c r="G99" s="88">
        <f t="shared" si="29"/>
        <v>46050</v>
      </c>
      <c r="H99" s="88">
        <f t="shared" si="30"/>
        <v>46061</v>
      </c>
      <c r="I99" s="3517"/>
      <c r="J99" s="88">
        <f>J98+7</f>
        <v>46011</v>
      </c>
      <c r="K99" s="88">
        <f>K98+7</f>
        <v>46012</v>
      </c>
    </row>
    <row r="100" spans="1:14" s="14" customFormat="1" ht="20.100000000000001" customHeight="1">
      <c r="A100" s="3514"/>
      <c r="B100" s="2140">
        <v>52</v>
      </c>
      <c r="C100" s="4126" t="s">
        <v>4232</v>
      </c>
      <c r="D100" s="4122" t="s">
        <v>228</v>
      </c>
      <c r="E100" s="88">
        <v>46018</v>
      </c>
      <c r="F100" s="88">
        <f t="shared" si="28"/>
        <v>46050</v>
      </c>
      <c r="G100" s="88">
        <f t="shared" si="29"/>
        <v>46057</v>
      </c>
      <c r="H100" s="88">
        <f t="shared" si="30"/>
        <v>46068</v>
      </c>
      <c r="I100" s="3517"/>
      <c r="J100" s="88">
        <f>J99+7</f>
        <v>46018</v>
      </c>
      <c r="K100" s="88">
        <f>K99+7</f>
        <v>46019</v>
      </c>
    </row>
    <row r="101" spans="1:14" s="14" customFormat="1" ht="20.100000000000001" customHeight="1">
      <c r="A101" s="4467"/>
      <c r="B101" s="2140">
        <v>1</v>
      </c>
      <c r="C101" s="3363" t="s">
        <v>4236</v>
      </c>
      <c r="D101" s="3150" t="s">
        <v>220</v>
      </c>
      <c r="E101" s="88">
        <v>46025</v>
      </c>
      <c r="F101" s="88">
        <f t="shared" si="28"/>
        <v>46057</v>
      </c>
      <c r="G101" s="88">
        <f t="shared" si="29"/>
        <v>46064</v>
      </c>
      <c r="H101" s="88">
        <f t="shared" si="30"/>
        <v>46075</v>
      </c>
      <c r="I101" s="4468"/>
      <c r="J101" s="88">
        <v>45990</v>
      </c>
      <c r="K101" s="88">
        <f>J101+1</f>
        <v>45991</v>
      </c>
    </row>
    <row r="102" spans="1:14" s="14" customFormat="1" ht="20.100000000000001" customHeight="1">
      <c r="A102" s="4467"/>
      <c r="B102" s="2140">
        <v>2</v>
      </c>
      <c r="C102" s="3363" t="s">
        <v>4238</v>
      </c>
      <c r="D102" s="3150" t="s">
        <v>181</v>
      </c>
      <c r="E102" s="88">
        <v>46032</v>
      </c>
      <c r="F102" s="88">
        <f t="shared" si="28"/>
        <v>46064</v>
      </c>
      <c r="G102" s="88">
        <f t="shared" si="29"/>
        <v>46071</v>
      </c>
      <c r="H102" s="88">
        <f t="shared" si="30"/>
        <v>46082</v>
      </c>
      <c r="I102" s="4468"/>
      <c r="J102" s="88">
        <v>45997</v>
      </c>
      <c r="K102" s="88">
        <f>J102+1</f>
        <v>45998</v>
      </c>
    </row>
    <row r="103" spans="1:14" s="14" customFormat="1" ht="20.100000000000001" customHeight="1">
      <c r="A103" s="4467"/>
      <c r="B103" s="2140">
        <v>3</v>
      </c>
      <c r="C103" s="4126" t="s">
        <v>3007</v>
      </c>
      <c r="D103" s="4122" t="s">
        <v>2301</v>
      </c>
      <c r="E103" s="88">
        <v>46039</v>
      </c>
      <c r="F103" s="88">
        <f t="shared" si="28"/>
        <v>46071</v>
      </c>
      <c r="G103" s="88">
        <f t="shared" si="29"/>
        <v>46078</v>
      </c>
      <c r="H103" s="88">
        <f t="shared" si="30"/>
        <v>46089</v>
      </c>
      <c r="I103" s="4468"/>
      <c r="J103" s="88">
        <v>46004</v>
      </c>
      <c r="K103" s="88">
        <f>J103+1</f>
        <v>46005</v>
      </c>
    </row>
    <row r="104" spans="1:14" s="14" customFormat="1" ht="20.100000000000001" customHeight="1">
      <c r="A104" s="4467"/>
      <c r="B104" s="2140">
        <v>4</v>
      </c>
      <c r="C104" s="3700" t="s">
        <v>4242</v>
      </c>
      <c r="D104" s="3150" t="s">
        <v>213</v>
      </c>
      <c r="E104" s="88">
        <v>46046</v>
      </c>
      <c r="F104" s="88">
        <f t="shared" si="28"/>
        <v>46078</v>
      </c>
      <c r="G104" s="88">
        <f t="shared" si="29"/>
        <v>46085</v>
      </c>
      <c r="H104" s="88">
        <f t="shared" si="30"/>
        <v>46096</v>
      </c>
      <c r="I104" s="4468"/>
      <c r="J104" s="88">
        <f>J103+7</f>
        <v>46011</v>
      </c>
      <c r="K104" s="88">
        <f>K103+7</f>
        <v>46012</v>
      </c>
    </row>
    <row r="105" spans="1:14" s="14" customFormat="1" ht="20.100000000000001" customHeight="1">
      <c r="A105" s="4467"/>
      <c r="B105" s="2140">
        <v>5</v>
      </c>
      <c r="C105" s="4126" t="s">
        <v>3012</v>
      </c>
      <c r="D105" s="4122" t="s">
        <v>150</v>
      </c>
      <c r="E105" s="88">
        <v>46053</v>
      </c>
      <c r="F105" s="88">
        <f t="shared" si="28"/>
        <v>46085</v>
      </c>
      <c r="G105" s="88">
        <f t="shared" si="29"/>
        <v>46092</v>
      </c>
      <c r="H105" s="88">
        <f t="shared" si="30"/>
        <v>46103</v>
      </c>
      <c r="I105" s="4468"/>
      <c r="J105" s="88">
        <f>J104+7</f>
        <v>46018</v>
      </c>
      <c r="K105" s="88">
        <f>K104+7</f>
        <v>46019</v>
      </c>
    </row>
    <row r="106" spans="1:14" s="14" customFormat="1" ht="20.100000000000001" customHeight="1">
      <c r="A106" s="70"/>
      <c r="B106" s="1219"/>
      <c r="C106" s="26" t="s">
        <v>609</v>
      </c>
      <c r="D106" s="3277"/>
      <c r="E106" s="3278"/>
      <c r="F106" s="3278"/>
      <c r="G106" s="3278"/>
      <c r="H106" s="3278"/>
      <c r="I106" s="3278"/>
      <c r="J106" s="1313"/>
      <c r="K106" s="1313"/>
      <c r="L106" s="832"/>
      <c r="M106" s="1913"/>
      <c r="N106" s="1914"/>
    </row>
    <row r="107" spans="1:14" s="14" customFormat="1" ht="20.100000000000001" customHeight="1">
      <c r="A107" s="70"/>
      <c r="B107" s="1219"/>
      <c r="C107" s="1113"/>
      <c r="D107" s="1261"/>
      <c r="E107" s="1313"/>
      <c r="F107" s="1313"/>
      <c r="G107" s="1313"/>
      <c r="H107" s="1313"/>
      <c r="I107" s="1313"/>
      <c r="J107" s="1313"/>
      <c r="K107" s="1313"/>
      <c r="L107" s="832"/>
      <c r="M107" s="1158"/>
      <c r="N107" s="1362"/>
    </row>
    <row r="108" spans="1:14" s="14" customFormat="1" ht="20.100000000000001" customHeight="1">
      <c r="B108" s="1219"/>
      <c r="C108" s="1342"/>
      <c r="D108" s="1261"/>
      <c r="E108" s="1313"/>
      <c r="F108" s="1313"/>
      <c r="G108" s="1313"/>
      <c r="H108" s="1313"/>
      <c r="I108" s="1313"/>
      <c r="J108" s="1313"/>
      <c r="K108" s="1313"/>
      <c r="L108" s="832"/>
      <c r="M108" s="1158"/>
      <c r="N108" s="1362"/>
    </row>
    <row r="109" spans="1:14" s="14" customFormat="1" ht="20.100000000000001" customHeight="1">
      <c r="B109" s="1219"/>
      <c r="C109" s="1113"/>
      <c r="D109" s="1261"/>
      <c r="E109" s="1313"/>
      <c r="F109" s="1313"/>
      <c r="G109" s="1313"/>
      <c r="H109" s="1313"/>
      <c r="I109" s="1313"/>
      <c r="J109" s="77"/>
      <c r="K109" s="77"/>
      <c r="L109" s="832"/>
      <c r="M109" s="1340"/>
      <c r="N109" s="1339"/>
    </row>
    <row r="110" spans="1:14" s="14" customFormat="1" ht="20.100000000000001" customHeight="1" thickBot="1">
      <c r="B110" s="1219"/>
      <c r="C110" s="1341"/>
      <c r="D110" s="60"/>
      <c r="E110" s="60"/>
      <c r="F110" s="60"/>
      <c r="G110" s="60"/>
      <c r="H110" s="60"/>
      <c r="I110" s="60"/>
      <c r="J110" s="905"/>
      <c r="K110" s="905"/>
      <c r="L110" s="94"/>
      <c r="M110" s="94"/>
    </row>
    <row r="111" spans="1:14" s="14" customFormat="1" ht="20.100000000000001" customHeight="1">
      <c r="B111" s="784"/>
      <c r="C111" s="3609"/>
      <c r="D111" s="3610"/>
      <c r="E111" s="3611"/>
      <c r="F111" s="3612"/>
      <c r="G111" s="3613"/>
      <c r="H111" s="3614"/>
      <c r="I111" s="3615"/>
      <c r="J111" s="69"/>
      <c r="K111" s="70"/>
      <c r="L111" s="29"/>
      <c r="M111" s="56"/>
      <c r="N111" s="29"/>
    </row>
    <row r="112" spans="1:14" s="30" customFormat="1" ht="20.100000000000001" customHeight="1">
      <c r="B112" s="785"/>
      <c r="C112" s="3616" t="s">
        <v>0</v>
      </c>
      <c r="D112" s="190"/>
      <c r="E112" s="3021" t="s">
        <v>3651</v>
      </c>
      <c r="F112" s="3021"/>
      <c r="G112" s="3021"/>
      <c r="H112" s="3021" t="s">
        <v>60</v>
      </c>
      <c r="I112" s="3617"/>
      <c r="J112" s="69"/>
      <c r="K112" s="69"/>
      <c r="L112" s="70"/>
      <c r="M112" s="70"/>
      <c r="N112" s="60"/>
    </row>
    <row r="113" spans="2:14" s="30" customFormat="1" ht="20.100000000000001" customHeight="1">
      <c r="B113" s="785"/>
      <c r="C113" s="3225" t="s">
        <v>1</v>
      </c>
      <c r="D113" s="3624" t="s">
        <v>3652</v>
      </c>
      <c r="E113" s="1534" t="s">
        <v>611</v>
      </c>
      <c r="F113" s="3021"/>
      <c r="G113" s="3226" t="s">
        <v>38</v>
      </c>
      <c r="H113" s="190" t="s">
        <v>62</v>
      </c>
      <c r="I113" s="3227" t="s">
        <v>63</v>
      </c>
      <c r="J113" s="69"/>
      <c r="K113" s="69"/>
      <c r="L113" s="69"/>
      <c r="M113" s="250"/>
      <c r="N113" s="60"/>
    </row>
    <row r="114" spans="2:14" s="29" customFormat="1" ht="20.100000000000001" customHeight="1">
      <c r="B114" s="785"/>
      <c r="C114" s="3225" t="s">
        <v>4026</v>
      </c>
      <c r="D114" s="3226" t="s">
        <v>4027</v>
      </c>
      <c r="E114" s="1534" t="s">
        <v>39</v>
      </c>
      <c r="F114" s="195" t="s">
        <v>40</v>
      </c>
      <c r="G114" s="3618" t="s">
        <v>41</v>
      </c>
      <c r="H114" s="190" t="s">
        <v>66</v>
      </c>
      <c r="I114" s="3227" t="s">
        <v>68</v>
      </c>
      <c r="J114" s="60"/>
      <c r="K114" s="78"/>
      <c r="L114" s="69"/>
      <c r="M114" s="3053"/>
      <c r="N114" s="60"/>
    </row>
    <row r="115" spans="2:14" s="29" customFormat="1" ht="20.100000000000001" customHeight="1">
      <c r="B115" s="786"/>
      <c r="C115" s="3225" t="s">
        <v>3</v>
      </c>
      <c r="D115" s="3226" t="s">
        <v>5</v>
      </c>
      <c r="E115" s="1534" t="s">
        <v>42</v>
      </c>
      <c r="F115" s="195" t="s">
        <v>43</v>
      </c>
      <c r="G115" s="3618" t="s">
        <v>44</v>
      </c>
      <c r="H115" s="190" t="s">
        <v>72</v>
      </c>
      <c r="I115" s="3227" t="s">
        <v>74</v>
      </c>
      <c r="J115" s="60"/>
      <c r="K115" s="78"/>
      <c r="L115" s="78"/>
      <c r="M115" s="64"/>
      <c r="N115" s="60"/>
    </row>
    <row r="116" spans="2:14" s="29" customFormat="1" ht="20.100000000000001" customHeight="1">
      <c r="B116" s="785"/>
      <c r="C116" s="3225" t="s">
        <v>4028</v>
      </c>
      <c r="D116" s="3226" t="s">
        <v>4029</v>
      </c>
      <c r="E116" s="1534" t="s">
        <v>45</v>
      </c>
      <c r="F116" s="195" t="s">
        <v>46</v>
      </c>
      <c r="G116" s="3618" t="s">
        <v>47</v>
      </c>
      <c r="H116" s="190" t="s">
        <v>4030</v>
      </c>
      <c r="I116" s="3227" t="s">
        <v>87</v>
      </c>
      <c r="J116" s="60"/>
      <c r="K116" s="78"/>
      <c r="L116" s="78"/>
      <c r="M116" s="64"/>
      <c r="N116" s="60"/>
    </row>
    <row r="117" spans="2:14" s="29" customFormat="1" ht="20.100000000000001" customHeight="1">
      <c r="B117" s="785"/>
      <c r="C117" s="3225" t="s">
        <v>4031</v>
      </c>
      <c r="D117" s="3226" t="s">
        <v>26</v>
      </c>
      <c r="E117" s="1534" t="s">
        <v>48</v>
      </c>
      <c r="F117" s="195" t="s">
        <v>49</v>
      </c>
      <c r="G117" s="3618" t="s">
        <v>50</v>
      </c>
      <c r="H117" s="190" t="s">
        <v>69</v>
      </c>
      <c r="I117" s="3227" t="s">
        <v>71</v>
      </c>
      <c r="J117" s="60"/>
      <c r="K117" s="78"/>
      <c r="L117" s="78"/>
      <c r="M117" s="64"/>
      <c r="N117" s="60"/>
    </row>
    <row r="118" spans="2:14" s="29" customFormat="1" ht="20.100000000000001" customHeight="1">
      <c r="B118" s="785"/>
      <c r="C118" s="3225" t="s">
        <v>6</v>
      </c>
      <c r="D118" s="3226" t="s">
        <v>8</v>
      </c>
      <c r="E118" s="1534" t="s">
        <v>51</v>
      </c>
      <c r="F118" s="195" t="s">
        <v>52</v>
      </c>
      <c r="G118" s="3618" t="s">
        <v>53</v>
      </c>
      <c r="H118" s="190" t="s">
        <v>75</v>
      </c>
      <c r="I118" s="3227" t="s">
        <v>77</v>
      </c>
      <c r="J118" s="60"/>
      <c r="K118" s="78"/>
      <c r="L118" s="78"/>
      <c r="M118" s="64"/>
      <c r="N118" s="60"/>
    </row>
    <row r="119" spans="2:14" s="29" customFormat="1" ht="20.100000000000001" customHeight="1">
      <c r="B119" s="785"/>
      <c r="C119" s="3225" t="s">
        <v>4033</v>
      </c>
      <c r="D119" s="3624" t="s">
        <v>14</v>
      </c>
      <c r="E119" s="1534" t="s">
        <v>4034</v>
      </c>
      <c r="F119" s="195" t="s">
        <v>55</v>
      </c>
      <c r="G119" s="3226" t="s">
        <v>56</v>
      </c>
      <c r="H119" s="190" t="s">
        <v>4035</v>
      </c>
      <c r="I119" s="3619" t="s">
        <v>84</v>
      </c>
      <c r="J119" s="60"/>
      <c r="K119" s="78"/>
      <c r="L119" s="78"/>
      <c r="M119" s="64"/>
      <c r="N119" s="60"/>
    </row>
    <row r="120" spans="2:14" s="29" customFormat="1" ht="20.100000000000001" customHeight="1">
      <c r="B120" s="785"/>
      <c r="C120" s="3225"/>
      <c r="D120" s="3226"/>
      <c r="E120" s="1534"/>
      <c r="F120" s="190"/>
      <c r="G120" s="190"/>
      <c r="H120" s="3021"/>
      <c r="I120" s="3620"/>
      <c r="J120" s="60"/>
      <c r="K120" s="78"/>
      <c r="L120" s="78"/>
      <c r="M120" s="64"/>
      <c r="N120" s="60"/>
    </row>
    <row r="121" spans="2:14" s="29" customFormat="1" ht="20.100000000000001" customHeight="1" thickBot="1">
      <c r="B121" s="785"/>
      <c r="C121" s="3621"/>
      <c r="D121" s="3622"/>
      <c r="E121" s="3622"/>
      <c r="F121" s="3622"/>
      <c r="G121" s="3622"/>
      <c r="H121" s="3622"/>
      <c r="I121" s="3623"/>
      <c r="J121" s="60"/>
      <c r="K121" s="78"/>
      <c r="L121" s="78"/>
      <c r="M121" s="64"/>
      <c r="N121" s="60"/>
    </row>
    <row r="122" spans="2:14" s="29" customFormat="1" ht="20.100000000000001" customHeight="1">
      <c r="B122" s="785"/>
      <c r="C122" s="194"/>
      <c r="D122" s="194"/>
      <c r="E122" s="1534"/>
      <c r="F122" s="60"/>
      <c r="G122" s="78"/>
      <c r="H122" s="78"/>
      <c r="I122" s="64"/>
      <c r="J122" s="60"/>
      <c r="K122" s="78"/>
      <c r="L122" s="78"/>
      <c r="M122" s="64"/>
      <c r="N122" s="60"/>
    </row>
    <row r="123" spans="2:14" s="29" customFormat="1" ht="20.100000000000001" customHeight="1">
      <c r="B123" s="785"/>
      <c r="C123" s="194"/>
      <c r="D123" s="194"/>
      <c r="E123" s="1534"/>
      <c r="F123" s="60"/>
      <c r="G123" s="78"/>
      <c r="H123" s="78"/>
      <c r="I123" s="64"/>
      <c r="J123" s="60"/>
      <c r="K123" s="78"/>
      <c r="L123" s="78"/>
      <c r="M123" s="64"/>
      <c r="N123" s="60"/>
    </row>
    <row r="124" spans="2:14" s="29" customFormat="1" ht="20.100000000000001" customHeight="1">
      <c r="B124" s="785"/>
      <c r="C124" s="194"/>
      <c r="D124" s="194"/>
      <c r="E124" s="1534"/>
      <c r="F124" s="60"/>
      <c r="G124" s="60"/>
      <c r="H124" s="82"/>
      <c r="I124" s="250"/>
      <c r="J124" s="250"/>
      <c r="K124" s="78"/>
      <c r="L124" s="78"/>
      <c r="M124" s="64"/>
      <c r="N124" s="60"/>
    </row>
    <row r="125" spans="2:14" ht="20.100000000000001" customHeight="1">
      <c r="C125" s="194"/>
      <c r="D125" s="194"/>
      <c r="E125" s="1534"/>
      <c r="F125" s="60"/>
      <c r="G125" s="60"/>
      <c r="H125" s="82"/>
      <c r="I125" s="82"/>
      <c r="J125" s="60"/>
      <c r="K125" s="60"/>
      <c r="L125" s="78"/>
      <c r="M125" s="64"/>
      <c r="N125" s="60"/>
    </row>
    <row r="126" spans="2:14" ht="20.100000000000001" customHeight="1">
      <c r="C126" s="194"/>
      <c r="D126" s="194"/>
      <c r="E126" s="1534"/>
      <c r="F126" s="60"/>
      <c r="G126" s="60"/>
      <c r="H126" s="60"/>
      <c r="I126" s="60"/>
      <c r="J126" s="60"/>
      <c r="K126" s="60"/>
      <c r="L126" s="60"/>
      <c r="M126" s="60"/>
      <c r="N126" s="60"/>
    </row>
    <row r="127" spans="2:14" ht="20.100000000000001" customHeight="1">
      <c r="C127" s="190"/>
      <c r="D127" s="190"/>
      <c r="E127" s="190"/>
      <c r="F127" s="60"/>
      <c r="G127" s="60"/>
      <c r="H127" s="60"/>
      <c r="I127" s="60"/>
      <c r="J127" s="60"/>
      <c r="K127" s="60"/>
      <c r="L127" s="60"/>
      <c r="M127" s="60"/>
      <c r="N127" s="60"/>
    </row>
    <row r="128" spans="2:14" ht="20.100000000000001" customHeight="1">
      <c r="C128" s="194"/>
      <c r="D128" s="194"/>
      <c r="E128" s="1534"/>
      <c r="F128" s="60"/>
      <c r="G128" s="60"/>
      <c r="H128" s="60"/>
      <c r="I128" s="60"/>
      <c r="J128" s="60"/>
      <c r="K128" s="60"/>
      <c r="L128" s="60"/>
      <c r="M128" s="60"/>
      <c r="N128" s="60"/>
    </row>
    <row r="129" spans="3:14" ht="20.100000000000001" customHeight="1">
      <c r="C129" s="194"/>
      <c r="D129" s="194"/>
      <c r="E129" s="1534"/>
      <c r="F129" s="60"/>
      <c r="G129" s="60"/>
      <c r="H129" s="60"/>
      <c r="I129" s="60"/>
      <c r="L129" s="60"/>
      <c r="M129" s="60"/>
      <c r="N129" s="60"/>
    </row>
    <row r="1852" spans="3:3" ht="20.100000000000001" customHeight="1">
      <c r="C1852" s="247">
        <v>43228</v>
      </c>
    </row>
  </sheetData>
  <mergeCells count="3">
    <mergeCell ref="E54:E55"/>
    <mergeCell ref="C2:H2"/>
    <mergeCell ref="C4:H4"/>
  </mergeCells>
  <hyperlinks>
    <hyperlink ref="I113" r:id="rId1" xr:uid="{39AD855C-36B2-4A4E-AF92-C04B76B5BFC8}"/>
    <hyperlink ref="D113" r:id="rId2" xr:uid="{388FEAA6-8A62-484A-AAD3-70D60B1335CA}"/>
    <hyperlink ref="I118" r:id="rId3" xr:uid="{A1004C30-37D1-464B-A5CB-EBE85F56B7C7}"/>
    <hyperlink ref="I117" r:id="rId4" xr:uid="{C78AE75B-A144-4A3A-B1A3-0A1A52A3E701}"/>
    <hyperlink ref="D116" r:id="rId5" xr:uid="{26734E38-E3BF-49DA-92E3-2B5ACE05ECE5}"/>
    <hyperlink ref="D114" r:id="rId6" xr:uid="{21F730A3-BAC6-4C2E-988B-88EAA1A7E306}"/>
    <hyperlink ref="I116" r:id="rId7" xr:uid="{B0C8E295-8FDA-4D6F-852A-F15A2273E37D}"/>
    <hyperlink ref="I119" r:id="rId8" xr:uid="{C1D22F8A-A619-4618-8AA2-4F00CDE17059}"/>
    <hyperlink ref="G113" r:id="rId9" xr:uid="{9F192098-34EE-4F96-ACF1-E1BA315F2FF2}"/>
    <hyperlink ref="G118" r:id="rId10" xr:uid="{86EF4D9D-F950-461D-A62E-86DBB3A42FEA}"/>
    <hyperlink ref="G114" r:id="rId11" xr:uid="{750AF39A-58BA-4586-AFCE-618FCB0114FA}"/>
    <hyperlink ref="G115" r:id="rId12" xr:uid="{8B593C24-D0E9-46E3-A35D-4E7B16C3C5A7}"/>
    <hyperlink ref="G116" r:id="rId13" xr:uid="{63C92319-4318-4AC4-91E1-8B383907A052}"/>
    <hyperlink ref="G117" r:id="rId14" xr:uid="{838C84D1-1A0D-4619-B75D-4EF102BF605D}"/>
    <hyperlink ref="I114" r:id="rId15" xr:uid="{811D57C4-1DF8-492A-A398-AC0A513AE3C5}"/>
    <hyperlink ref="I115" r:id="rId16" xr:uid="{6FA75061-6C80-44B9-BCD9-497C9403F372}"/>
    <hyperlink ref="G119" r:id="rId17" xr:uid="{0E8A36FC-CBD9-4B6B-927B-C566A3DA57FC}"/>
    <hyperlink ref="D115" r:id="rId18" xr:uid="{AD83BE97-4F38-4164-A5E4-25ED6837D095}"/>
    <hyperlink ref="D117" r:id="rId19" xr:uid="{9C29998A-1606-4070-86C6-33B6C362C1B1}"/>
    <hyperlink ref="D118" r:id="rId20" xr:uid="{5DAF0E74-8A95-4562-AAEA-8D9FBCB49D96}"/>
    <hyperlink ref="D119"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11"/>
  <sheetViews>
    <sheetView showGridLines="0" zoomScaleNormal="100" workbookViewId="0">
      <selection activeCell="F52" sqref="F52"/>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5.42578125" customWidth="1"/>
    <col min="11" max="11" width="13.85546875" customWidth="1"/>
    <col min="12" max="12" width="18.42578125" customWidth="1"/>
    <col min="13" max="13" width="7.42578125" customWidth="1"/>
    <col min="14" max="14" width="18.1406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761" t="s">
        <v>1779</v>
      </c>
      <c r="D2" s="4761"/>
      <c r="E2" s="4761"/>
      <c r="F2" s="4761"/>
      <c r="G2" s="4761"/>
      <c r="H2" s="4761"/>
      <c r="I2" s="4761"/>
      <c r="J2" s="4761"/>
      <c r="K2" s="4761"/>
      <c r="L2" s="4761"/>
    </row>
    <row r="3" spans="1:215" ht="20.100000000000001" customHeight="1">
      <c r="D3" s="45"/>
      <c r="G3" s="45"/>
      <c r="H3" s="45"/>
      <c r="I3" s="45"/>
      <c r="J3" s="45"/>
      <c r="K3" s="45"/>
      <c r="L3" s="37"/>
      <c r="M3" s="37"/>
    </row>
    <row r="4" spans="1:215" ht="20.100000000000001" customHeight="1">
      <c r="A4" s="10"/>
      <c r="B4" s="10"/>
      <c r="C4" s="4762" t="s">
        <v>4261</v>
      </c>
      <c r="D4" s="4762"/>
      <c r="E4" s="4762"/>
      <c r="F4" s="4762"/>
      <c r="G4" s="4762"/>
      <c r="H4" s="4762"/>
      <c r="I4" s="4762"/>
      <c r="J4" s="4762"/>
      <c r="K4" s="4762"/>
      <c r="L4" s="4762"/>
      <c r="M4" s="37"/>
    </row>
    <row r="5" spans="1:215" s="14" customFormat="1" ht="20.100000000000001" hidden="1" customHeight="1">
      <c r="A5" s="97"/>
      <c r="B5" s="3459"/>
      <c r="C5" s="3448"/>
      <c r="D5" s="3449"/>
      <c r="E5" s="3450" t="s">
        <v>96</v>
      </c>
      <c r="F5" s="3451" t="s">
        <v>4262</v>
      </c>
      <c r="G5" s="3451" t="s">
        <v>4263</v>
      </c>
      <c r="H5" s="3451" t="s">
        <v>2077</v>
      </c>
      <c r="I5" s="3451" t="s">
        <v>672</v>
      </c>
      <c r="J5" s="3451" t="s">
        <v>1044</v>
      </c>
      <c r="K5" s="3451" t="s">
        <v>670</v>
      </c>
      <c r="L5" s="3433"/>
      <c r="M5" s="3433"/>
      <c r="N5" s="3433"/>
      <c r="O5" s="1349"/>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7"/>
      <c r="B6" s="3459"/>
      <c r="C6" s="3453" t="s">
        <v>4264</v>
      </c>
      <c r="D6" s="3454" t="s">
        <v>4265</v>
      </c>
      <c r="E6" s="3455"/>
      <c r="F6" s="3456" t="s">
        <v>4266</v>
      </c>
      <c r="G6" s="3457"/>
      <c r="H6" s="3457"/>
      <c r="I6" s="3456"/>
      <c r="J6" s="3456" t="s">
        <v>4267</v>
      </c>
      <c r="K6" s="3456" t="s">
        <v>4268</v>
      </c>
      <c r="L6" s="3433"/>
      <c r="N6" s="3447" t="s">
        <v>3581</v>
      </c>
      <c r="O6" s="3447" t="s">
        <v>3582</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7"/>
      <c r="B7" s="3459" t="s">
        <v>4269</v>
      </c>
      <c r="C7" s="3476" t="s">
        <v>4270</v>
      </c>
      <c r="D7" s="3475" t="s">
        <v>4271</v>
      </c>
      <c r="E7" s="3469">
        <v>45687</v>
      </c>
      <c r="F7" s="3464">
        <f>E7+4</f>
        <v>45691</v>
      </c>
      <c r="G7" s="3462" t="s">
        <v>4272</v>
      </c>
      <c r="H7" s="3461" t="s">
        <v>4273</v>
      </c>
      <c r="I7" s="3461">
        <v>45687</v>
      </c>
      <c r="J7" s="3463">
        <f>I7+5</f>
        <v>45692</v>
      </c>
      <c r="K7" s="3463">
        <f>I7+10</f>
        <v>45697</v>
      </c>
      <c r="L7" s="3433"/>
      <c r="N7" s="3433">
        <v>45680</v>
      </c>
      <c r="O7" s="3433">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7"/>
      <c r="B8" s="3459" t="s">
        <v>4274</v>
      </c>
      <c r="C8" s="3470" t="s">
        <v>4275</v>
      </c>
      <c r="D8" s="3461" t="s">
        <v>4276</v>
      </c>
      <c r="E8" s="3474">
        <v>45687</v>
      </c>
      <c r="F8" s="3464">
        <f>E8+4</f>
        <v>45691</v>
      </c>
      <c r="G8" s="3462" t="s">
        <v>4277</v>
      </c>
      <c r="H8" s="3462" t="s">
        <v>4278</v>
      </c>
      <c r="I8" s="3461">
        <v>45694</v>
      </c>
      <c r="J8" s="3463">
        <f>I8+5</f>
        <v>45699</v>
      </c>
      <c r="K8" s="3463">
        <f>I8+10</f>
        <v>45704</v>
      </c>
      <c r="L8" s="3433"/>
      <c r="N8" s="3433">
        <v>45687</v>
      </c>
      <c r="O8" s="3433">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7"/>
      <c r="B9" s="3459" t="s">
        <v>4279</v>
      </c>
      <c r="C9" s="3476" t="s">
        <v>4280</v>
      </c>
      <c r="D9" s="3475" t="s">
        <v>4281</v>
      </c>
      <c r="E9" s="3474">
        <v>45694</v>
      </c>
      <c r="F9" s="3464">
        <f t="shared" ref="F9:F20" si="1">E9+4</f>
        <v>45698</v>
      </c>
      <c r="G9" s="3462" t="s">
        <v>4282</v>
      </c>
      <c r="H9" s="3461" t="s">
        <v>4283</v>
      </c>
      <c r="I9" s="3461">
        <v>45701</v>
      </c>
      <c r="J9" s="3463">
        <f t="shared" ref="J9:J12" si="2">I9+5</f>
        <v>45706</v>
      </c>
      <c r="K9" s="3463">
        <f t="shared" ref="K9:K12" si="3">I9+10</f>
        <v>45711</v>
      </c>
      <c r="L9" s="3433"/>
      <c r="N9" s="3433">
        <v>45694</v>
      </c>
      <c r="O9" s="3433">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7"/>
      <c r="B10" s="3459" t="s">
        <v>4284</v>
      </c>
      <c r="C10" s="3476" t="s">
        <v>4275</v>
      </c>
      <c r="D10" s="3475" t="s">
        <v>4285</v>
      </c>
      <c r="E10" s="3474">
        <v>45701</v>
      </c>
      <c r="F10" s="3464">
        <f t="shared" si="1"/>
        <v>45705</v>
      </c>
      <c r="G10" s="3462" t="s">
        <v>4286</v>
      </c>
      <c r="H10" s="3461" t="s">
        <v>4287</v>
      </c>
      <c r="I10" s="3461">
        <v>45708</v>
      </c>
      <c r="J10" s="3463">
        <f t="shared" si="2"/>
        <v>45713</v>
      </c>
      <c r="K10" s="3463">
        <f t="shared" si="3"/>
        <v>45718</v>
      </c>
      <c r="L10" s="3433"/>
      <c r="N10" s="3433">
        <v>45701</v>
      </c>
      <c r="O10" s="3433">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7"/>
      <c r="B11" s="3459" t="s">
        <v>4211</v>
      </c>
      <c r="C11" s="3470" t="s">
        <v>530</v>
      </c>
      <c r="D11" s="3461" t="s">
        <v>4288</v>
      </c>
      <c r="E11" s="3462">
        <v>45708</v>
      </c>
      <c r="F11" s="3463">
        <f t="shared" si="1"/>
        <v>45712</v>
      </c>
      <c r="G11" s="3462" t="s">
        <v>2039</v>
      </c>
      <c r="H11" s="3461" t="s">
        <v>4289</v>
      </c>
      <c r="I11" s="3461">
        <v>45715</v>
      </c>
      <c r="J11" s="3463">
        <f t="shared" si="2"/>
        <v>45720</v>
      </c>
      <c r="K11" s="3463">
        <f t="shared" si="3"/>
        <v>45725</v>
      </c>
      <c r="L11" s="3433"/>
      <c r="N11" s="3433">
        <v>45708</v>
      </c>
      <c r="O11" s="3433">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3105" t="s">
        <v>4290</v>
      </c>
      <c r="B12" s="3459" t="s">
        <v>4213</v>
      </c>
      <c r="C12" s="3470" t="s">
        <v>4291</v>
      </c>
      <c r="D12" s="3468" t="s">
        <v>4292</v>
      </c>
      <c r="E12" s="3462">
        <v>45715</v>
      </c>
      <c r="F12" s="3464">
        <f t="shared" si="1"/>
        <v>45719</v>
      </c>
      <c r="G12" s="3469" t="s">
        <v>404</v>
      </c>
      <c r="H12" s="3469" t="s">
        <v>4293</v>
      </c>
      <c r="I12" s="3475">
        <v>45722</v>
      </c>
      <c r="J12" s="3464">
        <f t="shared" si="2"/>
        <v>45727</v>
      </c>
      <c r="K12" s="3464">
        <f t="shared" si="3"/>
        <v>45732</v>
      </c>
      <c r="L12" s="3433"/>
      <c r="N12" s="3433">
        <v>45715</v>
      </c>
      <c r="O12" s="3433">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7"/>
      <c r="B13" s="3459" t="s">
        <v>4215</v>
      </c>
      <c r="C13" s="3470" t="s">
        <v>4275</v>
      </c>
      <c r="D13" s="3468" t="s">
        <v>4294</v>
      </c>
      <c r="E13" s="3462">
        <v>45722</v>
      </c>
      <c r="F13" s="3463">
        <f t="shared" si="1"/>
        <v>45726</v>
      </c>
      <c r="G13" s="3462" t="s">
        <v>4272</v>
      </c>
      <c r="H13" s="3461" t="s">
        <v>4295</v>
      </c>
      <c r="I13" s="3461">
        <v>45729</v>
      </c>
      <c r="J13" s="3463">
        <f t="shared" ref="J13:J17" si="4">I13+5</f>
        <v>45734</v>
      </c>
      <c r="K13" s="3463">
        <f t="shared" ref="K13:K17" si="5">I13+10</f>
        <v>45739</v>
      </c>
      <c r="L13" s="3433"/>
      <c r="N13" s="3433">
        <v>45722</v>
      </c>
      <c r="O13" s="3433">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7"/>
      <c r="B14" s="3459" t="s">
        <v>4216</v>
      </c>
      <c r="C14" s="3470" t="s">
        <v>4270</v>
      </c>
      <c r="D14" s="3468" t="s">
        <v>4296</v>
      </c>
      <c r="E14" s="3466">
        <v>45722</v>
      </c>
      <c r="F14" s="3463">
        <f t="shared" si="1"/>
        <v>45726</v>
      </c>
      <c r="G14" s="3462" t="s">
        <v>4297</v>
      </c>
      <c r="H14" s="3461" t="s">
        <v>4298</v>
      </c>
      <c r="I14" s="3461">
        <v>45736</v>
      </c>
      <c r="J14" s="3463">
        <f t="shared" si="4"/>
        <v>45741</v>
      </c>
      <c r="K14" s="3463">
        <f t="shared" si="5"/>
        <v>45746</v>
      </c>
      <c r="L14" s="3433"/>
      <c r="N14" s="3433">
        <v>45729</v>
      </c>
      <c r="O14" s="3433">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3105" t="s">
        <v>4290</v>
      </c>
      <c r="B15" s="3459" t="s">
        <v>4217</v>
      </c>
      <c r="C15" s="3470" t="s">
        <v>4280</v>
      </c>
      <c r="D15" s="3461" t="s">
        <v>4299</v>
      </c>
      <c r="E15" s="3462">
        <v>45736</v>
      </c>
      <c r="F15" s="3463">
        <f t="shared" si="1"/>
        <v>45740</v>
      </c>
      <c r="G15" s="3474" t="s">
        <v>4286</v>
      </c>
      <c r="H15" s="3475" t="s">
        <v>4300</v>
      </c>
      <c r="I15" s="3477">
        <v>45743</v>
      </c>
      <c r="J15" s="3464">
        <f t="shared" si="4"/>
        <v>45748</v>
      </c>
      <c r="K15" s="3464">
        <f t="shared" si="5"/>
        <v>45753</v>
      </c>
      <c r="L15" s="3433"/>
      <c r="N15" s="3433">
        <v>45736</v>
      </c>
      <c r="O15" s="3433">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7"/>
      <c r="B16" s="3459" t="s">
        <v>4219</v>
      </c>
      <c r="C16" s="3470" t="s">
        <v>4291</v>
      </c>
      <c r="D16" s="3461" t="s">
        <v>4301</v>
      </c>
      <c r="E16" s="3462">
        <v>45743</v>
      </c>
      <c r="F16" s="3463">
        <f t="shared" si="1"/>
        <v>45747</v>
      </c>
      <c r="G16" s="3478" t="s">
        <v>404</v>
      </c>
      <c r="H16" s="3478" t="s">
        <v>4302</v>
      </c>
      <c r="I16" s="3475">
        <v>45750</v>
      </c>
      <c r="J16" s="3464">
        <f t="shared" si="4"/>
        <v>45755</v>
      </c>
      <c r="K16" s="3464">
        <f t="shared" si="5"/>
        <v>45760</v>
      </c>
      <c r="L16" s="3433"/>
      <c r="N16" s="3433">
        <v>45743</v>
      </c>
      <c r="O16" s="3433">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7"/>
      <c r="B17" s="3459" t="s">
        <v>4221</v>
      </c>
      <c r="C17" s="3470" t="s">
        <v>530</v>
      </c>
      <c r="D17" s="3461" t="s">
        <v>4303</v>
      </c>
      <c r="E17" s="3466">
        <v>45752</v>
      </c>
      <c r="F17" s="3463">
        <f t="shared" si="1"/>
        <v>45756</v>
      </c>
      <c r="G17" s="3462" t="s">
        <v>2039</v>
      </c>
      <c r="H17" s="3461" t="s">
        <v>4304</v>
      </c>
      <c r="I17" s="3461">
        <v>45757</v>
      </c>
      <c r="J17" s="3463">
        <f t="shared" si="4"/>
        <v>45762</v>
      </c>
      <c r="K17" s="3463">
        <f t="shared" si="5"/>
        <v>45767</v>
      </c>
      <c r="L17" s="3433"/>
      <c r="N17" s="3433">
        <v>45750</v>
      </c>
      <c r="O17" s="3433">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7"/>
      <c r="B18" s="3459" t="s">
        <v>4223</v>
      </c>
      <c r="C18" s="3470" t="s">
        <v>4275</v>
      </c>
      <c r="D18" s="3461" t="s">
        <v>4305</v>
      </c>
      <c r="E18" s="3466">
        <v>45758</v>
      </c>
      <c r="F18" s="3463">
        <f t="shared" si="1"/>
        <v>45762</v>
      </c>
      <c r="G18" s="3462" t="s">
        <v>4272</v>
      </c>
      <c r="H18" s="3461" t="s">
        <v>4306</v>
      </c>
      <c r="I18" s="3461">
        <v>45769</v>
      </c>
      <c r="J18" s="3463">
        <f t="shared" ref="J18:J28" si="6">I18+7</f>
        <v>45776</v>
      </c>
      <c r="K18" s="3463">
        <f t="shared" ref="K18:K28" si="7">I18+13</f>
        <v>45782</v>
      </c>
      <c r="L18" s="3433"/>
      <c r="N18" s="3433">
        <v>45757</v>
      </c>
      <c r="O18" s="3433">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7"/>
      <c r="B19" s="3459" t="s">
        <v>4224</v>
      </c>
      <c r="C19" s="3470" t="s">
        <v>4270</v>
      </c>
      <c r="D19" s="3461" t="s">
        <v>4307</v>
      </c>
      <c r="E19" s="3462">
        <v>45764</v>
      </c>
      <c r="F19" s="3463">
        <f t="shared" si="1"/>
        <v>45768</v>
      </c>
      <c r="G19" s="3462" t="s">
        <v>1817</v>
      </c>
      <c r="H19" s="3461" t="s">
        <v>4308</v>
      </c>
      <c r="I19" s="3461">
        <v>45776</v>
      </c>
      <c r="J19" s="3463">
        <f t="shared" si="6"/>
        <v>45783</v>
      </c>
      <c r="K19" s="3463">
        <f t="shared" si="7"/>
        <v>45789</v>
      </c>
      <c r="L19" s="3433"/>
      <c r="N19" s="3433">
        <v>45764</v>
      </c>
      <c r="O19" s="3433">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7"/>
      <c r="B20" s="3459" t="s">
        <v>4227</v>
      </c>
      <c r="C20" s="3470" t="s">
        <v>4280</v>
      </c>
      <c r="D20" s="3461" t="s">
        <v>4309</v>
      </c>
      <c r="E20" s="3462">
        <v>45771</v>
      </c>
      <c r="F20" s="3463">
        <f t="shared" si="1"/>
        <v>45775</v>
      </c>
      <c r="G20" s="3462" t="s">
        <v>4297</v>
      </c>
      <c r="H20" s="3461" t="s">
        <v>4310</v>
      </c>
      <c r="I20" s="3461">
        <v>45783</v>
      </c>
      <c r="J20" s="3463">
        <f t="shared" si="6"/>
        <v>45790</v>
      </c>
      <c r="K20" s="3463">
        <f t="shared" si="7"/>
        <v>45796</v>
      </c>
      <c r="L20" s="3433"/>
      <c r="N20" s="3433">
        <v>45771</v>
      </c>
      <c r="O20" s="3433">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7"/>
      <c r="B21" s="3459" t="s">
        <v>4229</v>
      </c>
      <c r="C21" s="3479" t="s">
        <v>4291</v>
      </c>
      <c r="D21" s="3480" t="s">
        <v>4311</v>
      </c>
      <c r="E21" s="3481">
        <v>45778</v>
      </c>
      <c r="F21" s="3482">
        <f t="shared" ref="F21:F28" si="8">E21+4</f>
        <v>45782</v>
      </c>
      <c r="G21" s="3481" t="s">
        <v>4286</v>
      </c>
      <c r="H21" s="3480" t="s">
        <v>4312</v>
      </c>
      <c r="I21" s="3480">
        <v>45790</v>
      </c>
      <c r="J21" s="3463">
        <f t="shared" si="6"/>
        <v>45797</v>
      </c>
      <c r="K21" s="3463">
        <f t="shared" si="7"/>
        <v>45803</v>
      </c>
      <c r="L21" s="3433"/>
      <c r="N21" s="3433">
        <v>45778</v>
      </c>
      <c r="O21" s="3433">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7"/>
      <c r="B22" s="3459" t="s">
        <v>4231</v>
      </c>
      <c r="C22" s="3470" t="s">
        <v>530</v>
      </c>
      <c r="D22" s="3461" t="s">
        <v>4313</v>
      </c>
      <c r="E22" s="3462">
        <v>45785</v>
      </c>
      <c r="F22" s="3463">
        <f t="shared" si="8"/>
        <v>45789</v>
      </c>
      <c r="G22" s="3469" t="s">
        <v>4314</v>
      </c>
      <c r="H22" s="3475" t="s">
        <v>4315</v>
      </c>
      <c r="I22" s="3475">
        <v>45797</v>
      </c>
      <c r="J22" s="3464">
        <f t="shared" si="6"/>
        <v>45804</v>
      </c>
      <c r="K22" s="3464">
        <f t="shared" si="7"/>
        <v>45810</v>
      </c>
      <c r="L22" s="3433"/>
      <c r="N22" s="3433">
        <v>45785</v>
      </c>
      <c r="O22" s="3433">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7"/>
      <c r="B23" s="3459" t="s">
        <v>4234</v>
      </c>
      <c r="C23" s="3470" t="s">
        <v>4275</v>
      </c>
      <c r="D23" s="3461" t="s">
        <v>4316</v>
      </c>
      <c r="E23" s="3462">
        <v>45792</v>
      </c>
      <c r="F23" s="3463">
        <f t="shared" si="8"/>
        <v>45796</v>
      </c>
      <c r="G23" s="3462" t="s">
        <v>4317</v>
      </c>
      <c r="H23" s="3461" t="s">
        <v>4318</v>
      </c>
      <c r="I23" s="3461">
        <v>45804</v>
      </c>
      <c r="J23" s="3463">
        <f t="shared" si="6"/>
        <v>45811</v>
      </c>
      <c r="K23" s="3463">
        <f t="shared" si="7"/>
        <v>45817</v>
      </c>
      <c r="L23" s="3433"/>
      <c r="N23" s="3433">
        <v>45792</v>
      </c>
      <c r="O23" s="3433">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7"/>
      <c r="B24" s="3459" t="s">
        <v>3584</v>
      </c>
      <c r="C24" s="3470" t="s">
        <v>4270</v>
      </c>
      <c r="D24" s="3461" t="s">
        <v>4319</v>
      </c>
      <c r="E24" s="3462">
        <v>45799</v>
      </c>
      <c r="F24" s="3463">
        <f t="shared" si="8"/>
        <v>45803</v>
      </c>
      <c r="G24" s="3462" t="s">
        <v>1941</v>
      </c>
      <c r="H24" s="3461" t="s">
        <v>4320</v>
      </c>
      <c r="I24" s="3461">
        <v>45811</v>
      </c>
      <c r="J24" s="3463">
        <f t="shared" si="6"/>
        <v>45818</v>
      </c>
      <c r="K24" s="3464">
        <f t="shared" si="7"/>
        <v>45824</v>
      </c>
      <c r="L24" s="3433"/>
      <c r="N24" s="3433">
        <v>45799</v>
      </c>
      <c r="O24" s="3433">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7"/>
      <c r="B25" s="3459" t="s">
        <v>3586</v>
      </c>
      <c r="C25" s="3470" t="s">
        <v>4280</v>
      </c>
      <c r="D25" s="3461" t="s">
        <v>4321</v>
      </c>
      <c r="E25" s="3466">
        <v>45808</v>
      </c>
      <c r="F25" s="3463">
        <f t="shared" si="8"/>
        <v>45812</v>
      </c>
      <c r="G25" s="3462" t="s">
        <v>4272</v>
      </c>
      <c r="H25" s="3461" t="s">
        <v>4322</v>
      </c>
      <c r="I25" s="3461">
        <v>45818</v>
      </c>
      <c r="J25" s="3464">
        <f t="shared" si="6"/>
        <v>45825</v>
      </c>
      <c r="K25" s="3463">
        <f t="shared" si="7"/>
        <v>45831</v>
      </c>
      <c r="L25" s="3433"/>
      <c r="N25" s="3433">
        <v>45806</v>
      </c>
      <c r="O25" s="3433">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7"/>
      <c r="B26" s="3459" t="s">
        <v>3588</v>
      </c>
      <c r="C26" s="3470" t="s">
        <v>4291</v>
      </c>
      <c r="D26" s="3461" t="s">
        <v>4323</v>
      </c>
      <c r="E26" s="3462">
        <v>45813</v>
      </c>
      <c r="F26" s="3463">
        <f t="shared" si="8"/>
        <v>45817</v>
      </c>
      <c r="G26" s="3462" t="s">
        <v>4297</v>
      </c>
      <c r="H26" s="3461" t="s">
        <v>4324</v>
      </c>
      <c r="I26" s="3461">
        <v>45825</v>
      </c>
      <c r="J26" s="3463">
        <f t="shared" si="6"/>
        <v>45832</v>
      </c>
      <c r="K26" s="3463">
        <f t="shared" si="7"/>
        <v>45838</v>
      </c>
      <c r="L26" s="3433"/>
      <c r="N26" s="3433">
        <v>45813</v>
      </c>
      <c r="O26" s="3433">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7"/>
      <c r="B27" s="3459" t="s">
        <v>3590</v>
      </c>
      <c r="C27" s="3470" t="s">
        <v>530</v>
      </c>
      <c r="D27" s="3461" t="s">
        <v>4325</v>
      </c>
      <c r="E27" s="3466">
        <v>45821</v>
      </c>
      <c r="F27" s="3463">
        <f t="shared" si="8"/>
        <v>45825</v>
      </c>
      <c r="G27" s="3462" t="s">
        <v>4286</v>
      </c>
      <c r="H27" s="3461" t="s">
        <v>4326</v>
      </c>
      <c r="I27" s="3461">
        <v>45832</v>
      </c>
      <c r="J27" s="3463">
        <f t="shared" si="6"/>
        <v>45839</v>
      </c>
      <c r="K27" s="3463">
        <f t="shared" si="7"/>
        <v>45845</v>
      </c>
      <c r="L27" s="3433"/>
      <c r="N27" s="3433">
        <v>45820</v>
      </c>
      <c r="O27" s="3433">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7"/>
      <c r="B28" s="3459" t="s">
        <v>3592</v>
      </c>
      <c r="C28" s="3470" t="s">
        <v>4275</v>
      </c>
      <c r="D28" s="3461" t="s">
        <v>4327</v>
      </c>
      <c r="E28" s="3462">
        <v>45827</v>
      </c>
      <c r="F28" s="3463">
        <f t="shared" si="8"/>
        <v>45831</v>
      </c>
      <c r="G28" s="3462" t="s">
        <v>2039</v>
      </c>
      <c r="H28" s="3461" t="s">
        <v>4328</v>
      </c>
      <c r="I28" s="3461">
        <v>45839</v>
      </c>
      <c r="J28" s="3463">
        <f t="shared" si="6"/>
        <v>45846</v>
      </c>
      <c r="K28" s="3463">
        <f t="shared" si="7"/>
        <v>45852</v>
      </c>
      <c r="L28" s="3433"/>
      <c r="N28" s="3433">
        <v>45827</v>
      </c>
      <c r="O28" s="3433">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7"/>
      <c r="B29" s="3459" t="s">
        <v>3594</v>
      </c>
      <c r="C29" s="3470" t="s">
        <v>4270</v>
      </c>
      <c r="D29" s="3461" t="s">
        <v>4329</v>
      </c>
      <c r="E29" s="3462">
        <v>45834</v>
      </c>
      <c r="F29" s="3463">
        <f t="shared" ref="F29:F34" si="10">E29+4</f>
        <v>45838</v>
      </c>
      <c r="G29" s="3483" t="s">
        <v>4330</v>
      </c>
      <c r="H29" s="3475" t="s">
        <v>4331</v>
      </c>
      <c r="I29" s="3475">
        <v>45846</v>
      </c>
      <c r="J29" s="3464">
        <f t="shared" ref="J29:J34" si="11">I29+7</f>
        <v>45853</v>
      </c>
      <c r="K29" s="3464">
        <f t="shared" ref="K29:K34" si="12">I29+13</f>
        <v>45859</v>
      </c>
      <c r="L29" s="3433"/>
      <c r="N29" s="3433">
        <v>45834</v>
      </c>
      <c r="O29" s="3433">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7"/>
      <c r="B30" s="3459" t="s">
        <v>3596</v>
      </c>
      <c r="C30" s="3470" t="s">
        <v>4280</v>
      </c>
      <c r="D30" s="3461" t="s">
        <v>4332</v>
      </c>
      <c r="E30" s="3484">
        <v>45842</v>
      </c>
      <c r="F30" s="3463">
        <f t="shared" si="10"/>
        <v>45846</v>
      </c>
      <c r="G30" s="3483" t="s">
        <v>4333</v>
      </c>
      <c r="H30" s="3475" t="s">
        <v>4334</v>
      </c>
      <c r="I30" s="3475">
        <v>45853</v>
      </c>
      <c r="J30" s="3464">
        <f t="shared" si="11"/>
        <v>45860</v>
      </c>
      <c r="K30" s="3464">
        <f t="shared" si="12"/>
        <v>45866</v>
      </c>
      <c r="L30" s="3433"/>
      <c r="N30" s="3433">
        <v>45841</v>
      </c>
      <c r="O30" s="3433">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7"/>
      <c r="B31" s="3459" t="s">
        <v>4248</v>
      </c>
      <c r="C31" s="3470" t="s">
        <v>4277</v>
      </c>
      <c r="D31" s="3461" t="s">
        <v>4335</v>
      </c>
      <c r="E31" s="3466">
        <v>45853</v>
      </c>
      <c r="F31" s="3463">
        <f t="shared" si="10"/>
        <v>45857</v>
      </c>
      <c r="G31" s="3462" t="s">
        <v>4272</v>
      </c>
      <c r="H31" s="3461" t="s">
        <v>4336</v>
      </c>
      <c r="I31" s="3461">
        <v>45860</v>
      </c>
      <c r="J31" s="3463">
        <f t="shared" si="11"/>
        <v>45867</v>
      </c>
      <c r="K31" s="3463">
        <f t="shared" si="12"/>
        <v>45873</v>
      </c>
      <c r="L31" s="3433"/>
      <c r="N31" s="3433">
        <v>45848</v>
      </c>
      <c r="O31" s="3433">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7"/>
      <c r="B32" s="3459" t="s">
        <v>3601</v>
      </c>
      <c r="C32" s="3470" t="s">
        <v>530</v>
      </c>
      <c r="D32" s="3461" t="s">
        <v>4337</v>
      </c>
      <c r="E32" s="3462">
        <v>45855</v>
      </c>
      <c r="F32" s="3463">
        <f t="shared" si="10"/>
        <v>45859</v>
      </c>
      <c r="G32" s="3462" t="s">
        <v>4297</v>
      </c>
      <c r="H32" s="3461" t="s">
        <v>4338</v>
      </c>
      <c r="I32" s="3461">
        <v>45867</v>
      </c>
      <c r="J32" s="3463">
        <f t="shared" si="11"/>
        <v>45874</v>
      </c>
      <c r="K32" s="3463">
        <f t="shared" si="12"/>
        <v>45880</v>
      </c>
      <c r="L32" s="3433"/>
      <c r="N32" s="3433">
        <v>45855</v>
      </c>
      <c r="O32" s="3433">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7"/>
      <c r="B33" s="3459" t="s">
        <v>3605</v>
      </c>
      <c r="C33" s="3470" t="s">
        <v>4275</v>
      </c>
      <c r="D33" s="3461" t="s">
        <v>4339</v>
      </c>
      <c r="E33" s="3462">
        <v>45862</v>
      </c>
      <c r="F33" s="3463">
        <f t="shared" si="10"/>
        <v>45866</v>
      </c>
      <c r="G33" s="3478" t="s">
        <v>4340</v>
      </c>
      <c r="H33" s="3475" t="s">
        <v>4341</v>
      </c>
      <c r="I33" s="3475">
        <v>45874</v>
      </c>
      <c r="J33" s="3464">
        <f t="shared" si="11"/>
        <v>45881</v>
      </c>
      <c r="K33" s="3464">
        <f t="shared" si="12"/>
        <v>45887</v>
      </c>
      <c r="L33" s="3433"/>
      <c r="N33" s="3433">
        <v>45862</v>
      </c>
      <c r="O33" s="3433">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7"/>
      <c r="B34" s="3459" t="s">
        <v>3607</v>
      </c>
      <c r="C34" s="3470" t="s">
        <v>4270</v>
      </c>
      <c r="D34" s="3461" t="s">
        <v>4342</v>
      </c>
      <c r="E34" s="3462">
        <v>45869</v>
      </c>
      <c r="F34" s="3463">
        <f t="shared" si="10"/>
        <v>45873</v>
      </c>
      <c r="G34" s="3462" t="s">
        <v>4286</v>
      </c>
      <c r="H34" s="3461" t="s">
        <v>4343</v>
      </c>
      <c r="I34" s="3461">
        <v>45881</v>
      </c>
      <c r="J34" s="3463">
        <f t="shared" si="11"/>
        <v>45888</v>
      </c>
      <c r="K34" s="3463">
        <f t="shared" si="12"/>
        <v>45894</v>
      </c>
      <c r="L34" s="3433"/>
      <c r="N34" s="3433">
        <v>45869</v>
      </c>
      <c r="O34" s="3433">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7"/>
      <c r="B35" s="3459" t="s">
        <v>3609</v>
      </c>
      <c r="C35" s="3470" t="s">
        <v>4280</v>
      </c>
      <c r="D35" s="3461" t="s">
        <v>4344</v>
      </c>
      <c r="E35" s="3462">
        <v>45876</v>
      </c>
      <c r="F35" s="3463">
        <f t="shared" ref="F35:F37" si="13">E35+4</f>
        <v>45880</v>
      </c>
      <c r="G35" s="3462" t="s">
        <v>2039</v>
      </c>
      <c r="H35" s="3461" t="s">
        <v>4345</v>
      </c>
      <c r="I35" s="3461">
        <v>45888</v>
      </c>
      <c r="J35" s="3463">
        <f t="shared" ref="J35:J37" si="14">I35+7</f>
        <v>45895</v>
      </c>
      <c r="K35" s="3463">
        <f t="shared" ref="K35:K37" si="15">I35+13</f>
        <v>45901</v>
      </c>
      <c r="L35" s="3433"/>
      <c r="N35" s="3433">
        <v>45876</v>
      </c>
      <c r="O35" s="3433">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7"/>
      <c r="B36" s="3459" t="s">
        <v>3611</v>
      </c>
      <c r="C36" s="3470" t="s">
        <v>4277</v>
      </c>
      <c r="D36" s="3461" t="s">
        <v>4346</v>
      </c>
      <c r="E36" s="3462">
        <v>45883</v>
      </c>
      <c r="F36" s="3463">
        <f t="shared" si="13"/>
        <v>45887</v>
      </c>
      <c r="G36" s="3478" t="s">
        <v>4347</v>
      </c>
      <c r="H36" s="3475" t="s">
        <v>4348</v>
      </c>
      <c r="I36" s="3475">
        <v>45895</v>
      </c>
      <c r="J36" s="3464">
        <f t="shared" si="14"/>
        <v>45902</v>
      </c>
      <c r="K36" s="3464">
        <f t="shared" si="15"/>
        <v>45908</v>
      </c>
      <c r="L36" s="3433"/>
      <c r="N36" s="3433">
        <v>45883</v>
      </c>
      <c r="O36" s="3433">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7"/>
      <c r="B37" s="3459" t="s">
        <v>3613</v>
      </c>
      <c r="C37" s="3738" t="s">
        <v>404</v>
      </c>
      <c r="D37" s="3469" t="s">
        <v>4349</v>
      </c>
      <c r="E37" s="3474">
        <v>45890</v>
      </c>
      <c r="F37" s="3464">
        <f t="shared" si="13"/>
        <v>45894</v>
      </c>
      <c r="G37" s="3462" t="s">
        <v>332</v>
      </c>
      <c r="H37" s="3461" t="s">
        <v>4350</v>
      </c>
      <c r="I37" s="3475">
        <v>45902</v>
      </c>
      <c r="J37" s="3463">
        <f t="shared" si="14"/>
        <v>45909</v>
      </c>
      <c r="K37" s="3463">
        <f t="shared" si="15"/>
        <v>45915</v>
      </c>
      <c r="L37" s="3433"/>
      <c r="N37" s="3433">
        <v>45890</v>
      </c>
      <c r="O37" s="3433">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7"/>
      <c r="B38" s="3459"/>
      <c r="C38" s="3799"/>
      <c r="D38" s="3647"/>
      <c r="E38" s="3649"/>
      <c r="F38" s="3648"/>
      <c r="G38" s="3649"/>
      <c r="H38" s="3646"/>
      <c r="I38" s="3646"/>
      <c r="J38" s="3648"/>
      <c r="K38" s="3648"/>
      <c r="L38" s="3433"/>
      <c r="M38" s="3433"/>
      <c r="N38" s="3433"/>
      <c r="O38" s="1349"/>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7"/>
      <c r="B39" s="3459"/>
      <c r="C39" s="3799"/>
      <c r="D39" s="3647"/>
      <c r="E39" s="3649"/>
      <c r="F39" s="3648"/>
      <c r="G39" s="3649"/>
      <c r="H39" s="3646"/>
      <c r="I39" s="3646"/>
      <c r="J39" s="3648"/>
      <c r="K39" s="3648"/>
      <c r="L39" s="3433"/>
      <c r="M39" s="3433"/>
      <c r="N39" s="3433"/>
      <c r="O39" s="1349"/>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7"/>
      <c r="B40" s="3459"/>
      <c r="C40" s="4792" t="s">
        <v>4264</v>
      </c>
      <c r="D40" s="4793"/>
      <c r="E40" s="4786" t="s">
        <v>96</v>
      </c>
      <c r="F40" s="4225" t="s">
        <v>4262</v>
      </c>
      <c r="G40" s="4788" t="s">
        <v>4263</v>
      </c>
      <c r="H40" s="4789" t="s">
        <v>2077</v>
      </c>
      <c r="I40" s="4786" t="s">
        <v>672</v>
      </c>
      <c r="J40" s="3214" t="s">
        <v>1044</v>
      </c>
      <c r="K40" s="3214" t="s">
        <v>670</v>
      </c>
      <c r="L40" s="3214" t="s">
        <v>4351</v>
      </c>
      <c r="M40" s="3433"/>
      <c r="N40" s="3433"/>
      <c r="O40" s="1349"/>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7"/>
      <c r="B41" s="3625" t="s">
        <v>3598</v>
      </c>
      <c r="C41" s="4794"/>
      <c r="D41" s="4795"/>
      <c r="E41" s="4787"/>
      <c r="F41" s="4240" t="s">
        <v>4266</v>
      </c>
      <c r="G41" s="4790"/>
      <c r="H41" s="4791"/>
      <c r="I41" s="4787"/>
      <c r="J41" s="3608" t="s">
        <v>4267</v>
      </c>
      <c r="K41" s="3608" t="s">
        <v>4352</v>
      </c>
      <c r="L41" s="3608" t="s">
        <v>4353</v>
      </c>
      <c r="M41" s="3433"/>
      <c r="N41" s="3600" t="s">
        <v>3599</v>
      </c>
      <c r="O41" s="3600" t="s">
        <v>3600</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7"/>
      <c r="B42" s="3459" t="s">
        <v>3615</v>
      </c>
      <c r="C42" s="4238" t="s">
        <v>530</v>
      </c>
      <c r="D42" s="4191" t="s">
        <v>4354</v>
      </c>
      <c r="E42" s="4239">
        <v>45897</v>
      </c>
      <c r="F42" s="4239">
        <f t="shared" ref="F42:F56" si="16">E42+4</f>
        <v>45901</v>
      </c>
      <c r="G42" s="3798" t="s">
        <v>4297</v>
      </c>
      <c r="H42" s="3641" t="s">
        <v>4355</v>
      </c>
      <c r="I42" s="3641">
        <v>45909</v>
      </c>
      <c r="J42" s="3644">
        <f t="shared" ref="J42:J56" si="17">I42+7</f>
        <v>45916</v>
      </c>
      <c r="K42" s="3644">
        <f t="shared" ref="K42:K56" si="18">I42+13</f>
        <v>45922</v>
      </c>
      <c r="L42" s="3644">
        <f t="shared" ref="L42:L56" si="19">I42+17</f>
        <v>45926</v>
      </c>
      <c r="N42" s="3433">
        <v>45897</v>
      </c>
      <c r="O42" s="3433">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7"/>
      <c r="B43" s="3459" t="s">
        <v>3617</v>
      </c>
      <c r="C43" s="3605" t="s">
        <v>4275</v>
      </c>
      <c r="D43" s="4191" t="s">
        <v>4356</v>
      </c>
      <c r="E43" s="4192">
        <v>45904</v>
      </c>
      <c r="F43" s="4192">
        <f t="shared" si="16"/>
        <v>45908</v>
      </c>
      <c r="G43" s="3478" t="s">
        <v>4357</v>
      </c>
      <c r="H43" s="3461" t="s">
        <v>4358</v>
      </c>
      <c r="I43" s="3477">
        <v>45916</v>
      </c>
      <c r="J43" s="3463">
        <f t="shared" si="17"/>
        <v>45923</v>
      </c>
      <c r="K43" s="3463">
        <f t="shared" si="18"/>
        <v>45929</v>
      </c>
      <c r="L43" s="3644">
        <f t="shared" si="19"/>
        <v>45933</v>
      </c>
      <c r="N43" s="3433">
        <v>45904</v>
      </c>
      <c r="O43" s="3433">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7" t="s">
        <v>4359</v>
      </c>
      <c r="B44" s="3459" t="s">
        <v>3619</v>
      </c>
      <c r="C44" s="3605" t="s">
        <v>4270</v>
      </c>
      <c r="D44" s="4191" t="s">
        <v>4360</v>
      </c>
      <c r="E44" s="4192">
        <v>45913</v>
      </c>
      <c r="F44" s="4192">
        <f t="shared" si="16"/>
        <v>45917</v>
      </c>
      <c r="G44" s="3462" t="s">
        <v>4361</v>
      </c>
      <c r="H44" s="3461" t="s">
        <v>4362</v>
      </c>
      <c r="I44" s="3461">
        <v>45923</v>
      </c>
      <c r="J44" s="3463">
        <f t="shared" si="17"/>
        <v>45930</v>
      </c>
      <c r="K44" s="3463">
        <f t="shared" si="18"/>
        <v>45936</v>
      </c>
      <c r="L44" s="3644">
        <f t="shared" si="19"/>
        <v>45940</v>
      </c>
      <c r="N44" s="3433">
        <v>45911</v>
      </c>
      <c r="O44" s="3433">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7" t="s">
        <v>4363</v>
      </c>
      <c r="B45" s="3459" t="s">
        <v>3621</v>
      </c>
      <c r="C45" s="3605" t="s">
        <v>4280</v>
      </c>
      <c r="D45" s="4191" t="s">
        <v>4364</v>
      </c>
      <c r="E45" s="4192">
        <v>45918</v>
      </c>
      <c r="F45" s="4192">
        <f t="shared" si="16"/>
        <v>45922</v>
      </c>
      <c r="G45" s="3478" t="s">
        <v>4314</v>
      </c>
      <c r="H45" s="3461" t="s">
        <v>4365</v>
      </c>
      <c r="I45" s="3477">
        <v>45930</v>
      </c>
      <c r="J45" s="3463">
        <f t="shared" si="17"/>
        <v>45937</v>
      </c>
      <c r="K45" s="3463">
        <f t="shared" si="18"/>
        <v>45943</v>
      </c>
      <c r="L45" s="3644">
        <f t="shared" si="19"/>
        <v>45947</v>
      </c>
      <c r="N45" s="3433">
        <v>45918</v>
      </c>
      <c r="O45" s="3433">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7" t="s">
        <v>4366</v>
      </c>
      <c r="B46" s="3459" t="s">
        <v>3623</v>
      </c>
      <c r="C46" s="3605" t="s">
        <v>4277</v>
      </c>
      <c r="D46" s="4191" t="s">
        <v>4367</v>
      </c>
      <c r="E46" s="4192">
        <v>45925</v>
      </c>
      <c r="F46" s="4192">
        <f t="shared" si="16"/>
        <v>45929</v>
      </c>
      <c r="G46" s="3462" t="s">
        <v>4368</v>
      </c>
      <c r="H46" s="3461" t="s">
        <v>4369</v>
      </c>
      <c r="I46" s="3461">
        <v>45937</v>
      </c>
      <c r="J46" s="3463">
        <f t="shared" si="17"/>
        <v>45944</v>
      </c>
      <c r="K46" s="3463">
        <f t="shared" si="18"/>
        <v>45950</v>
      </c>
      <c r="L46" s="3644">
        <f t="shared" si="19"/>
        <v>45954</v>
      </c>
      <c r="N46" s="3433">
        <v>45925</v>
      </c>
      <c r="O46" s="3433">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7" t="s">
        <v>4370</v>
      </c>
      <c r="B47" s="3459" t="s">
        <v>3625</v>
      </c>
      <c r="C47" s="3605" t="s">
        <v>530</v>
      </c>
      <c r="D47" s="4191" t="s">
        <v>4371</v>
      </c>
      <c r="E47" s="4192">
        <v>45937</v>
      </c>
      <c r="F47" s="4192">
        <f t="shared" si="16"/>
        <v>45941</v>
      </c>
      <c r="G47" s="3478" t="s">
        <v>4333</v>
      </c>
      <c r="H47" s="3461" t="s">
        <v>4372</v>
      </c>
      <c r="I47" s="3477">
        <v>45944</v>
      </c>
      <c r="J47" s="3463">
        <f t="shared" si="17"/>
        <v>45951</v>
      </c>
      <c r="K47" s="3463">
        <f t="shared" si="18"/>
        <v>45957</v>
      </c>
      <c r="L47" s="3644">
        <f t="shared" si="19"/>
        <v>45961</v>
      </c>
      <c r="N47" s="3433">
        <v>45932</v>
      </c>
      <c r="O47" s="3433">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7"/>
      <c r="B48" s="3459" t="s">
        <v>3627</v>
      </c>
      <c r="C48" s="3605" t="s">
        <v>4275</v>
      </c>
      <c r="D48" s="4191" t="s">
        <v>4373</v>
      </c>
      <c r="E48" s="4192">
        <v>45941</v>
      </c>
      <c r="F48" s="4192">
        <f t="shared" si="16"/>
        <v>45945</v>
      </c>
      <c r="G48" s="3462" t="s">
        <v>606</v>
      </c>
      <c r="H48" s="3461" t="s">
        <v>4374</v>
      </c>
      <c r="I48" s="3461">
        <v>45951</v>
      </c>
      <c r="J48" s="3463">
        <f t="shared" si="17"/>
        <v>45958</v>
      </c>
      <c r="K48" s="3463">
        <f t="shared" si="18"/>
        <v>45964</v>
      </c>
      <c r="L48" s="3644">
        <f t="shared" si="19"/>
        <v>45968</v>
      </c>
      <c r="N48" s="3433">
        <v>45939</v>
      </c>
      <c r="O48" s="3433">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3736"/>
      <c r="B49" s="2140">
        <f t="shared" ref="B49:B59" si="21">WEEKNUM(O49)</f>
        <v>42</v>
      </c>
      <c r="C49" s="3605" t="s">
        <v>4270</v>
      </c>
      <c r="D49" s="4191" t="s">
        <v>4375</v>
      </c>
      <c r="E49" s="4192">
        <v>45948</v>
      </c>
      <c r="F49" s="4192">
        <f t="shared" si="16"/>
        <v>45952</v>
      </c>
      <c r="G49" s="4191" t="s">
        <v>4376</v>
      </c>
      <c r="H49" s="4191" t="s">
        <v>4377</v>
      </c>
      <c r="I49" s="4201" t="s">
        <v>391</v>
      </c>
      <c r="J49" s="3465">
        <v>45962</v>
      </c>
      <c r="K49" s="3465">
        <f>J49+6</f>
        <v>45968</v>
      </c>
      <c r="L49" s="4102">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3736"/>
      <c r="B50" s="2140">
        <f t="shared" si="21"/>
        <v>43</v>
      </c>
      <c r="C50" s="3605" t="s">
        <v>4280</v>
      </c>
      <c r="D50" s="4191" t="s">
        <v>4378</v>
      </c>
      <c r="E50" s="4192">
        <v>45953</v>
      </c>
      <c r="F50" s="4201" t="s">
        <v>391</v>
      </c>
      <c r="G50" s="1360" t="s">
        <v>4297</v>
      </c>
      <c r="H50" s="3477" t="s">
        <v>4379</v>
      </c>
      <c r="I50" s="3477">
        <v>45944</v>
      </c>
      <c r="J50" s="3465">
        <f t="shared" si="17"/>
        <v>45951</v>
      </c>
      <c r="K50" s="3465">
        <f t="shared" si="18"/>
        <v>45957</v>
      </c>
      <c r="L50" s="4102">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3736"/>
      <c r="B51" s="2140">
        <f t="shared" si="21"/>
        <v>44</v>
      </c>
      <c r="C51" s="3605" t="s">
        <v>4277</v>
      </c>
      <c r="D51" s="4191" t="s">
        <v>4380</v>
      </c>
      <c r="E51" s="4192">
        <v>45960</v>
      </c>
      <c r="F51" s="4192">
        <f t="shared" si="16"/>
        <v>45964</v>
      </c>
      <c r="G51" s="4191" t="s">
        <v>4368</v>
      </c>
      <c r="H51" s="4191" t="s">
        <v>4381</v>
      </c>
      <c r="I51" s="4192">
        <v>45974</v>
      </c>
      <c r="J51" s="4192">
        <f t="shared" si="17"/>
        <v>45981</v>
      </c>
      <c r="K51" s="4192">
        <f t="shared" si="18"/>
        <v>45987</v>
      </c>
      <c r="L51" s="4192">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3736"/>
      <c r="B52" s="2140">
        <f t="shared" si="21"/>
        <v>45</v>
      </c>
      <c r="C52" s="3605" t="s">
        <v>530</v>
      </c>
      <c r="D52" s="4191" t="s">
        <v>4382</v>
      </c>
      <c r="E52" s="4192">
        <v>45970</v>
      </c>
      <c r="F52" s="4192">
        <f t="shared" si="16"/>
        <v>45974</v>
      </c>
      <c r="G52" s="4191" t="s">
        <v>4361</v>
      </c>
      <c r="H52" s="4191" t="s">
        <v>4383</v>
      </c>
      <c r="I52" s="4278" t="s">
        <v>391</v>
      </c>
      <c r="J52" s="4253"/>
      <c r="K52" s="4253"/>
      <c r="L52" s="4253"/>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customHeight="1" thickTop="1">
      <c r="A53" s="3736"/>
      <c r="B53" s="2140">
        <f t="shared" si="21"/>
        <v>46</v>
      </c>
      <c r="C53" s="3605" t="s">
        <v>4275</v>
      </c>
      <c r="D53" s="4191" t="s">
        <v>4384</v>
      </c>
      <c r="E53" s="4192">
        <v>45974</v>
      </c>
      <c r="F53" s="4192">
        <f t="shared" si="16"/>
        <v>45978</v>
      </c>
      <c r="G53" s="4192" t="s">
        <v>2039</v>
      </c>
      <c r="H53" s="4191" t="s">
        <v>4385</v>
      </c>
      <c r="I53" s="4192">
        <v>45986</v>
      </c>
      <c r="J53" s="4192">
        <f t="shared" si="17"/>
        <v>45993</v>
      </c>
      <c r="K53" s="4192">
        <f t="shared" si="18"/>
        <v>45999</v>
      </c>
      <c r="L53" s="4192">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customHeight="1">
      <c r="A54" s="3736"/>
      <c r="B54" s="2140">
        <f t="shared" si="21"/>
        <v>47</v>
      </c>
      <c r="C54" s="3605" t="s">
        <v>4386</v>
      </c>
      <c r="D54" s="4191" t="s">
        <v>4387</v>
      </c>
      <c r="E54" s="4192">
        <v>45987</v>
      </c>
      <c r="F54" s="4192">
        <f t="shared" si="16"/>
        <v>45991</v>
      </c>
      <c r="G54" s="4191" t="s">
        <v>4388</v>
      </c>
      <c r="H54" s="4191" t="s">
        <v>4389</v>
      </c>
      <c r="I54" s="4192">
        <v>45993</v>
      </c>
      <c r="J54" s="4192">
        <f t="shared" si="17"/>
        <v>46000</v>
      </c>
      <c r="K54" s="4192">
        <f t="shared" si="18"/>
        <v>46006</v>
      </c>
      <c r="L54" s="4192">
        <f t="shared" si="19"/>
        <v>46010</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customHeight="1">
      <c r="A55" s="3736" t="s">
        <v>4280</v>
      </c>
      <c r="B55" s="2140">
        <f t="shared" si="21"/>
        <v>48</v>
      </c>
      <c r="C55" s="3605" t="s">
        <v>4390</v>
      </c>
      <c r="D55" s="4191" t="s">
        <v>4391</v>
      </c>
      <c r="E55" s="4192">
        <v>45990</v>
      </c>
      <c r="F55" s="4192">
        <f t="shared" si="16"/>
        <v>45994</v>
      </c>
      <c r="G55" s="4191" t="s">
        <v>4392</v>
      </c>
      <c r="H55" s="4191" t="s">
        <v>4393</v>
      </c>
      <c r="I55" s="4192">
        <v>46000</v>
      </c>
      <c r="J55" s="4192">
        <f t="shared" si="17"/>
        <v>46007</v>
      </c>
      <c r="K55" s="4192">
        <f t="shared" si="18"/>
        <v>46013</v>
      </c>
      <c r="L55" s="4192">
        <f t="shared" si="19"/>
        <v>46017</v>
      </c>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customHeight="1">
      <c r="A56" s="3736"/>
      <c r="B56" s="2140">
        <f t="shared" si="21"/>
        <v>49</v>
      </c>
      <c r="C56" s="3605" t="s">
        <v>4277</v>
      </c>
      <c r="D56" s="4191" t="s">
        <v>4394</v>
      </c>
      <c r="E56" s="4192">
        <v>45995</v>
      </c>
      <c r="F56" s="4192">
        <f t="shared" si="16"/>
        <v>45999</v>
      </c>
      <c r="G56" s="4192" t="s">
        <v>1941</v>
      </c>
      <c r="H56" s="4191" t="s">
        <v>4395</v>
      </c>
      <c r="I56" s="4192">
        <v>46007</v>
      </c>
      <c r="J56" s="4192">
        <f t="shared" si="17"/>
        <v>46014</v>
      </c>
      <c r="K56" s="4192">
        <f t="shared" si="18"/>
        <v>46020</v>
      </c>
      <c r="L56" s="4192">
        <f t="shared" si="19"/>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customHeight="1">
      <c r="A57" s="3736"/>
      <c r="B57" s="2140">
        <f t="shared" si="21"/>
        <v>50</v>
      </c>
      <c r="C57" s="3605" t="s">
        <v>530</v>
      </c>
      <c r="D57" s="4191" t="s">
        <v>4396</v>
      </c>
      <c r="E57" s="4192">
        <v>46002</v>
      </c>
      <c r="F57" s="4192">
        <f>E57+4</f>
        <v>46006</v>
      </c>
      <c r="G57" s="4191" t="s">
        <v>4297</v>
      </c>
      <c r="H57" s="4191" t="s">
        <v>4397</v>
      </c>
      <c r="I57" s="4192">
        <v>46014</v>
      </c>
      <c r="J57" s="4192">
        <f>I57+7</f>
        <v>46021</v>
      </c>
      <c r="K57" s="4192">
        <f>I57+13</f>
        <v>46027</v>
      </c>
      <c r="L57" s="4192">
        <f>I57+17</f>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customHeight="1">
      <c r="A58" s="3736"/>
      <c r="B58" s="2140">
        <f t="shared" si="21"/>
        <v>51</v>
      </c>
      <c r="C58" s="3605" t="s">
        <v>4275</v>
      </c>
      <c r="D58" s="4191" t="s">
        <v>4398</v>
      </c>
      <c r="E58" s="4192">
        <v>46009</v>
      </c>
      <c r="F58" s="4192">
        <f>E58+4</f>
        <v>46013</v>
      </c>
      <c r="G58" s="4192" t="s">
        <v>4399</v>
      </c>
      <c r="H58" s="4191" t="s">
        <v>4400</v>
      </c>
      <c r="I58" s="4192">
        <v>46021</v>
      </c>
      <c r="J58" s="4192">
        <f>I58+7</f>
        <v>46028</v>
      </c>
      <c r="K58" s="4192">
        <f>I58+13</f>
        <v>46034</v>
      </c>
      <c r="L58" s="4192">
        <f>I58+17</f>
        <v>46038</v>
      </c>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customHeight="1">
      <c r="A59" s="3736" t="s">
        <v>4270</v>
      </c>
      <c r="B59" s="2140">
        <f t="shared" si="21"/>
        <v>52</v>
      </c>
      <c r="C59" s="3605" t="s">
        <v>4386</v>
      </c>
      <c r="D59" s="4191" t="s">
        <v>4401</v>
      </c>
      <c r="E59" s="4192">
        <v>46016</v>
      </c>
      <c r="F59" s="4192">
        <f>E59+4</f>
        <v>46020</v>
      </c>
      <c r="G59" s="4191" t="s">
        <v>4361</v>
      </c>
      <c r="H59" s="4191" t="s">
        <v>4402</v>
      </c>
      <c r="I59" s="4192">
        <v>46028</v>
      </c>
      <c r="J59" s="4192">
        <f>I59+7</f>
        <v>46035</v>
      </c>
      <c r="K59" s="4192">
        <f>I59+13</f>
        <v>46041</v>
      </c>
      <c r="L59" s="4192">
        <f>I59+17</f>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customHeight="1">
      <c r="A60" s="3736"/>
      <c r="B60" s="2140">
        <f>WEEKNUM(O60)</f>
        <v>1</v>
      </c>
      <c r="C60" s="3605" t="s">
        <v>4390</v>
      </c>
      <c r="D60" s="4191" t="s">
        <v>4403</v>
      </c>
      <c r="E60" s="4192">
        <v>46023</v>
      </c>
      <c r="F60" s="4192">
        <f>E60+4</f>
        <v>46027</v>
      </c>
      <c r="G60" s="4191" t="s">
        <v>4404</v>
      </c>
      <c r="H60" s="4191" t="s">
        <v>4405</v>
      </c>
      <c r="I60" s="4192">
        <v>45670</v>
      </c>
      <c r="J60" s="4192">
        <f>I60+7</f>
        <v>45677</v>
      </c>
      <c r="K60" s="4192">
        <f>I60+13</f>
        <v>45683</v>
      </c>
      <c r="L60" s="4192">
        <f>I60+17</f>
        <v>45687</v>
      </c>
      <c r="N60" s="88">
        <f>N59+7</f>
        <v>46023</v>
      </c>
      <c r="O60" s="88">
        <f>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customHeight="1">
      <c r="A61" s="3736"/>
      <c r="B61" s="2140">
        <f>WEEKNUM(O61)</f>
        <v>2</v>
      </c>
      <c r="C61" s="3605" t="s">
        <v>4277</v>
      </c>
      <c r="D61" s="4191" t="s">
        <v>9331</v>
      </c>
      <c r="E61" s="4192">
        <v>45665</v>
      </c>
      <c r="F61" s="4192">
        <f>E61+4</f>
        <v>45669</v>
      </c>
      <c r="G61" s="4191" t="s">
        <v>4388</v>
      </c>
      <c r="H61" s="4191" t="s">
        <v>9332</v>
      </c>
      <c r="I61" s="4192">
        <v>45677</v>
      </c>
      <c r="J61" s="4192">
        <f>I61+7</f>
        <v>45684</v>
      </c>
      <c r="K61" s="4192">
        <f>I61+13</f>
        <v>45690</v>
      </c>
      <c r="L61" s="4192">
        <f>I61+17</f>
        <v>45694</v>
      </c>
      <c r="N61" s="88">
        <f>N60+7</f>
        <v>46030</v>
      </c>
      <c r="O61" s="88">
        <f>N61+2</f>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customHeight="1">
      <c r="A62" s="97"/>
      <c r="B62" s="97"/>
      <c r="C62" s="26" t="s">
        <v>609</v>
      </c>
      <c r="D62" s="2661"/>
      <c r="E62" s="2662"/>
      <c r="F62" s="2787"/>
      <c r="G62" s="78"/>
      <c r="H62" s="78"/>
      <c r="I62" s="64"/>
      <c r="J62" s="60"/>
      <c r="K62" s="78"/>
      <c r="L62" s="78"/>
      <c r="M62" s="64"/>
      <c r="N62" s="60"/>
      <c r="O62" s="29"/>
      <c r="P62" s="29"/>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c r="A63" s="97"/>
      <c r="B63" s="97"/>
      <c r="C63" s="26"/>
      <c r="D63" s="2661"/>
      <c r="E63" s="2662"/>
      <c r="F63" s="2787"/>
      <c r="G63" s="78"/>
      <c r="H63" s="78"/>
      <c r="I63" s="64"/>
      <c r="J63" s="60"/>
      <c r="K63" s="78"/>
      <c r="L63" s="78"/>
      <c r="M63" s="64"/>
      <c r="N63" s="60"/>
      <c r="O63" s="29"/>
      <c r="P63" s="29"/>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thickBot="1">
      <c r="A64" s="97"/>
      <c r="B64" s="97"/>
      <c r="C64" s="2660"/>
      <c r="D64" s="2661"/>
      <c r="E64" s="2662"/>
      <c r="F64" s="2661"/>
      <c r="G64" s="78"/>
      <c r="H64" s="78"/>
      <c r="I64" s="64"/>
      <c r="J64" s="60"/>
      <c r="K64" s="78"/>
      <c r="L64" s="78"/>
      <c r="M64" s="64"/>
      <c r="N64" s="60"/>
      <c r="O64" s="29"/>
      <c r="P64" s="29"/>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row>
    <row r="65" spans="1:229" s="14" customFormat="1" ht="20.100000000000001" customHeight="1">
      <c r="A65" s="97"/>
      <c r="B65" s="97"/>
      <c r="C65" s="3609"/>
      <c r="D65" s="3610"/>
      <c r="E65" s="3611"/>
      <c r="F65" s="3612"/>
      <c r="G65" s="3613"/>
      <c r="H65" s="3614"/>
      <c r="I65" s="3615"/>
      <c r="J65" s="60"/>
      <c r="K65" s="78"/>
      <c r="L65" s="78"/>
      <c r="M65" s="64"/>
      <c r="N65" s="60"/>
      <c r="O65" s="29"/>
      <c r="P65" s="29"/>
      <c r="Q65" s="2446"/>
      <c r="R65" s="2446"/>
      <c r="S65" s="2446"/>
      <c r="T65" s="2446"/>
      <c r="U65" s="244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row>
    <row r="66" spans="1:229" s="14" customFormat="1" ht="20.100000000000001" customHeight="1">
      <c r="A66" s="97"/>
      <c r="B66" s="97"/>
      <c r="C66" s="3616" t="s">
        <v>0</v>
      </c>
      <c r="D66" s="190"/>
      <c r="E66" s="3021" t="s">
        <v>3651</v>
      </c>
      <c r="F66" s="3021"/>
      <c r="G66" s="3021"/>
      <c r="H66" s="3021" t="s">
        <v>60</v>
      </c>
      <c r="I66" s="3617"/>
      <c r="J66" s="60"/>
      <c r="K66" s="78"/>
      <c r="L66" s="78"/>
      <c r="M66" s="64"/>
      <c r="N66" s="60"/>
      <c r="O66" s="29"/>
      <c r="P66" s="29"/>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row>
    <row r="67" spans="1:229" s="30" customFormat="1" ht="20.100000000000001" customHeight="1">
      <c r="A67" s="25"/>
      <c r="B67" s="25"/>
      <c r="C67" s="3225" t="s">
        <v>1</v>
      </c>
      <c r="D67" s="3624" t="s">
        <v>3652</v>
      </c>
      <c r="E67" s="1534" t="s">
        <v>611</v>
      </c>
      <c r="F67" s="3021"/>
      <c r="G67" s="3624" t="s">
        <v>38</v>
      </c>
      <c r="H67" s="1534" t="s">
        <v>62</v>
      </c>
      <c r="I67" s="4148" t="s">
        <v>63</v>
      </c>
      <c r="J67" s="60"/>
      <c r="K67" s="78"/>
      <c r="L67" s="78"/>
      <c r="M67" s="64"/>
      <c r="N67" s="60"/>
      <c r="O67" s="29"/>
      <c r="P67" s="29"/>
    </row>
    <row r="68" spans="1:229" s="30" customFormat="1" ht="20.100000000000001" customHeight="1">
      <c r="A68" s="25"/>
      <c r="B68" s="25"/>
      <c r="C68" s="3225" t="s">
        <v>3</v>
      </c>
      <c r="D68" s="3624" t="s">
        <v>5</v>
      </c>
      <c r="E68" s="1534" t="s">
        <v>39</v>
      </c>
      <c r="F68" s="195" t="s">
        <v>40</v>
      </c>
      <c r="G68" s="3624" t="s">
        <v>41</v>
      </c>
      <c r="H68" s="1534" t="s">
        <v>66</v>
      </c>
      <c r="I68" s="4148" t="s">
        <v>68</v>
      </c>
      <c r="J68" s="60"/>
      <c r="K68" s="78"/>
      <c r="L68" s="78"/>
      <c r="M68" s="64"/>
      <c r="N68" s="60"/>
      <c r="O68" s="29"/>
      <c r="P68" s="29"/>
    </row>
    <row r="69" spans="1:229" s="29" customFormat="1" ht="20.100000000000001" customHeight="1">
      <c r="A69" s="25"/>
      <c r="B69" s="25"/>
      <c r="C69" s="3225" t="s">
        <v>6</v>
      </c>
      <c r="D69" s="3624" t="s">
        <v>8</v>
      </c>
      <c r="E69" s="1534" t="s">
        <v>42</v>
      </c>
      <c r="F69" s="195" t="s">
        <v>43</v>
      </c>
      <c r="G69" s="3624" t="s">
        <v>44</v>
      </c>
      <c r="H69" s="1534" t="s">
        <v>69</v>
      </c>
      <c r="I69" s="4148" t="s">
        <v>71</v>
      </c>
      <c r="J69" s="69"/>
      <c r="K69" s="69"/>
      <c r="L69" s="69"/>
      <c r="M69" s="3053"/>
      <c r="N69" s="60"/>
    </row>
    <row r="70" spans="1:229" s="29" customFormat="1" ht="20.100000000000001" customHeight="1">
      <c r="A70" s="35"/>
      <c r="B70" s="35"/>
      <c r="C70" s="3225" t="s">
        <v>9</v>
      </c>
      <c r="D70" s="3624" t="s">
        <v>11</v>
      </c>
      <c r="E70" s="1534" t="s">
        <v>45</v>
      </c>
      <c r="F70" s="195" t="s">
        <v>46</v>
      </c>
      <c r="G70" s="3624" t="s">
        <v>47</v>
      </c>
      <c r="H70" s="1534" t="s">
        <v>72</v>
      </c>
      <c r="I70" s="4148" t="s">
        <v>74</v>
      </c>
      <c r="J70" s="60"/>
      <c r="K70" s="78"/>
      <c r="L70" s="78"/>
      <c r="M70" s="64"/>
      <c r="N70" s="60"/>
    </row>
    <row r="71" spans="1:229" s="29" customFormat="1" ht="20.100000000000001" customHeight="1">
      <c r="A71" s="25"/>
      <c r="B71" s="25"/>
      <c r="C71" s="3225" t="s">
        <v>12</v>
      </c>
      <c r="D71" s="3624" t="s">
        <v>14</v>
      </c>
      <c r="E71" s="1534" t="s">
        <v>48</v>
      </c>
      <c r="F71" s="195" t="s">
        <v>49</v>
      </c>
      <c r="G71" s="3624" t="s">
        <v>50</v>
      </c>
      <c r="H71" s="1534" t="s">
        <v>75</v>
      </c>
      <c r="I71" s="4148" t="s">
        <v>77</v>
      </c>
      <c r="J71" s="60"/>
      <c r="K71" s="78"/>
      <c r="L71" s="78"/>
      <c r="M71" s="64"/>
      <c r="N71" s="60"/>
    </row>
    <row r="72" spans="1:229" s="29" customFormat="1" ht="20.100000000000001" customHeight="1">
      <c r="A72" s="25"/>
      <c r="B72" s="25"/>
      <c r="C72" s="3225" t="s">
        <v>15</v>
      </c>
      <c r="D72" s="3624" t="s">
        <v>17</v>
      </c>
      <c r="E72" s="1534" t="s">
        <v>51</v>
      </c>
      <c r="F72" s="195" t="s">
        <v>52</v>
      </c>
      <c r="G72" s="3624" t="s">
        <v>53</v>
      </c>
      <c r="H72" s="1534" t="s">
        <v>79</v>
      </c>
      <c r="I72" s="4148" t="s">
        <v>81</v>
      </c>
      <c r="J72" s="60"/>
      <c r="K72" s="78"/>
      <c r="L72" s="78"/>
      <c r="M72" s="64"/>
      <c r="N72" s="60"/>
    </row>
    <row r="73" spans="1:229" s="29" customFormat="1" ht="20.100000000000001" customHeight="1">
      <c r="A73" s="25"/>
      <c r="B73" s="25"/>
      <c r="C73" s="3225" t="s">
        <v>18</v>
      </c>
      <c r="D73" s="3624" t="s">
        <v>20</v>
      </c>
      <c r="E73" s="1534" t="s">
        <v>54</v>
      </c>
      <c r="F73" s="195" t="s">
        <v>55</v>
      </c>
      <c r="G73" s="3624" t="s">
        <v>56</v>
      </c>
      <c r="H73" s="1534" t="s">
        <v>82</v>
      </c>
      <c r="I73" s="4148" t="s">
        <v>84</v>
      </c>
      <c r="J73" s="60"/>
      <c r="K73" s="78"/>
      <c r="L73" s="78"/>
      <c r="M73" s="64"/>
      <c r="N73" s="60"/>
    </row>
    <row r="74" spans="1:229" s="29" customFormat="1" ht="20.100000000000001" customHeight="1">
      <c r="A74" s="25"/>
      <c r="B74" s="25"/>
      <c r="C74" s="3225" t="s">
        <v>21</v>
      </c>
      <c r="D74" s="3624" t="s">
        <v>23</v>
      </c>
      <c r="E74" s="1534"/>
      <c r="F74" s="190"/>
      <c r="G74" s="3624"/>
      <c r="H74" s="1534" t="s">
        <v>85</v>
      </c>
      <c r="I74" s="4148" t="s">
        <v>87</v>
      </c>
      <c r="J74" s="60"/>
      <c r="K74" s="78"/>
      <c r="L74" s="78"/>
      <c r="M74" s="64"/>
      <c r="N74" s="60"/>
    </row>
    <row r="75" spans="1:229" s="29" customFormat="1" ht="20.100000000000001" customHeight="1">
      <c r="A75" s="25"/>
      <c r="B75" s="25"/>
      <c r="C75" s="3225" t="s">
        <v>24</v>
      </c>
      <c r="D75" s="3624" t="s">
        <v>26</v>
      </c>
      <c r="E75" s="190"/>
      <c r="F75" s="190"/>
      <c r="G75" s="3624"/>
      <c r="H75" s="1534"/>
      <c r="I75" s="4148"/>
      <c r="J75" s="60"/>
      <c r="K75" s="78"/>
      <c r="L75" s="78"/>
      <c r="M75" s="64"/>
      <c r="N75" s="60"/>
    </row>
    <row r="76" spans="1:229" s="29" customFormat="1" ht="20.100000000000001" customHeight="1" thickBot="1">
      <c r="A76" s="25"/>
      <c r="B76" s="25"/>
      <c r="C76" s="4226"/>
      <c r="D76" s="4146"/>
      <c r="E76" s="4144"/>
      <c r="F76" s="4145"/>
      <c r="G76" s="4146"/>
      <c r="H76" s="4146"/>
      <c r="I76" s="4227"/>
      <c r="J76" s="60"/>
      <c r="K76" s="78"/>
      <c r="L76" s="78"/>
      <c r="M76" s="64"/>
      <c r="N76" s="60"/>
    </row>
    <row r="77" spans="1:229" s="29" customFormat="1" ht="20.100000000000001" customHeight="1">
      <c r="A77" s="25"/>
      <c r="B77" s="25"/>
      <c r="C77" s="194"/>
      <c r="D77" s="194"/>
      <c r="E77" s="1534"/>
      <c r="F77" s="60"/>
      <c r="G77" s="78"/>
      <c r="H77" s="78"/>
      <c r="I77" s="64"/>
      <c r="J77" s="60"/>
      <c r="K77" s="78"/>
      <c r="L77" s="78"/>
      <c r="M77" s="64"/>
      <c r="N77" s="60"/>
    </row>
    <row r="78" spans="1:229" s="29" customFormat="1" ht="20.100000000000001" customHeight="1">
      <c r="A78" s="25"/>
      <c r="B78" s="25"/>
      <c r="C78" s="194"/>
      <c r="D78" s="194"/>
      <c r="E78" s="1534"/>
      <c r="F78" s="60"/>
      <c r="G78" s="78"/>
      <c r="H78" s="78"/>
      <c r="I78" s="64"/>
      <c r="J78" s="60"/>
      <c r="K78" s="78"/>
      <c r="L78" s="78"/>
      <c r="M78" s="64"/>
      <c r="N78" s="60"/>
    </row>
    <row r="79" spans="1:229" ht="20.100000000000001" customHeight="1">
      <c r="C79" s="194"/>
      <c r="D79" s="194"/>
      <c r="E79" s="1534"/>
      <c r="F79" s="60"/>
      <c r="G79" s="60"/>
      <c r="H79" s="82"/>
      <c r="I79" s="250"/>
      <c r="J79" s="60"/>
      <c r="K79" s="78"/>
      <c r="L79" s="78"/>
      <c r="M79" s="64"/>
      <c r="N79" s="60"/>
    </row>
    <row r="80" spans="1:229" ht="20.100000000000001" customHeight="1">
      <c r="A80" s="5"/>
      <c r="B80" s="5"/>
      <c r="C80" s="194"/>
      <c r="D80" s="194"/>
      <c r="E80" s="1534"/>
      <c r="F80" s="60"/>
      <c r="G80" s="60"/>
      <c r="H80" s="82"/>
      <c r="I80" s="82"/>
      <c r="J80" s="250"/>
      <c r="K80" s="78"/>
      <c r="L80" s="78"/>
      <c r="M80" s="64"/>
      <c r="N80" s="60"/>
    </row>
    <row r="81" spans="1:14" ht="20.100000000000001" customHeight="1">
      <c r="A81" s="5"/>
      <c r="B81" s="5"/>
      <c r="C81" s="194"/>
      <c r="D81" s="194"/>
      <c r="E81" s="1534"/>
      <c r="F81" s="60"/>
      <c r="G81" s="60"/>
      <c r="H81" s="60"/>
      <c r="I81" s="60"/>
      <c r="J81" s="60"/>
      <c r="K81" s="60"/>
      <c r="L81" s="60"/>
      <c r="M81" s="60"/>
      <c r="N81" s="60"/>
    </row>
    <row r="82" spans="1:14" ht="20.100000000000001" customHeight="1">
      <c r="C82" s="190"/>
      <c r="D82" s="190"/>
      <c r="E82" s="190"/>
      <c r="F82" s="60"/>
      <c r="G82" s="60"/>
      <c r="H82" s="60"/>
      <c r="I82" s="60"/>
      <c r="J82" s="60"/>
      <c r="K82" s="60"/>
      <c r="L82" s="60"/>
      <c r="M82" s="60"/>
      <c r="N82" s="60"/>
    </row>
    <row r="83" spans="1:14" ht="20.100000000000001" customHeight="1">
      <c r="C83" s="194"/>
      <c r="D83" s="194"/>
      <c r="E83" s="1534"/>
      <c r="F83" s="60"/>
      <c r="G83" s="60"/>
      <c r="H83" s="60"/>
      <c r="I83" s="60"/>
      <c r="J83" s="60"/>
      <c r="K83" s="60"/>
      <c r="L83" s="60"/>
      <c r="M83" s="60"/>
      <c r="N83" s="60"/>
    </row>
    <row r="84" spans="1:14" ht="20.100000000000001" customHeight="1">
      <c r="C84" s="194"/>
      <c r="D84" s="194"/>
      <c r="E84" s="1534"/>
      <c r="F84" s="60"/>
      <c r="G84" s="60"/>
      <c r="H84" s="60"/>
      <c r="I84" s="60"/>
      <c r="J84" s="60"/>
      <c r="K84" s="60"/>
      <c r="L84" s="60"/>
      <c r="M84" s="60"/>
      <c r="N84" s="60"/>
    </row>
    <row r="85" spans="1:14" ht="20.100000000000001" customHeight="1">
      <c r="C85" s="60"/>
      <c r="D85" s="60"/>
      <c r="E85" s="60"/>
      <c r="F85" s="60"/>
      <c r="G85" s="60"/>
      <c r="H85" s="60"/>
      <c r="I85" s="60"/>
      <c r="J85" s="60"/>
      <c r="K85" s="60"/>
      <c r="L85" s="60"/>
      <c r="M85" s="60"/>
      <c r="N85" s="60"/>
    </row>
    <row r="86" spans="1:14" ht="20.100000000000001" customHeight="1">
      <c r="C86" s="60"/>
      <c r="D86" s="60"/>
      <c r="E86" s="60"/>
      <c r="F86" s="60"/>
      <c r="G86" s="60"/>
      <c r="H86" s="60"/>
      <c r="I86" s="60"/>
      <c r="J86" s="60"/>
      <c r="K86" s="60"/>
      <c r="L86" s="60"/>
      <c r="M86" s="60"/>
      <c r="N86" s="60"/>
    </row>
    <row r="87" spans="1:14" ht="20.100000000000001" customHeight="1">
      <c r="C87" s="60"/>
      <c r="D87" s="60"/>
      <c r="E87" s="60"/>
      <c r="F87" s="60"/>
      <c r="G87" s="60"/>
      <c r="H87" s="60"/>
      <c r="I87" s="60"/>
      <c r="J87" s="60"/>
      <c r="K87" s="60"/>
      <c r="L87" s="60"/>
      <c r="M87" s="60"/>
      <c r="N87" s="60"/>
    </row>
    <row r="88" spans="1:14" ht="20.100000000000001" customHeight="1">
      <c r="C88" s="60"/>
      <c r="D88" s="60"/>
      <c r="E88" s="60"/>
      <c r="F88" s="60"/>
      <c r="G88" s="60"/>
      <c r="H88" s="60"/>
      <c r="I88" s="60"/>
      <c r="J88" s="60"/>
      <c r="K88" s="60"/>
      <c r="L88" s="60"/>
      <c r="M88" s="60"/>
      <c r="N88" s="60"/>
    </row>
    <row r="89" spans="1:14" ht="20.100000000000001" customHeight="1">
      <c r="C89" s="60"/>
      <c r="D89" s="60"/>
      <c r="E89" s="60"/>
      <c r="F89" s="60"/>
      <c r="G89" s="60"/>
      <c r="H89" s="60"/>
      <c r="I89" s="60"/>
      <c r="J89" s="60"/>
      <c r="K89" s="60"/>
      <c r="L89" s="60"/>
      <c r="M89" s="60"/>
      <c r="N89" s="60"/>
    </row>
    <row r="90" spans="1:14" ht="20.100000000000001" customHeight="1">
      <c r="C90" s="60"/>
      <c r="D90" s="60"/>
      <c r="E90" s="60"/>
      <c r="F90" s="60"/>
      <c r="G90" s="60"/>
      <c r="H90" s="60"/>
      <c r="I90" s="60"/>
      <c r="J90" s="60"/>
      <c r="K90" s="60"/>
      <c r="L90" s="60"/>
      <c r="M90" s="60"/>
      <c r="N90" s="60"/>
    </row>
    <row r="91" spans="1:14" ht="20.100000000000001" customHeight="1">
      <c r="C91" s="60"/>
      <c r="D91" s="60"/>
      <c r="E91" s="60"/>
      <c r="F91" s="60"/>
      <c r="G91" s="60"/>
      <c r="H91" s="60"/>
      <c r="I91" s="60"/>
      <c r="J91" s="60"/>
      <c r="K91" s="60"/>
      <c r="L91" s="60"/>
      <c r="M91" s="60"/>
      <c r="N91" s="60"/>
    </row>
    <row r="92" spans="1:14" ht="20.100000000000001" customHeight="1">
      <c r="C92" s="60"/>
      <c r="D92" s="60"/>
      <c r="E92" s="60"/>
      <c r="F92" s="60"/>
      <c r="G92" s="60"/>
      <c r="H92" s="60"/>
      <c r="I92" s="60"/>
      <c r="J92" s="60"/>
      <c r="K92" s="60"/>
      <c r="L92" s="60"/>
      <c r="M92" s="60"/>
      <c r="N92" s="60"/>
    </row>
    <row r="93" spans="1:14" ht="20.100000000000001" customHeight="1">
      <c r="C93" s="60"/>
      <c r="D93" s="60"/>
      <c r="E93" s="60"/>
      <c r="F93" s="60"/>
      <c r="G93" s="60"/>
      <c r="H93" s="60"/>
      <c r="I93" s="60"/>
      <c r="J93" s="60"/>
      <c r="K93" s="60"/>
      <c r="L93" s="60"/>
      <c r="M93" s="60"/>
      <c r="N93" s="60"/>
    </row>
    <row r="94" spans="1:14" ht="20.100000000000001" customHeight="1">
      <c r="C94" s="60"/>
      <c r="D94" s="60"/>
      <c r="E94" s="60"/>
      <c r="F94" s="60"/>
      <c r="G94" s="60"/>
      <c r="H94" s="60"/>
      <c r="I94" s="60"/>
      <c r="J94" s="60"/>
      <c r="K94" s="60"/>
      <c r="L94" s="60"/>
      <c r="M94" s="60"/>
      <c r="N94" s="60"/>
    </row>
    <row r="95" spans="1:14" ht="20.100000000000001" customHeight="1">
      <c r="C95" s="60"/>
      <c r="D95" s="60"/>
      <c r="E95" s="60"/>
      <c r="F95" s="60"/>
      <c r="G95" s="60"/>
      <c r="H95" s="60"/>
      <c r="I95" s="60"/>
      <c r="J95" s="60"/>
      <c r="K95" s="60"/>
      <c r="L95" s="60"/>
      <c r="M95" s="60"/>
      <c r="N95" s="60"/>
    </row>
    <row r="96" spans="1:14" ht="20.100000000000001" customHeight="1">
      <c r="C96" s="60"/>
      <c r="D96" s="60"/>
      <c r="E96" s="60"/>
      <c r="F96" s="60"/>
      <c r="G96" s="60"/>
      <c r="H96" s="60"/>
      <c r="I96" s="60"/>
      <c r="J96" s="60"/>
      <c r="K96" s="60"/>
      <c r="L96" s="60"/>
      <c r="M96" s="60"/>
      <c r="N96" s="60"/>
    </row>
    <row r="97" spans="3:14" ht="20.100000000000001" customHeight="1">
      <c r="C97" s="60"/>
      <c r="D97" s="60"/>
      <c r="E97" s="60"/>
      <c r="F97" s="60"/>
      <c r="G97" s="60"/>
      <c r="H97" s="60"/>
      <c r="I97" s="60"/>
      <c r="J97" s="60"/>
      <c r="K97" s="60"/>
      <c r="L97" s="60"/>
      <c r="M97" s="60"/>
      <c r="N97" s="60"/>
    </row>
    <row r="98" spans="3:14" ht="20.100000000000001" customHeight="1">
      <c r="C98" s="60"/>
      <c r="D98" s="60"/>
      <c r="E98" s="60"/>
      <c r="F98" s="60"/>
      <c r="G98" s="60"/>
      <c r="H98" s="60"/>
      <c r="I98" s="60"/>
      <c r="J98" s="60"/>
      <c r="K98" s="60"/>
      <c r="L98" s="60"/>
      <c r="M98" s="60"/>
      <c r="N98" s="60"/>
    </row>
    <row r="99" spans="3:14" ht="20.100000000000001" customHeight="1">
      <c r="C99" s="60"/>
      <c r="D99" s="60"/>
      <c r="E99" s="60"/>
      <c r="F99" s="60"/>
      <c r="G99" s="60"/>
      <c r="H99" s="60"/>
      <c r="I99" s="60"/>
      <c r="J99" s="60"/>
      <c r="K99" s="60"/>
      <c r="L99" s="60"/>
      <c r="M99" s="60"/>
      <c r="N99" s="60"/>
    </row>
    <row r="100" spans="3:14" ht="20.100000000000001" customHeight="1">
      <c r="C100" s="60"/>
      <c r="D100" s="60"/>
      <c r="E100" s="60"/>
      <c r="F100" s="60"/>
      <c r="G100" s="60"/>
      <c r="H100" s="60"/>
      <c r="I100" s="60"/>
      <c r="J100" s="60"/>
      <c r="K100" s="60"/>
      <c r="L100" s="60"/>
      <c r="M100" s="60"/>
      <c r="N100" s="60"/>
    </row>
    <row r="101" spans="3:14" ht="20.100000000000001" customHeight="1">
      <c r="C101" s="60"/>
      <c r="D101" s="60"/>
      <c r="E101" s="60"/>
      <c r="F101" s="60"/>
      <c r="G101" s="60"/>
      <c r="H101" s="60"/>
      <c r="I101" s="60"/>
      <c r="J101" s="60"/>
      <c r="K101" s="60"/>
      <c r="L101" s="60"/>
      <c r="M101" s="60"/>
      <c r="N101" s="60"/>
    </row>
    <row r="102" spans="3:14" ht="20.100000000000001" customHeight="1">
      <c r="C102" s="60"/>
      <c r="D102" s="60"/>
      <c r="E102" s="60"/>
      <c r="F102" s="60"/>
      <c r="G102" s="60"/>
      <c r="H102" s="60"/>
      <c r="I102" s="60"/>
      <c r="J102" s="60"/>
      <c r="K102" s="60"/>
      <c r="L102" s="60"/>
      <c r="M102" s="60"/>
      <c r="N102" s="60"/>
    </row>
    <row r="103" spans="3:14" ht="20.100000000000001" customHeight="1">
      <c r="C103" s="60"/>
      <c r="D103" s="60"/>
      <c r="E103" s="60"/>
      <c r="F103" s="60"/>
      <c r="G103" s="60"/>
      <c r="H103" s="60"/>
      <c r="I103" s="60"/>
      <c r="J103" s="60"/>
      <c r="K103" s="60"/>
      <c r="L103" s="60"/>
      <c r="M103" s="60"/>
      <c r="N103" s="60"/>
    </row>
    <row r="104" spans="3:14" ht="20.100000000000001" customHeight="1">
      <c r="C104" s="60"/>
      <c r="D104" s="60"/>
      <c r="E104" s="60"/>
      <c r="F104" s="60"/>
      <c r="G104" s="60"/>
      <c r="H104" s="60"/>
      <c r="I104" s="60"/>
      <c r="J104" s="60"/>
      <c r="K104" s="60"/>
      <c r="L104" s="60"/>
      <c r="M104" s="60"/>
      <c r="N104" s="60"/>
    </row>
    <row r="105" spans="3:14" ht="20.100000000000001" customHeight="1">
      <c r="C105" s="60"/>
      <c r="D105" s="60"/>
      <c r="E105" s="60"/>
      <c r="F105" s="60"/>
      <c r="G105" s="60"/>
      <c r="H105" s="60"/>
      <c r="I105" s="60"/>
      <c r="J105" s="60"/>
      <c r="K105" s="60"/>
      <c r="L105" s="60"/>
      <c r="M105" s="60"/>
      <c r="N105" s="60"/>
    </row>
    <row r="106" spans="3:14" ht="20.100000000000001" customHeight="1">
      <c r="C106" s="60"/>
      <c r="D106" s="60"/>
      <c r="E106" s="60"/>
      <c r="F106" s="60"/>
      <c r="G106" s="60"/>
      <c r="H106" s="60"/>
      <c r="I106" s="60"/>
      <c r="J106" s="60"/>
      <c r="K106" s="60"/>
      <c r="L106" s="60"/>
      <c r="M106" s="60"/>
      <c r="N106" s="60"/>
    </row>
    <row r="107" spans="3:14" ht="20.100000000000001" customHeight="1">
      <c r="C107" s="60"/>
      <c r="D107" s="60"/>
      <c r="E107" s="60"/>
      <c r="F107" s="60"/>
      <c r="G107" s="60"/>
      <c r="H107" s="60"/>
      <c r="I107" s="60"/>
      <c r="J107" s="60"/>
      <c r="K107" s="60"/>
      <c r="L107" s="60"/>
      <c r="M107" s="60"/>
      <c r="N107" s="60"/>
    </row>
    <row r="108" spans="3:14" ht="20.100000000000001" customHeight="1">
      <c r="C108" s="60"/>
      <c r="D108" s="60"/>
      <c r="E108" s="60"/>
      <c r="F108" s="60"/>
      <c r="G108" s="60"/>
      <c r="H108" s="60"/>
      <c r="I108" s="60"/>
      <c r="J108" s="60"/>
      <c r="K108" s="60"/>
      <c r="L108" s="60"/>
      <c r="M108" s="60"/>
      <c r="N108" s="60"/>
    </row>
    <row r="109" spans="3:14" ht="20.100000000000001" customHeight="1">
      <c r="C109" s="60"/>
      <c r="D109" s="60"/>
      <c r="E109" s="60"/>
      <c r="F109" s="60"/>
      <c r="G109" s="60"/>
      <c r="H109" s="60"/>
      <c r="I109" s="60"/>
      <c r="J109" s="60"/>
      <c r="K109" s="60"/>
      <c r="L109" s="60"/>
      <c r="M109" s="60"/>
      <c r="N109" s="60"/>
    </row>
    <row r="110" spans="3:14" ht="20.100000000000001" customHeight="1">
      <c r="C110" s="60"/>
      <c r="D110" s="60"/>
      <c r="E110" s="60"/>
      <c r="F110" s="60"/>
      <c r="G110" s="60"/>
      <c r="H110" s="60"/>
      <c r="I110" s="60"/>
      <c r="J110" s="60"/>
      <c r="K110" s="60"/>
      <c r="L110" s="60"/>
      <c r="M110" s="60"/>
      <c r="N110" s="60"/>
    </row>
    <row r="111" spans="3:14" ht="20.100000000000001" customHeight="1">
      <c r="C111" s="60"/>
      <c r="D111" s="60"/>
      <c r="E111" s="60"/>
      <c r="F111" s="60"/>
      <c r="G111" s="60"/>
      <c r="H111" s="60"/>
      <c r="I111" s="60"/>
      <c r="J111" s="60"/>
      <c r="K111" s="60"/>
      <c r="L111" s="60"/>
      <c r="M111" s="60"/>
      <c r="N111" s="60"/>
    </row>
  </sheetData>
  <sheetProtection formatCells="0"/>
  <mergeCells count="6">
    <mergeCell ref="C2:L2"/>
    <mergeCell ref="C4:L4"/>
    <mergeCell ref="E40:E41"/>
    <mergeCell ref="G40:H41"/>
    <mergeCell ref="C40:D41"/>
    <mergeCell ref="I40:I41"/>
  </mergeCells>
  <hyperlinks>
    <hyperlink ref="I67" r:id="rId1" xr:uid="{87EFA162-2473-42B0-8F2D-0A3EF613A901}"/>
    <hyperlink ref="D67" r:id="rId2" xr:uid="{9D8A6099-E90D-4FE0-8914-5C45CDEE33BC}"/>
    <hyperlink ref="G67" r:id="rId3" xr:uid="{103F3B94-2C0F-4D7C-B4F8-CD25680900DF}"/>
    <hyperlink ref="G72" r:id="rId4" xr:uid="{439F089A-851A-4376-83A8-CFFDFCE80B41}"/>
    <hyperlink ref="G68" r:id="rId5" xr:uid="{FFA593D5-382B-4148-88D1-8C4E620D7D1F}"/>
    <hyperlink ref="G69" r:id="rId6" xr:uid="{8A0E7356-F1B9-4336-99CC-8ADD52ABFD78}"/>
    <hyperlink ref="G70" r:id="rId7" xr:uid="{7753CFE7-8482-4D5C-99D7-4D597EC95797}"/>
    <hyperlink ref="G71" r:id="rId8" xr:uid="{9AE41D50-B650-477F-8F54-96FF2DAA49B1}"/>
    <hyperlink ref="G73" r:id="rId9" xr:uid="{7238BC14-A785-4CED-8397-88479490B97A}"/>
    <hyperlink ref="D70" r:id="rId10" xr:uid="{CC29D7F5-9CCD-408B-B991-0AD8F5C18063}"/>
    <hyperlink ref="D69" r:id="rId11" xr:uid="{49936519-B757-473E-9976-139FCD5ABD08}"/>
    <hyperlink ref="D72" r:id="rId12" xr:uid="{BBA9EACE-6743-4A93-A282-0F0D0F8DA7BA}"/>
    <hyperlink ref="D71" r:id="rId13" xr:uid="{C0CFBE71-42E9-4AE4-9662-31137969E2AE}"/>
    <hyperlink ref="D73" r:id="rId14" xr:uid="{8CCE7050-A21A-4C19-82B3-AB01459C8800}"/>
    <hyperlink ref="I72"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9 F60 J53:L59 H60:L60"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92"/>
  <sheetViews>
    <sheetView showGridLines="0" zoomScale="85" zoomScaleNormal="85" workbookViewId="0"/>
  </sheetViews>
  <sheetFormatPr defaultColWidth="9.42578125" defaultRowHeight="20.100000000000001" customHeight="1"/>
  <cols>
    <col min="1" max="1" width="19.7109375" style="129" customWidth="1"/>
    <col min="2" max="2" width="8" style="59" customWidth="1"/>
    <col min="3" max="3" width="30.85546875" style="129" customWidth="1"/>
    <col min="4" max="4" width="23.42578125" style="129" customWidth="1"/>
    <col min="5" max="5" width="19.42578125" style="129" customWidth="1"/>
    <col min="6" max="6" width="14.140625" style="129" customWidth="1"/>
    <col min="7" max="7" width="26.7109375" style="129" customWidth="1"/>
    <col min="8" max="8" width="13.7109375" style="129" customWidth="1"/>
    <col min="9" max="9" width="28" style="129" customWidth="1"/>
    <col min="10" max="10" width="13.42578125" style="129" customWidth="1"/>
    <col min="11" max="11" width="14.7109375" style="129" customWidth="1"/>
    <col min="12" max="12" width="13.42578125" style="129" customWidth="1"/>
    <col min="13" max="13" width="13.85546875" style="27" customWidth="1"/>
    <col min="14" max="14" width="19.42578125" style="27" customWidth="1"/>
    <col min="15" max="15" width="18.140625" style="27" customWidth="1"/>
    <col min="16" max="17" width="14.42578125" style="27" customWidth="1"/>
    <col min="18" max="19" width="9.42578125" style="129"/>
    <col min="20" max="20" width="10.140625" style="129" customWidth="1"/>
    <col min="21" max="21" width="9.42578125" style="129" customWidth="1"/>
    <col min="22" max="16384" width="9.42578125" style="129"/>
  </cols>
  <sheetData>
    <row r="2" spans="2:231" s="131" customFormat="1" ht="20.100000000000001" customHeight="1">
      <c r="C2" s="4761" t="s">
        <v>1779</v>
      </c>
      <c r="D2" s="4761"/>
      <c r="E2" s="4761"/>
      <c r="F2" s="4761"/>
      <c r="G2" s="4761"/>
      <c r="H2" s="4761"/>
      <c r="I2" s="4761"/>
      <c r="J2" s="4761"/>
      <c r="K2" s="4761"/>
      <c r="L2" s="4761"/>
      <c r="M2" s="171"/>
      <c r="N2" s="171"/>
      <c r="O2" s="171"/>
      <c r="P2" s="171"/>
      <c r="Q2" s="171"/>
    </row>
    <row r="3" spans="2:231" ht="20.100000000000001" customHeight="1">
      <c r="D3" s="774"/>
      <c r="G3" s="774"/>
      <c r="H3" s="774"/>
      <c r="I3" s="774"/>
      <c r="J3" s="774"/>
      <c r="K3" s="774"/>
      <c r="L3" s="774"/>
      <c r="M3" s="774"/>
      <c r="N3" s="41"/>
      <c r="O3" s="41"/>
    </row>
    <row r="4" spans="2:231" ht="20.100000000000001" hidden="1" customHeight="1">
      <c r="B4" s="3712"/>
      <c r="D4" s="419"/>
      <c r="F4" s="774"/>
      <c r="G4" s="20" t="s">
        <v>4406</v>
      </c>
      <c r="H4" s="419"/>
      <c r="I4" s="419"/>
      <c r="J4" s="419"/>
      <c r="K4" s="419"/>
      <c r="L4" s="419"/>
      <c r="M4" s="419"/>
      <c r="N4" s="41"/>
      <c r="O4" s="41"/>
    </row>
    <row r="5" spans="2:231" s="14" customFormat="1" ht="20.100000000000001" hidden="1" customHeight="1">
      <c r="B5" s="4202"/>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203"/>
      <c r="C6" s="1380" t="s">
        <v>3425</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203"/>
      <c r="C7" s="4204"/>
      <c r="D7" s="4205"/>
      <c r="E7" s="2605" t="s">
        <v>96</v>
      </c>
      <c r="F7" s="2812" t="s">
        <v>3357</v>
      </c>
      <c r="G7" s="2812" t="s">
        <v>4407</v>
      </c>
      <c r="H7" s="2812" t="s">
        <v>2077</v>
      </c>
      <c r="I7" s="2812" t="s">
        <v>831</v>
      </c>
      <c r="J7" s="2812" t="s">
        <v>4408</v>
      </c>
      <c r="K7" s="2812" t="s">
        <v>1303</v>
      </c>
      <c r="L7" s="2812" t="s">
        <v>832</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203"/>
      <c r="C8" s="4206" t="s">
        <v>4409</v>
      </c>
      <c r="D8" s="4207" t="s">
        <v>3378</v>
      </c>
      <c r="E8" s="1844"/>
      <c r="F8" s="2814" t="s">
        <v>4410</v>
      </c>
      <c r="G8" s="2653"/>
      <c r="H8" s="2653"/>
      <c r="I8" s="2815"/>
      <c r="J8" s="2815" t="s">
        <v>3659</v>
      </c>
      <c r="K8" s="2815" t="s">
        <v>3305</v>
      </c>
      <c r="L8" s="2815" t="s">
        <v>3244</v>
      </c>
      <c r="M8" s="2144"/>
      <c r="N8" s="4208" t="s">
        <v>4411</v>
      </c>
      <c r="O8" s="3597" t="s">
        <v>1793</v>
      </c>
      <c r="P8" s="4208"/>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810" t="s">
        <v>4412</v>
      </c>
      <c r="C9" s="2655" t="s">
        <v>451</v>
      </c>
      <c r="D9" s="1023" t="s">
        <v>4413</v>
      </c>
      <c r="E9" s="2767">
        <v>45664</v>
      </c>
      <c r="F9" s="2786">
        <f t="shared" ref="F9" si="0">E9+11</f>
        <v>45675</v>
      </c>
      <c r="G9" s="1004" t="s">
        <v>4414</v>
      </c>
      <c r="H9" s="1004" t="s">
        <v>4415</v>
      </c>
      <c r="I9" s="1023">
        <v>45684</v>
      </c>
      <c r="J9" s="2786">
        <f t="shared" ref="J9" si="1">I9+11</f>
        <v>45695</v>
      </c>
      <c r="K9" s="2786">
        <f t="shared" ref="K9" si="2">I9+16</f>
        <v>45700</v>
      </c>
      <c r="L9" s="2786">
        <f t="shared" ref="L9" si="3">I9+19</f>
        <v>45703</v>
      </c>
      <c r="M9" s="27"/>
      <c r="N9" s="4209">
        <v>45660</v>
      </c>
      <c r="O9" s="4209">
        <f t="shared" ref="O9:O18" si="4">N9+0</f>
        <v>45660</v>
      </c>
      <c r="P9" s="4208"/>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810" t="s">
        <v>4416</v>
      </c>
      <c r="C10" s="2655" t="s">
        <v>1890</v>
      </c>
      <c r="D10" s="1023" t="s">
        <v>4417</v>
      </c>
      <c r="E10" s="2767">
        <v>45668</v>
      </c>
      <c r="F10" s="2880">
        <f>E10+11</f>
        <v>45679</v>
      </c>
      <c r="G10" s="1004" t="s">
        <v>4418</v>
      </c>
      <c r="H10" s="1004" t="s">
        <v>4419</v>
      </c>
      <c r="I10" s="1023">
        <v>45691</v>
      </c>
      <c r="J10" s="2786">
        <f t="shared" ref="J10:J23" si="5">I10+11</f>
        <v>45702</v>
      </c>
      <c r="K10" s="2786">
        <f t="shared" ref="K10:K23" si="6">I10+16</f>
        <v>45707</v>
      </c>
      <c r="L10" s="2786">
        <f t="shared" ref="L10:L23" si="7">I10+19</f>
        <v>45710</v>
      </c>
      <c r="M10" s="27"/>
      <c r="N10" s="4209">
        <v>45667</v>
      </c>
      <c r="O10" s="4209">
        <f t="shared" si="4"/>
        <v>45667</v>
      </c>
      <c r="P10" s="4208"/>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810" t="s">
        <v>4420</v>
      </c>
      <c r="C11" s="2655" t="s">
        <v>4421</v>
      </c>
      <c r="D11" s="1023" t="s">
        <v>4422</v>
      </c>
      <c r="E11" s="2767">
        <v>45681</v>
      </c>
      <c r="F11" s="2880">
        <f>E11+11</f>
        <v>45692</v>
      </c>
      <c r="G11" s="2854" t="s">
        <v>404</v>
      </c>
      <c r="H11" s="2854" t="s">
        <v>4423</v>
      </c>
      <c r="I11" s="2822">
        <v>45698</v>
      </c>
      <c r="J11" s="2824">
        <f t="shared" si="5"/>
        <v>45709</v>
      </c>
      <c r="K11" s="2824">
        <f t="shared" si="6"/>
        <v>45714</v>
      </c>
      <c r="L11" s="2824">
        <f t="shared" si="7"/>
        <v>45717</v>
      </c>
      <c r="M11" s="27"/>
      <c r="N11" s="4209">
        <v>45674</v>
      </c>
      <c r="O11" s="4209">
        <f t="shared" si="4"/>
        <v>45674</v>
      </c>
      <c r="P11" s="4208"/>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810" t="s">
        <v>4269</v>
      </c>
      <c r="C12" s="2655" t="s">
        <v>4424</v>
      </c>
      <c r="D12" s="1023" t="s">
        <v>4425</v>
      </c>
      <c r="E12" s="2767">
        <v>45682</v>
      </c>
      <c r="F12" s="2786">
        <f>E12+11</f>
        <v>45693</v>
      </c>
      <c r="G12" s="1004" t="s">
        <v>4426</v>
      </c>
      <c r="H12" s="1004" t="s">
        <v>4423</v>
      </c>
      <c r="I12" s="2767">
        <v>45713</v>
      </c>
      <c r="J12" s="2824">
        <f t="shared" si="5"/>
        <v>45724</v>
      </c>
      <c r="K12" s="2786">
        <f t="shared" si="6"/>
        <v>45729</v>
      </c>
      <c r="L12" s="2786">
        <f t="shared" si="7"/>
        <v>45732</v>
      </c>
      <c r="M12" s="27"/>
      <c r="N12" s="4209">
        <v>45681</v>
      </c>
      <c r="O12" s="4209">
        <f t="shared" si="4"/>
        <v>45681</v>
      </c>
      <c r="P12" s="4208"/>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810" t="s">
        <v>4274</v>
      </c>
      <c r="C13" s="2821" t="s">
        <v>189</v>
      </c>
      <c r="D13" s="2822" t="s">
        <v>4427</v>
      </c>
      <c r="E13" s="2823">
        <v>45687</v>
      </c>
      <c r="F13" s="2824">
        <f>E13+11</f>
        <v>45698</v>
      </c>
      <c r="G13" s="1004" t="s">
        <v>4428</v>
      </c>
      <c r="H13" s="1004" t="s">
        <v>4429</v>
      </c>
      <c r="I13" s="2767">
        <v>45723</v>
      </c>
      <c r="J13" s="2786">
        <f t="shared" si="5"/>
        <v>45734</v>
      </c>
      <c r="K13" s="2786">
        <f t="shared" si="6"/>
        <v>45739</v>
      </c>
      <c r="L13" s="2786">
        <f t="shared" si="7"/>
        <v>45742</v>
      </c>
      <c r="M13" s="27"/>
      <c r="N13" s="4209">
        <v>45688</v>
      </c>
      <c r="O13" s="4209">
        <f t="shared" si="4"/>
        <v>45688</v>
      </c>
      <c r="P13" s="4208"/>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810" t="s">
        <v>4279</v>
      </c>
      <c r="C14" s="2821" t="s">
        <v>451</v>
      </c>
      <c r="D14" s="2822" t="s">
        <v>4430</v>
      </c>
      <c r="E14" s="2823">
        <v>45694</v>
      </c>
      <c r="F14" s="2824">
        <f>E14+11</f>
        <v>45705</v>
      </c>
      <c r="G14" s="1004" t="s">
        <v>4431</v>
      </c>
      <c r="H14" s="1004" t="s">
        <v>4432</v>
      </c>
      <c r="I14" s="2767">
        <v>45725</v>
      </c>
      <c r="J14" s="2786">
        <f t="shared" si="5"/>
        <v>45736</v>
      </c>
      <c r="K14" s="2786">
        <f t="shared" si="6"/>
        <v>45741</v>
      </c>
      <c r="L14" s="2786">
        <f t="shared" si="7"/>
        <v>45744</v>
      </c>
      <c r="M14" s="27"/>
      <c r="N14" s="4209">
        <v>45695</v>
      </c>
      <c r="O14" s="4209">
        <f t="shared" si="4"/>
        <v>45695</v>
      </c>
      <c r="P14" s="4208"/>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810" t="s">
        <v>4433</v>
      </c>
      <c r="C15" s="2821" t="s">
        <v>1890</v>
      </c>
      <c r="D15" s="2822" t="s">
        <v>4434</v>
      </c>
      <c r="E15" s="2854">
        <v>45707</v>
      </c>
      <c r="F15" s="2824">
        <f t="shared" ref="F15:F17" si="8">E15+11</f>
        <v>45718</v>
      </c>
      <c r="G15" s="1004" t="s">
        <v>4435</v>
      </c>
      <c r="H15" s="1004" t="s">
        <v>4436</v>
      </c>
      <c r="I15" s="2767">
        <v>45735</v>
      </c>
      <c r="J15" s="2786">
        <f t="shared" si="5"/>
        <v>45746</v>
      </c>
      <c r="K15" s="2786">
        <f t="shared" si="6"/>
        <v>45751</v>
      </c>
      <c r="L15" s="2786">
        <f t="shared" si="7"/>
        <v>45754</v>
      </c>
      <c r="M15" s="27"/>
      <c r="N15" s="4209">
        <v>45702</v>
      </c>
      <c r="O15" s="4209">
        <f t="shared" si="4"/>
        <v>45702</v>
      </c>
      <c r="P15" s="4208"/>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810" t="s">
        <v>4211</v>
      </c>
      <c r="C16" s="2655" t="s">
        <v>4421</v>
      </c>
      <c r="D16" s="1023" t="s">
        <v>4437</v>
      </c>
      <c r="E16" s="2767">
        <v>45714</v>
      </c>
      <c r="F16" s="2786">
        <f t="shared" si="8"/>
        <v>45725</v>
      </c>
      <c r="G16" s="1004" t="s">
        <v>4438</v>
      </c>
      <c r="H16" s="1004" t="s">
        <v>4439</v>
      </c>
      <c r="I16" s="1023">
        <v>45733</v>
      </c>
      <c r="J16" s="2786">
        <f t="shared" si="5"/>
        <v>45744</v>
      </c>
      <c r="K16" s="2786">
        <f t="shared" si="6"/>
        <v>45749</v>
      </c>
      <c r="L16" s="2786">
        <f t="shared" si="7"/>
        <v>45752</v>
      </c>
      <c r="M16" s="27"/>
      <c r="N16" s="4209">
        <v>45709</v>
      </c>
      <c r="O16" s="4209">
        <f t="shared" si="4"/>
        <v>45709</v>
      </c>
      <c r="P16" s="4208"/>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810" t="s">
        <v>4213</v>
      </c>
      <c r="C17" s="2655" t="s">
        <v>4424</v>
      </c>
      <c r="D17" s="1023" t="s">
        <v>4440</v>
      </c>
      <c r="E17" s="2767">
        <v>45720</v>
      </c>
      <c r="F17" s="2786">
        <f t="shared" si="8"/>
        <v>45731</v>
      </c>
      <c r="G17" s="1004" t="s">
        <v>4441</v>
      </c>
      <c r="H17" s="1004" t="s">
        <v>4442</v>
      </c>
      <c r="I17" s="1023">
        <v>45740</v>
      </c>
      <c r="J17" s="2786">
        <f t="shared" si="5"/>
        <v>45751</v>
      </c>
      <c r="K17" s="2786">
        <f t="shared" si="6"/>
        <v>45756</v>
      </c>
      <c r="L17" s="2786">
        <f t="shared" si="7"/>
        <v>45759</v>
      </c>
      <c r="M17" s="27"/>
      <c r="N17" s="4209">
        <v>45716</v>
      </c>
      <c r="O17" s="4209">
        <f t="shared" si="4"/>
        <v>45716</v>
      </c>
      <c r="P17" s="4208"/>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810" t="s">
        <v>4215</v>
      </c>
      <c r="C18" s="2655" t="s">
        <v>4443</v>
      </c>
      <c r="D18" s="1023" t="s">
        <v>4444</v>
      </c>
      <c r="E18" s="1004">
        <v>45723</v>
      </c>
      <c r="F18" s="2786">
        <f t="shared" ref="F18" si="9">E18+11</f>
        <v>45734</v>
      </c>
      <c r="G18" s="1004" t="s">
        <v>4414</v>
      </c>
      <c r="H18" s="1004" t="s">
        <v>4445</v>
      </c>
      <c r="I18" s="1023">
        <v>45747</v>
      </c>
      <c r="J18" s="2786">
        <f t="shared" si="5"/>
        <v>45758</v>
      </c>
      <c r="K18" s="2786">
        <f t="shared" si="6"/>
        <v>45763</v>
      </c>
      <c r="L18" s="2786">
        <f t="shared" si="7"/>
        <v>45766</v>
      </c>
      <c r="M18" s="27"/>
      <c r="N18" s="4209">
        <v>45723</v>
      </c>
      <c r="O18" s="4209">
        <f t="shared" si="4"/>
        <v>45723</v>
      </c>
      <c r="P18" s="4208"/>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810"/>
      <c r="C19" s="2660"/>
      <c r="D19" s="2661"/>
      <c r="E19" s="2662"/>
      <c r="F19" s="2787"/>
      <c r="G19" s="2662"/>
      <c r="H19" s="2662"/>
      <c r="I19" s="2661"/>
      <c r="J19" s="2787"/>
      <c r="K19" s="2787"/>
      <c r="L19" s="2787"/>
      <c r="M19" s="27"/>
      <c r="N19" s="4209"/>
      <c r="O19" s="4209"/>
      <c r="P19" s="4208"/>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810"/>
      <c r="C20" s="2660"/>
      <c r="D20" s="2661"/>
      <c r="E20" s="3153"/>
      <c r="F20" s="3154"/>
      <c r="G20" s="3153"/>
      <c r="H20" s="3153"/>
      <c r="I20" s="3155"/>
      <c r="J20" s="3154"/>
      <c r="K20" s="3154"/>
      <c r="L20" s="3154"/>
      <c r="M20" s="27"/>
      <c r="N20" s="4209"/>
      <c r="O20" s="4209"/>
      <c r="P20" s="4208"/>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810"/>
      <c r="C21" s="4204"/>
      <c r="D21" s="4205"/>
      <c r="E21" s="3151" t="s">
        <v>96</v>
      </c>
      <c r="F21" s="3152" t="s">
        <v>3357</v>
      </c>
      <c r="G21" s="3152" t="s">
        <v>4446</v>
      </c>
      <c r="H21" s="3152" t="s">
        <v>2077</v>
      </c>
      <c r="I21" s="3152" t="s">
        <v>831</v>
      </c>
      <c r="J21" s="3152" t="s">
        <v>4408</v>
      </c>
      <c r="K21" s="3152" t="s">
        <v>1303</v>
      </c>
      <c r="L21" s="3152" t="s">
        <v>832</v>
      </c>
      <c r="M21" s="27"/>
      <c r="N21" s="4209"/>
      <c r="O21" s="4209"/>
      <c r="P21" s="4208"/>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810"/>
      <c r="C22" s="4206" t="s">
        <v>4447</v>
      </c>
      <c r="D22" s="4207"/>
      <c r="E22" s="1844"/>
      <c r="F22" s="2814" t="s">
        <v>4448</v>
      </c>
      <c r="G22" s="2653"/>
      <c r="H22" s="2653"/>
      <c r="I22" s="2815"/>
      <c r="J22" s="2815" t="s">
        <v>3659</v>
      </c>
      <c r="K22" s="2815" t="s">
        <v>3305</v>
      </c>
      <c r="L22" s="2815" t="s">
        <v>3244</v>
      </c>
      <c r="M22" s="27"/>
      <c r="N22" s="4208" t="s">
        <v>4411</v>
      </c>
      <c r="O22" s="3597" t="s">
        <v>1793</v>
      </c>
      <c r="P22" s="4208"/>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810" t="s">
        <v>4216</v>
      </c>
      <c r="C23" s="2655" t="s">
        <v>3842</v>
      </c>
      <c r="D23" s="1023" t="s">
        <v>4449</v>
      </c>
      <c r="E23" s="2767">
        <v>45734</v>
      </c>
      <c r="F23" s="2786">
        <f>E23+7</f>
        <v>45741</v>
      </c>
      <c r="G23" s="2854" t="s">
        <v>404</v>
      </c>
      <c r="H23" s="2854" t="s">
        <v>4450</v>
      </c>
      <c r="I23" s="2822">
        <v>45754</v>
      </c>
      <c r="J23" s="2824">
        <f t="shared" si="5"/>
        <v>45765</v>
      </c>
      <c r="K23" s="2824">
        <f t="shared" si="6"/>
        <v>45770</v>
      </c>
      <c r="L23" s="2824">
        <f t="shared" si="7"/>
        <v>45773</v>
      </c>
      <c r="M23" s="27"/>
      <c r="N23" s="4209">
        <v>45729</v>
      </c>
      <c r="O23" s="4209">
        <f>N23+2</f>
        <v>45731</v>
      </c>
      <c r="P23" s="4208"/>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4451</v>
      </c>
      <c r="B24" s="2810" t="s">
        <v>4217</v>
      </c>
      <c r="C24" s="2821" t="s">
        <v>133</v>
      </c>
      <c r="D24" s="2822" t="s">
        <v>4452</v>
      </c>
      <c r="E24" s="2854">
        <v>45746</v>
      </c>
      <c r="F24" s="3186">
        <f>E24+7</f>
        <v>45753</v>
      </c>
      <c r="G24" s="1004" t="s">
        <v>4453</v>
      </c>
      <c r="H24" s="1004" t="s">
        <v>4454</v>
      </c>
      <c r="I24" s="1023">
        <v>45761</v>
      </c>
      <c r="J24" s="2786">
        <f t="shared" ref="J24:J31" si="10">I24+11</f>
        <v>45772</v>
      </c>
      <c r="K24" s="2786">
        <f t="shared" ref="K24:K31" si="11">I24+16</f>
        <v>45777</v>
      </c>
      <c r="L24" s="2786">
        <f t="shared" ref="L24:L31" si="12">I24+19</f>
        <v>45780</v>
      </c>
      <c r="M24" s="27"/>
      <c r="N24" s="4209">
        <v>45736</v>
      </c>
      <c r="O24" s="4209">
        <f t="shared" ref="O24:O28" si="13">N24+2</f>
        <v>45738</v>
      </c>
      <c r="P24" s="4208"/>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810" t="s">
        <v>4219</v>
      </c>
      <c r="C25" s="2655" t="s">
        <v>3664</v>
      </c>
      <c r="D25" s="1023" t="s">
        <v>4455</v>
      </c>
      <c r="E25" s="2767">
        <v>45756</v>
      </c>
      <c r="F25" s="2786">
        <f t="shared" ref="F25:F31" si="14">E25+7</f>
        <v>45763</v>
      </c>
      <c r="G25" s="1004" t="s">
        <v>4428</v>
      </c>
      <c r="H25" s="1004" t="s">
        <v>4456</v>
      </c>
      <c r="I25" s="1023">
        <v>45768</v>
      </c>
      <c r="J25" s="2786">
        <f t="shared" si="10"/>
        <v>45779</v>
      </c>
      <c r="K25" s="2786">
        <f t="shared" si="11"/>
        <v>45784</v>
      </c>
      <c r="L25" s="2786">
        <f t="shared" si="12"/>
        <v>45787</v>
      </c>
      <c r="M25" s="27"/>
      <c r="N25" s="4209">
        <v>45743</v>
      </c>
      <c r="O25" s="4209">
        <f t="shared" si="13"/>
        <v>45745</v>
      </c>
      <c r="P25" s="4208"/>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810" t="s">
        <v>4221</v>
      </c>
      <c r="C26" s="2655" t="s">
        <v>3667</v>
      </c>
      <c r="D26" s="1023" t="s">
        <v>4457</v>
      </c>
      <c r="E26" s="2767">
        <v>45762</v>
      </c>
      <c r="F26" s="2786">
        <f t="shared" si="14"/>
        <v>45769</v>
      </c>
      <c r="G26" s="1004" t="s">
        <v>4431</v>
      </c>
      <c r="H26" s="1004" t="s">
        <v>4458</v>
      </c>
      <c r="I26" s="1023">
        <v>45775</v>
      </c>
      <c r="J26" s="2786">
        <f t="shared" si="10"/>
        <v>45786</v>
      </c>
      <c r="K26" s="2786">
        <f t="shared" si="11"/>
        <v>45791</v>
      </c>
      <c r="L26" s="2786">
        <f t="shared" si="12"/>
        <v>45794</v>
      </c>
      <c r="M26" s="27"/>
      <c r="N26" s="4209">
        <v>45750</v>
      </c>
      <c r="O26" s="4209">
        <f t="shared" si="13"/>
        <v>45752</v>
      </c>
      <c r="P26" s="4208"/>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810" t="s">
        <v>4223</v>
      </c>
      <c r="C27" s="2655" t="s">
        <v>3829</v>
      </c>
      <c r="D27" s="1023" t="s">
        <v>4459</v>
      </c>
      <c r="E27" s="1004">
        <v>45772</v>
      </c>
      <c r="F27" s="3235" t="s">
        <v>391</v>
      </c>
      <c r="G27" s="1004" t="s">
        <v>4435</v>
      </c>
      <c r="H27" s="1004" t="s">
        <v>4460</v>
      </c>
      <c r="I27" s="1023">
        <v>45782</v>
      </c>
      <c r="J27" s="2786">
        <f t="shared" si="10"/>
        <v>45793</v>
      </c>
      <c r="K27" s="2786">
        <f t="shared" si="11"/>
        <v>45798</v>
      </c>
      <c r="L27" s="2786">
        <f t="shared" si="12"/>
        <v>45801</v>
      </c>
      <c r="M27" s="27"/>
      <c r="N27" s="4209">
        <v>45757</v>
      </c>
      <c r="O27" s="4209">
        <f t="shared" si="13"/>
        <v>45759</v>
      </c>
      <c r="P27" s="4208"/>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810" t="s">
        <v>4224</v>
      </c>
      <c r="C28" s="2655" t="s">
        <v>2365</v>
      </c>
      <c r="D28" s="1023" t="s">
        <v>4461</v>
      </c>
      <c r="E28" s="1004">
        <v>45774</v>
      </c>
      <c r="F28" s="2786">
        <f t="shared" si="14"/>
        <v>45781</v>
      </c>
      <c r="G28" s="1004" t="s">
        <v>4462</v>
      </c>
      <c r="H28" s="1004" t="s">
        <v>4463</v>
      </c>
      <c r="I28" s="1023">
        <v>45789</v>
      </c>
      <c r="J28" s="2786">
        <f t="shared" si="10"/>
        <v>45800</v>
      </c>
      <c r="K28" s="2786">
        <f t="shared" si="11"/>
        <v>45805</v>
      </c>
      <c r="L28" s="2786">
        <f t="shared" si="12"/>
        <v>45808</v>
      </c>
      <c r="M28" s="27"/>
      <c r="N28" s="4209">
        <v>45764</v>
      </c>
      <c r="O28" s="4209">
        <f t="shared" si="13"/>
        <v>45766</v>
      </c>
      <c r="P28" s="4208"/>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810" t="s">
        <v>4227</v>
      </c>
      <c r="C29" s="3207" t="s">
        <v>404</v>
      </c>
      <c r="D29" s="2854" t="s">
        <v>4464</v>
      </c>
      <c r="E29" s="2823">
        <v>45771</v>
      </c>
      <c r="F29" s="3186">
        <f t="shared" si="14"/>
        <v>45778</v>
      </c>
      <c r="G29" s="1004" t="s">
        <v>4441</v>
      </c>
      <c r="H29" s="1004" t="s">
        <v>4465</v>
      </c>
      <c r="I29" s="1023">
        <v>45796</v>
      </c>
      <c r="J29" s="2786">
        <f t="shared" si="10"/>
        <v>45807</v>
      </c>
      <c r="K29" s="2786">
        <f t="shared" si="11"/>
        <v>45812</v>
      </c>
      <c r="L29" s="2786">
        <f t="shared" si="12"/>
        <v>45815</v>
      </c>
      <c r="M29" s="27"/>
      <c r="N29" s="4209"/>
      <c r="O29" s="4209"/>
      <c r="P29" s="4208"/>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810" t="s">
        <v>4229</v>
      </c>
      <c r="C30" s="2655" t="s">
        <v>3362</v>
      </c>
      <c r="D30" s="1023" t="s">
        <v>4466</v>
      </c>
      <c r="E30" s="1004">
        <v>45785</v>
      </c>
      <c r="F30" s="2786">
        <f>E30+5</f>
        <v>45790</v>
      </c>
      <c r="G30" s="1004" t="s">
        <v>4414</v>
      </c>
      <c r="H30" s="1004" t="s">
        <v>4467</v>
      </c>
      <c r="I30" s="1023">
        <v>45803</v>
      </c>
      <c r="J30" s="2786">
        <f t="shared" si="10"/>
        <v>45814</v>
      </c>
      <c r="K30" s="2786">
        <f t="shared" si="11"/>
        <v>45819</v>
      </c>
      <c r="L30" s="2786">
        <f t="shared" si="12"/>
        <v>45822</v>
      </c>
      <c r="M30" s="27"/>
      <c r="N30" s="4209"/>
      <c r="O30" s="4209"/>
      <c r="P30" s="4208"/>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810" t="s">
        <v>4231</v>
      </c>
      <c r="C31" s="3207" t="s">
        <v>404</v>
      </c>
      <c r="D31" s="2854" t="s">
        <v>4468</v>
      </c>
      <c r="E31" s="2823">
        <v>45785</v>
      </c>
      <c r="F31" s="3186">
        <f t="shared" si="14"/>
        <v>45792</v>
      </c>
      <c r="G31" s="1004" t="s">
        <v>4469</v>
      </c>
      <c r="H31" s="1004" t="s">
        <v>4470</v>
      </c>
      <c r="I31" s="1023">
        <v>45810</v>
      </c>
      <c r="J31" s="2786">
        <f t="shared" si="10"/>
        <v>45821</v>
      </c>
      <c r="K31" s="2786">
        <f t="shared" si="11"/>
        <v>45826</v>
      </c>
      <c r="L31" s="2786">
        <f t="shared" si="12"/>
        <v>45829</v>
      </c>
      <c r="M31" s="27"/>
      <c r="N31" s="4209"/>
      <c r="O31" s="4209"/>
      <c r="P31" s="4208"/>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810"/>
      <c r="C32" s="2660"/>
      <c r="D32" s="2661"/>
      <c r="E32" s="2662"/>
      <c r="F32" s="2787"/>
      <c r="G32" s="2882"/>
      <c r="H32" s="2882"/>
      <c r="I32" s="2661"/>
      <c r="J32" s="2787"/>
      <c r="K32" s="2787"/>
      <c r="L32" s="2787"/>
      <c r="M32" s="27"/>
      <c r="N32" s="4209"/>
      <c r="O32" s="4209"/>
      <c r="P32" s="4208"/>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810"/>
      <c r="C33" s="2660"/>
      <c r="D33" s="2661"/>
      <c r="E33" s="2662"/>
      <c r="F33" s="2787"/>
      <c r="G33" s="2882"/>
      <c r="H33" s="2882"/>
      <c r="I33" s="2661"/>
      <c r="J33" s="2787"/>
      <c r="K33" s="2787"/>
      <c r="L33" s="2787"/>
      <c r="M33" s="27"/>
      <c r="N33" s="4209"/>
      <c r="O33" s="4209"/>
      <c r="P33" s="4208"/>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210"/>
      <c r="C34" s="4211"/>
      <c r="D34" s="4212"/>
      <c r="E34" s="3450" t="s">
        <v>96</v>
      </c>
      <c r="F34" s="3451" t="s">
        <v>4471</v>
      </c>
      <c r="G34" s="3451" t="s">
        <v>4446</v>
      </c>
      <c r="H34" s="3451" t="s">
        <v>2077</v>
      </c>
      <c r="I34" s="3451" t="s">
        <v>4472</v>
      </c>
      <c r="J34" s="3451" t="s">
        <v>4408</v>
      </c>
      <c r="K34" s="3451" t="s">
        <v>1303</v>
      </c>
      <c r="L34" s="3451" t="s">
        <v>832</v>
      </c>
      <c r="M34" s="3520"/>
      <c r="N34" s="4213" t="s">
        <v>3581</v>
      </c>
      <c r="O34" s="4213" t="s">
        <v>3582</v>
      </c>
      <c r="P34" s="4216"/>
      <c r="Q34" s="3520"/>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210"/>
      <c r="C35" s="4214" t="s">
        <v>4473</v>
      </c>
      <c r="D35" s="4215" t="s">
        <v>4474</v>
      </c>
      <c r="E35" s="3455"/>
      <c r="F35" s="3456" t="s">
        <v>4475</v>
      </c>
      <c r="G35" s="3451"/>
      <c r="H35" s="3451"/>
      <c r="I35" s="3485"/>
      <c r="J35" s="3485" t="s">
        <v>3659</v>
      </c>
      <c r="K35" s="3485" t="s">
        <v>3305</v>
      </c>
      <c r="L35" s="3485" t="s">
        <v>3244</v>
      </c>
      <c r="M35" s="3520"/>
      <c r="N35" s="4213"/>
      <c r="O35" s="4213"/>
      <c r="P35" s="4216"/>
      <c r="Q35" s="3520"/>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459" t="s">
        <v>4231</v>
      </c>
      <c r="C36" s="3460" t="s">
        <v>4476</v>
      </c>
      <c r="D36" s="3461" t="s">
        <v>4477</v>
      </c>
      <c r="E36" s="3462">
        <v>45783</v>
      </c>
      <c r="F36" s="3463">
        <f>E36+16</f>
        <v>45799</v>
      </c>
      <c r="G36" s="3462" t="s">
        <v>4469</v>
      </c>
      <c r="H36" s="3462" t="s">
        <v>4470</v>
      </c>
      <c r="I36" s="3461">
        <v>45805</v>
      </c>
      <c r="J36" s="3463">
        <f>I36+16</f>
        <v>45821</v>
      </c>
      <c r="K36" s="3463">
        <f>I36+21</f>
        <v>45826</v>
      </c>
      <c r="L36" s="3463">
        <f>I36+24</f>
        <v>45829</v>
      </c>
      <c r="M36" s="3520"/>
      <c r="N36" s="4216"/>
      <c r="O36" s="4217"/>
      <c r="P36" s="4216"/>
      <c r="Q36" s="3520"/>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459" t="s">
        <v>4234</v>
      </c>
      <c r="C37" s="3460" t="s">
        <v>4478</v>
      </c>
      <c r="D37" s="3461" t="s">
        <v>4479</v>
      </c>
      <c r="E37" s="3462">
        <v>45790</v>
      </c>
      <c r="F37" s="3463">
        <f t="shared" ref="F37:F44" si="15">E37+16</f>
        <v>45806</v>
      </c>
      <c r="G37" s="3462" t="s">
        <v>4480</v>
      </c>
      <c r="H37" s="3462" t="s">
        <v>4481</v>
      </c>
      <c r="I37" s="3461">
        <v>45812</v>
      </c>
      <c r="J37" s="3463">
        <f t="shared" ref="J37:J43" si="16">I37+16</f>
        <v>45828</v>
      </c>
      <c r="K37" s="3463">
        <f t="shared" ref="K37:K43" si="17">I37+21</f>
        <v>45833</v>
      </c>
      <c r="L37" s="3463">
        <f t="shared" ref="L37:L43" si="18">I37+24</f>
        <v>45836</v>
      </c>
      <c r="M37" s="3520"/>
      <c r="N37" s="4218">
        <v>45790</v>
      </c>
      <c r="O37" s="4218">
        <f t="shared" ref="O37:O43" si="19">N37+1</f>
        <v>45791</v>
      </c>
      <c r="P37" s="4216"/>
      <c r="Q37" s="3520"/>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459" t="s">
        <v>3584</v>
      </c>
      <c r="C38" s="3460" t="s">
        <v>4482</v>
      </c>
      <c r="D38" s="3461" t="s">
        <v>4483</v>
      </c>
      <c r="E38" s="3466">
        <v>45802</v>
      </c>
      <c r="F38" s="3463">
        <f t="shared" si="15"/>
        <v>45818</v>
      </c>
      <c r="G38" s="3462" t="s">
        <v>4484</v>
      </c>
      <c r="H38" s="3462" t="s">
        <v>4485</v>
      </c>
      <c r="I38" s="3461">
        <v>45819</v>
      </c>
      <c r="J38" s="3463">
        <f t="shared" si="16"/>
        <v>45835</v>
      </c>
      <c r="K38" s="3463">
        <f t="shared" si="17"/>
        <v>45840</v>
      </c>
      <c r="L38" s="3463">
        <f t="shared" si="18"/>
        <v>45843</v>
      </c>
      <c r="M38" s="3520"/>
      <c r="N38" s="4218">
        <v>45797</v>
      </c>
      <c r="O38" s="4218">
        <f t="shared" si="19"/>
        <v>45798</v>
      </c>
      <c r="P38" s="4216"/>
      <c r="Q38" s="3520"/>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459" t="s">
        <v>3586</v>
      </c>
      <c r="C39" s="3467" t="s">
        <v>4486</v>
      </c>
      <c r="D39" s="3466" t="s">
        <v>4487</v>
      </c>
      <c r="E39" s="3469">
        <v>45810</v>
      </c>
      <c r="F39" s="3464">
        <f t="shared" si="15"/>
        <v>45826</v>
      </c>
      <c r="G39" s="3462" t="s">
        <v>4488</v>
      </c>
      <c r="H39" s="3462" t="s">
        <v>4489</v>
      </c>
      <c r="I39" s="3461">
        <v>45826</v>
      </c>
      <c r="J39" s="3463">
        <f t="shared" si="16"/>
        <v>45842</v>
      </c>
      <c r="K39" s="3463">
        <f t="shared" si="17"/>
        <v>45847</v>
      </c>
      <c r="L39" s="3463">
        <f t="shared" si="18"/>
        <v>45850</v>
      </c>
      <c r="M39" s="3520"/>
      <c r="N39" s="4218">
        <v>45804</v>
      </c>
      <c r="O39" s="4218">
        <f t="shared" si="19"/>
        <v>45805</v>
      </c>
      <c r="P39" s="4216"/>
      <c r="Q39" s="3520"/>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459" t="s">
        <v>3588</v>
      </c>
      <c r="C40" s="3470" t="s">
        <v>4490</v>
      </c>
      <c r="D40" s="3461" t="s">
        <v>4491</v>
      </c>
      <c r="E40" s="3466">
        <v>45813</v>
      </c>
      <c r="F40" s="3463">
        <f t="shared" si="15"/>
        <v>45829</v>
      </c>
      <c r="G40" s="3478" t="s">
        <v>404</v>
      </c>
      <c r="H40" s="3478" t="s">
        <v>4492</v>
      </c>
      <c r="I40" s="3475">
        <v>45833</v>
      </c>
      <c r="J40" s="3464">
        <f t="shared" si="16"/>
        <v>45849</v>
      </c>
      <c r="K40" s="3464">
        <f t="shared" si="17"/>
        <v>45854</v>
      </c>
      <c r="L40" s="3464">
        <f t="shared" si="18"/>
        <v>45857</v>
      </c>
      <c r="M40" s="3520"/>
      <c r="N40" s="3552">
        <v>45811</v>
      </c>
      <c r="O40" s="3552">
        <f t="shared" si="19"/>
        <v>45812</v>
      </c>
      <c r="P40" s="4216"/>
      <c r="Q40" s="3520"/>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459" t="s">
        <v>3590</v>
      </c>
      <c r="C41" s="3470" t="s">
        <v>4493</v>
      </c>
      <c r="D41" s="3461" t="s">
        <v>4494</v>
      </c>
      <c r="E41" s="3462">
        <v>45819</v>
      </c>
      <c r="F41" s="3463">
        <f t="shared" si="15"/>
        <v>45835</v>
      </c>
      <c r="G41" s="3462" t="s">
        <v>4435</v>
      </c>
      <c r="H41" s="3462" t="s">
        <v>4495</v>
      </c>
      <c r="I41" s="3461">
        <v>45840</v>
      </c>
      <c r="J41" s="3463">
        <f t="shared" si="16"/>
        <v>45856</v>
      </c>
      <c r="K41" s="3463">
        <f t="shared" si="17"/>
        <v>45861</v>
      </c>
      <c r="L41" s="3463">
        <f t="shared" si="18"/>
        <v>45864</v>
      </c>
      <c r="M41" s="3520"/>
      <c r="N41" s="3552">
        <v>45818</v>
      </c>
      <c r="O41" s="3552">
        <f t="shared" si="19"/>
        <v>45819</v>
      </c>
      <c r="P41" s="4216"/>
      <c r="Q41" s="3520"/>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459" t="s">
        <v>3592</v>
      </c>
      <c r="C42" s="3471" t="s">
        <v>4496</v>
      </c>
      <c r="D42" s="3472" t="s">
        <v>4497</v>
      </c>
      <c r="E42" s="3466">
        <v>45832</v>
      </c>
      <c r="F42" s="3463">
        <f t="shared" si="15"/>
        <v>45848</v>
      </c>
      <c r="G42" s="3462" t="s">
        <v>4441</v>
      </c>
      <c r="H42" s="3462" t="s">
        <v>4498</v>
      </c>
      <c r="I42" s="3466">
        <v>45851</v>
      </c>
      <c r="J42" s="3463">
        <f t="shared" si="16"/>
        <v>45867</v>
      </c>
      <c r="K42" s="3463">
        <f t="shared" si="17"/>
        <v>45872</v>
      </c>
      <c r="L42" s="3463">
        <f t="shared" si="18"/>
        <v>45875</v>
      </c>
      <c r="M42" s="3520"/>
      <c r="N42" s="3552">
        <v>45825</v>
      </c>
      <c r="O42" s="3552">
        <f t="shared" si="19"/>
        <v>45826</v>
      </c>
      <c r="P42" s="4216"/>
      <c r="Q42" s="3520"/>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c r="B43" s="3459" t="s">
        <v>3594</v>
      </c>
      <c r="C43" s="3473" t="s">
        <v>404</v>
      </c>
      <c r="D43" s="3468" t="s">
        <v>4499</v>
      </c>
      <c r="E43" s="3474">
        <v>45832</v>
      </c>
      <c r="F43" s="3464">
        <f t="shared" si="15"/>
        <v>45848</v>
      </c>
      <c r="G43" s="3462" t="s">
        <v>4414</v>
      </c>
      <c r="H43" s="3462" t="s">
        <v>4500</v>
      </c>
      <c r="I43" s="3461">
        <v>45854</v>
      </c>
      <c r="J43" s="3463">
        <f t="shared" si="16"/>
        <v>45870</v>
      </c>
      <c r="K43" s="3463">
        <f t="shared" si="17"/>
        <v>45875</v>
      </c>
      <c r="L43" s="3463">
        <f t="shared" si="18"/>
        <v>45878</v>
      </c>
      <c r="M43" s="3520"/>
      <c r="N43" s="3552">
        <v>45832</v>
      </c>
      <c r="O43" s="3552">
        <f t="shared" si="19"/>
        <v>45833</v>
      </c>
      <c r="P43" s="4216"/>
      <c r="Q43" s="3520"/>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459" t="s">
        <v>3596</v>
      </c>
      <c r="C44" s="3473" t="s">
        <v>404</v>
      </c>
      <c r="D44" s="3468" t="s">
        <v>4501</v>
      </c>
      <c r="E44" s="3474">
        <v>45839</v>
      </c>
      <c r="F44" s="3464">
        <f t="shared" si="15"/>
        <v>45855</v>
      </c>
      <c r="G44" s="3462" t="s">
        <v>4502</v>
      </c>
      <c r="H44" s="3462" t="s">
        <v>4503</v>
      </c>
      <c r="I44" s="3461">
        <v>45861</v>
      </c>
      <c r="J44" s="3463">
        <f t="shared" ref="J44:J45" si="20">I44+16</f>
        <v>45877</v>
      </c>
      <c r="K44" s="3463">
        <f t="shared" ref="K44:K45" si="21">I44+21</f>
        <v>45882</v>
      </c>
      <c r="L44" s="3463">
        <f t="shared" ref="L44:L45" si="22">I44+24</f>
        <v>45885</v>
      </c>
      <c r="M44" s="3520"/>
      <c r="N44" s="3552">
        <v>45839</v>
      </c>
      <c r="O44" s="3552">
        <f t="shared" ref="O44:O59" si="23">N44+1</f>
        <v>45840</v>
      </c>
      <c r="P44" s="4216"/>
      <c r="Q44" s="3520"/>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459" t="s">
        <v>4248</v>
      </c>
      <c r="C45" s="3470" t="s">
        <v>4504</v>
      </c>
      <c r="D45" s="3461" t="s">
        <v>4505</v>
      </c>
      <c r="E45" s="3466">
        <v>45854</v>
      </c>
      <c r="F45" s="3463">
        <f t="shared" ref="F45" si="24">E45+16</f>
        <v>45870</v>
      </c>
      <c r="G45" s="3462" t="s">
        <v>4506</v>
      </c>
      <c r="H45" s="3462" t="s">
        <v>4507</v>
      </c>
      <c r="I45" s="3461">
        <v>45868</v>
      </c>
      <c r="J45" s="3463">
        <f t="shared" si="20"/>
        <v>45884</v>
      </c>
      <c r="K45" s="3463">
        <f t="shared" si="21"/>
        <v>45889</v>
      </c>
      <c r="L45" s="3464">
        <f t="shared" si="22"/>
        <v>45892</v>
      </c>
      <c r="M45" s="3520"/>
      <c r="N45" s="3552">
        <v>45846</v>
      </c>
      <c r="O45" s="3552">
        <f t="shared" si="23"/>
        <v>45847</v>
      </c>
      <c r="P45" s="4216"/>
      <c r="Q45" s="3520"/>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459" t="s">
        <v>3601</v>
      </c>
      <c r="C46" s="3640" t="s">
        <v>4490</v>
      </c>
      <c r="D46" s="3641" t="s">
        <v>4508</v>
      </c>
      <c r="E46" s="3642">
        <v>45855</v>
      </c>
      <c r="F46" s="3643">
        <f t="shared" ref="F46" si="25">E46+16</f>
        <v>45871</v>
      </c>
      <c r="G46" s="3462" t="s">
        <v>4509</v>
      </c>
      <c r="H46" s="3462" t="s">
        <v>4510</v>
      </c>
      <c r="I46" s="3641">
        <v>45875</v>
      </c>
      <c r="J46" s="3644">
        <f t="shared" ref="J46" si="26">I46+16</f>
        <v>45891</v>
      </c>
      <c r="K46" s="3644">
        <f t="shared" ref="K46" si="27">I46+21</f>
        <v>45896</v>
      </c>
      <c r="L46" s="3644">
        <f t="shared" ref="L46" si="28">I46+24</f>
        <v>45899</v>
      </c>
      <c r="M46" s="3520"/>
      <c r="N46" s="3552">
        <v>45853</v>
      </c>
      <c r="O46" s="3552">
        <f t="shared" ref="O46" si="29">N46+1</f>
        <v>45854</v>
      </c>
      <c r="P46" s="4216"/>
      <c r="Q46" s="3520"/>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459"/>
      <c r="C47" s="3645"/>
      <c r="D47" s="3646"/>
      <c r="E47" s="3647"/>
      <c r="F47" s="3648"/>
      <c r="G47" s="3649"/>
      <c r="H47" s="3649"/>
      <c r="I47" s="3646"/>
      <c r="J47" s="3648"/>
      <c r="K47" s="3648"/>
      <c r="L47" s="3648"/>
      <c r="M47" s="3520"/>
      <c r="N47" s="3552"/>
      <c r="O47" s="3552"/>
      <c r="P47" s="4216"/>
      <c r="Q47" s="3520"/>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459"/>
      <c r="C48" s="4762" t="s">
        <v>4406</v>
      </c>
      <c r="D48" s="4762"/>
      <c r="E48" s="4762"/>
      <c r="F48" s="4762"/>
      <c r="G48" s="4762"/>
      <c r="H48" s="4762"/>
      <c r="I48" s="4762"/>
      <c r="J48" s="4762"/>
      <c r="K48" s="4762"/>
      <c r="L48" s="4762"/>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2:217" s="14" customFormat="1" ht="20.100000000000001" customHeight="1">
      <c r="B49" s="3459"/>
      <c r="C49" s="2721"/>
      <c r="D49" s="2721"/>
      <c r="E49" s="2721"/>
      <c r="F49" s="2721"/>
      <c r="G49" s="2721"/>
      <c r="H49" s="2721"/>
      <c r="I49" s="2721"/>
      <c r="J49" s="2721"/>
      <c r="K49" s="2721"/>
      <c r="L49" s="2721"/>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2:217" s="14" customFormat="1" ht="20.100000000000001" customHeight="1">
      <c r="B50" s="3459"/>
      <c r="C50" s="3645"/>
      <c r="D50" s="3646"/>
      <c r="E50" s="3647"/>
      <c r="F50" s="3648"/>
      <c r="G50" s="3649"/>
      <c r="H50" s="3649"/>
      <c r="I50" s="3646"/>
      <c r="J50" s="3648"/>
      <c r="K50" s="3648"/>
      <c r="L50" s="3648"/>
      <c r="M50" s="3520"/>
      <c r="N50" s="3552"/>
      <c r="O50" s="3552"/>
      <c r="P50" s="4216"/>
      <c r="Q50" s="3520"/>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2:217" s="14" customFormat="1" ht="20.100000000000001" customHeight="1">
      <c r="B51" s="3459"/>
      <c r="C51" s="4796" t="s">
        <v>4511</v>
      </c>
      <c r="D51" s="4796"/>
      <c r="E51" s="4786" t="s">
        <v>96</v>
      </c>
      <c r="F51" s="83" t="s">
        <v>4471</v>
      </c>
      <c r="G51" s="4788" t="s">
        <v>4446</v>
      </c>
      <c r="H51" s="4789" t="s">
        <v>2077</v>
      </c>
      <c r="I51" s="4786" t="s">
        <v>4472</v>
      </c>
      <c r="J51" s="3214" t="s">
        <v>4408</v>
      </c>
      <c r="K51" s="3214" t="s">
        <v>1303</v>
      </c>
      <c r="L51" s="3214" t="s">
        <v>832</v>
      </c>
      <c r="M51" s="3520"/>
      <c r="P51" s="4216"/>
      <c r="Q51" s="3520"/>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row>
    <row r="52" spans="2:217" s="14" customFormat="1" ht="20.100000000000001" customHeight="1" thickBot="1">
      <c r="B52" s="3625" t="s">
        <v>3598</v>
      </c>
      <c r="C52" s="4797"/>
      <c r="D52" s="4797"/>
      <c r="E52" s="4787"/>
      <c r="F52" s="85" t="s">
        <v>4267</v>
      </c>
      <c r="G52" s="4790"/>
      <c r="H52" s="4791"/>
      <c r="I52" s="4787"/>
      <c r="J52" s="3608" t="s">
        <v>3659</v>
      </c>
      <c r="K52" s="3608" t="s">
        <v>3305</v>
      </c>
      <c r="L52" s="3608" t="s">
        <v>3244</v>
      </c>
      <c r="M52" s="3520"/>
      <c r="N52" s="3600" t="s">
        <v>3599</v>
      </c>
      <c r="O52" s="3600" t="s">
        <v>3600</v>
      </c>
      <c r="P52" s="4216"/>
      <c r="Q52" s="3520"/>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row>
    <row r="53" spans="2:217" s="14" customFormat="1" ht="20.100000000000001" hidden="1" customHeight="1" thickTop="1">
      <c r="B53" s="3459" t="s">
        <v>3601</v>
      </c>
      <c r="C53" s="3640" t="s">
        <v>4512</v>
      </c>
      <c r="D53" s="3641" t="s">
        <v>4513</v>
      </c>
      <c r="E53" s="3642">
        <v>45858</v>
      </c>
      <c r="F53" s="3643">
        <f>E53+12</f>
        <v>45870</v>
      </c>
      <c r="G53" s="4252" t="s">
        <v>4514</v>
      </c>
      <c r="H53" s="4252" t="s">
        <v>4510</v>
      </c>
      <c r="I53" s="3676">
        <v>45875</v>
      </c>
      <c r="J53" s="3667">
        <f>I53+16</f>
        <v>45891</v>
      </c>
      <c r="K53" s="3667">
        <f>I53+21</f>
        <v>45896</v>
      </c>
      <c r="L53" s="3667">
        <f>I53+24</f>
        <v>45899</v>
      </c>
      <c r="M53" s="3520"/>
      <c r="N53" s="3552">
        <v>45850</v>
      </c>
      <c r="O53" s="3552">
        <f t="shared" si="23"/>
        <v>45851</v>
      </c>
      <c r="P53" s="4216"/>
      <c r="Q53" s="3520"/>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row>
    <row r="54" spans="2:217" s="14" customFormat="1" ht="20.100000000000001" hidden="1" customHeight="1">
      <c r="B54" s="3459" t="s">
        <v>3605</v>
      </c>
      <c r="C54" s="3673" t="s">
        <v>404</v>
      </c>
      <c r="D54" s="3478" t="s">
        <v>4515</v>
      </c>
      <c r="E54" s="3474">
        <v>45865</v>
      </c>
      <c r="F54" s="3670">
        <f t="shared" ref="F54:F57" si="30">E54+12</f>
        <v>45877</v>
      </c>
      <c r="G54" s="3674"/>
      <c r="H54" s="3675"/>
      <c r="I54" s="3676"/>
      <c r="J54" s="3667"/>
      <c r="K54" s="3667"/>
      <c r="L54" s="3667"/>
      <c r="M54" s="3520"/>
      <c r="N54" s="3552">
        <v>45857</v>
      </c>
      <c r="O54" s="3552">
        <f t="shared" si="23"/>
        <v>45858</v>
      </c>
      <c r="P54" s="4216"/>
      <c r="Q54" s="3520"/>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row>
    <row r="55" spans="2:217" s="14" customFormat="1" ht="20.100000000000001" hidden="1" customHeight="1">
      <c r="B55" s="3459" t="s">
        <v>3607</v>
      </c>
      <c r="C55" s="3470" t="s">
        <v>4516</v>
      </c>
      <c r="D55" s="3461" t="s">
        <v>4517</v>
      </c>
      <c r="E55" s="3462">
        <v>45864</v>
      </c>
      <c r="F55" s="3643">
        <f t="shared" si="30"/>
        <v>45876</v>
      </c>
      <c r="G55" s="3462" t="s">
        <v>4509</v>
      </c>
      <c r="H55" s="3462" t="s">
        <v>4518</v>
      </c>
      <c r="I55" s="3461">
        <v>45882</v>
      </c>
      <c r="J55" s="3463">
        <f t="shared" ref="J55:J58" si="31">I55+16</f>
        <v>45898</v>
      </c>
      <c r="K55" s="3463">
        <f t="shared" ref="K55:K61" si="32">I55+21</f>
        <v>45903</v>
      </c>
      <c r="L55" s="3463">
        <f t="shared" ref="L55:L61" si="33">I55+24</f>
        <v>45906</v>
      </c>
      <c r="M55" s="3520"/>
      <c r="N55" s="3552">
        <v>45864</v>
      </c>
      <c r="O55" s="3552">
        <f t="shared" si="23"/>
        <v>45865</v>
      </c>
      <c r="P55" s="4216"/>
      <c r="Q55" s="3520"/>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row>
    <row r="56" spans="2:217" s="14" customFormat="1" ht="20.100000000000001" hidden="1" customHeight="1">
      <c r="B56" s="3459" t="s">
        <v>3609</v>
      </c>
      <c r="C56" s="3470" t="s">
        <v>4519</v>
      </c>
      <c r="D56" s="3461" t="s">
        <v>4520</v>
      </c>
      <c r="E56" s="3466">
        <v>45880</v>
      </c>
      <c r="F56" s="3643">
        <f t="shared" si="30"/>
        <v>45892</v>
      </c>
      <c r="G56" s="3462" t="s">
        <v>4488</v>
      </c>
      <c r="H56" s="3462" t="s">
        <v>4521</v>
      </c>
      <c r="I56" s="3461">
        <v>45889</v>
      </c>
      <c r="J56" s="3463">
        <f t="shared" si="31"/>
        <v>45905</v>
      </c>
      <c r="K56" s="3463">
        <f t="shared" si="32"/>
        <v>45910</v>
      </c>
      <c r="L56" s="3463">
        <f t="shared" si="33"/>
        <v>45913</v>
      </c>
      <c r="M56" s="3520"/>
      <c r="N56" s="3552">
        <v>45871</v>
      </c>
      <c r="O56" s="3552">
        <f t="shared" si="23"/>
        <v>45872</v>
      </c>
      <c r="P56" s="4216"/>
      <c r="Q56" s="3520"/>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row>
    <row r="57" spans="2:217" s="14" customFormat="1" ht="20.100000000000001" hidden="1" customHeight="1">
      <c r="B57" s="3459" t="s">
        <v>3611</v>
      </c>
      <c r="C57" s="3673" t="s">
        <v>404</v>
      </c>
      <c r="D57" s="3478" t="s">
        <v>4522</v>
      </c>
      <c r="E57" s="3474">
        <v>45878</v>
      </c>
      <c r="F57" s="3670">
        <f t="shared" si="30"/>
        <v>45890</v>
      </c>
      <c r="G57" s="3462" t="s">
        <v>4435</v>
      </c>
      <c r="H57" s="3481" t="s">
        <v>4523</v>
      </c>
      <c r="I57" s="3480">
        <v>45896</v>
      </c>
      <c r="J57" s="3482">
        <f t="shared" si="31"/>
        <v>45912</v>
      </c>
      <c r="K57" s="3482">
        <f t="shared" si="32"/>
        <v>45917</v>
      </c>
      <c r="L57" s="3482">
        <f t="shared" si="33"/>
        <v>45920</v>
      </c>
      <c r="M57" s="3520"/>
      <c r="N57" s="3552">
        <v>45878</v>
      </c>
      <c r="O57" s="3552">
        <f t="shared" si="23"/>
        <v>45879</v>
      </c>
      <c r="P57" s="4216"/>
      <c r="Q57" s="3520"/>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row>
    <row r="58" spans="2:217" s="14" customFormat="1" ht="20.100000000000001" hidden="1" customHeight="1">
      <c r="B58" s="3459" t="s">
        <v>3613</v>
      </c>
      <c r="C58" s="3470" t="s">
        <v>4524</v>
      </c>
      <c r="D58" s="3461" t="s">
        <v>4525</v>
      </c>
      <c r="E58" s="3466">
        <v>45889</v>
      </c>
      <c r="F58" s="3643">
        <f t="shared" ref="F58:F71" si="34">E58+12</f>
        <v>45901</v>
      </c>
      <c r="G58" s="3462" t="s">
        <v>4526</v>
      </c>
      <c r="H58" s="3462" t="s">
        <v>4527</v>
      </c>
      <c r="I58" s="3461">
        <v>45903</v>
      </c>
      <c r="J58" s="3463">
        <f t="shared" si="31"/>
        <v>45919</v>
      </c>
      <c r="K58" s="3687">
        <f t="shared" si="32"/>
        <v>45924</v>
      </c>
      <c r="L58" s="3463">
        <f t="shared" si="33"/>
        <v>45927</v>
      </c>
      <c r="M58" s="3520"/>
      <c r="N58" s="3552">
        <v>45885</v>
      </c>
      <c r="O58" s="3552">
        <f t="shared" si="23"/>
        <v>45886</v>
      </c>
      <c r="P58" s="4216"/>
      <c r="Q58" s="3520"/>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row>
    <row r="59" spans="2:217" s="14" customFormat="1" ht="20.100000000000001" hidden="1" customHeight="1">
      <c r="B59" s="3459" t="s">
        <v>3615</v>
      </c>
      <c r="C59" s="3470" t="s">
        <v>4512</v>
      </c>
      <c r="D59" s="3461" t="s">
        <v>4528</v>
      </c>
      <c r="E59" s="3466">
        <v>45898</v>
      </c>
      <c r="F59" s="3643">
        <f t="shared" si="34"/>
        <v>45910</v>
      </c>
      <c r="G59" s="3462" t="s">
        <v>4414</v>
      </c>
      <c r="H59" s="3462" t="s">
        <v>4481</v>
      </c>
      <c r="I59" s="3461">
        <v>45910</v>
      </c>
      <c r="J59" s="3463">
        <f t="shared" ref="J59:J64" si="35">I59+16</f>
        <v>45926</v>
      </c>
      <c r="K59" s="3463">
        <f t="shared" si="32"/>
        <v>45931</v>
      </c>
      <c r="L59" s="3463">
        <f t="shared" si="33"/>
        <v>45934</v>
      </c>
      <c r="M59" s="3520"/>
      <c r="N59" s="3552">
        <v>45892</v>
      </c>
      <c r="O59" s="3552">
        <f t="shared" si="23"/>
        <v>45893</v>
      </c>
      <c r="P59" s="4216"/>
      <c r="Q59" s="3520"/>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row>
    <row r="60" spans="2:217" s="14" customFormat="1" ht="20.100000000000001" hidden="1" customHeight="1">
      <c r="B60" s="3459" t="s">
        <v>3617</v>
      </c>
      <c r="C60" s="3470" t="s">
        <v>4516</v>
      </c>
      <c r="D60" s="3461" t="s">
        <v>4529</v>
      </c>
      <c r="E60" s="3466">
        <v>45909</v>
      </c>
      <c r="F60" s="3463">
        <f t="shared" si="34"/>
        <v>45921</v>
      </c>
      <c r="G60" s="3462" t="s">
        <v>4502</v>
      </c>
      <c r="H60" s="3481" t="s">
        <v>4530</v>
      </c>
      <c r="I60" s="3480">
        <v>45917</v>
      </c>
      <c r="J60" s="3482">
        <f t="shared" si="35"/>
        <v>45933</v>
      </c>
      <c r="K60" s="3482">
        <f t="shared" si="32"/>
        <v>45938</v>
      </c>
      <c r="L60" s="3482">
        <f t="shared" si="33"/>
        <v>45941</v>
      </c>
      <c r="M60" s="3520"/>
      <c r="N60" s="3552">
        <v>45899</v>
      </c>
      <c r="O60" s="3552">
        <f t="shared" ref="O60:O68" si="36">N60+1</f>
        <v>45900</v>
      </c>
      <c r="P60" s="4216"/>
      <c r="Q60" s="3520"/>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row>
    <row r="61" spans="2:217" s="14" customFormat="1" ht="20.100000000000001" hidden="1" customHeight="1">
      <c r="B61" s="3459" t="s">
        <v>3619</v>
      </c>
      <c r="C61" s="3470" t="s">
        <v>482</v>
      </c>
      <c r="D61" s="3461" t="s">
        <v>4531</v>
      </c>
      <c r="E61" s="3466">
        <v>45914</v>
      </c>
      <c r="F61" s="3463">
        <f t="shared" si="34"/>
        <v>45926</v>
      </c>
      <c r="G61" s="3481" t="s">
        <v>4532</v>
      </c>
      <c r="H61" s="3462" t="s">
        <v>4432</v>
      </c>
      <c r="I61" s="3461">
        <v>45924</v>
      </c>
      <c r="J61" s="3482">
        <f t="shared" si="35"/>
        <v>45940</v>
      </c>
      <c r="K61" s="3482">
        <f t="shared" si="32"/>
        <v>45945</v>
      </c>
      <c r="L61" s="3482">
        <f t="shared" si="33"/>
        <v>45948</v>
      </c>
      <c r="M61" s="3520"/>
      <c r="N61" s="3552">
        <v>45906</v>
      </c>
      <c r="O61" s="3552">
        <f t="shared" si="36"/>
        <v>45907</v>
      </c>
      <c r="P61" s="4216"/>
      <c r="Q61" s="3520"/>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row>
    <row r="62" spans="2:217" s="14" customFormat="1" ht="20.100000000000001" hidden="1" customHeight="1">
      <c r="B62" s="3459" t="s">
        <v>3621</v>
      </c>
      <c r="C62" s="3476" t="s">
        <v>2040</v>
      </c>
      <c r="D62" s="3475" t="s">
        <v>4533</v>
      </c>
      <c r="E62" s="3469">
        <v>45915</v>
      </c>
      <c r="F62" s="3801" t="s">
        <v>391</v>
      </c>
      <c r="G62" s="3478" t="s">
        <v>404</v>
      </c>
      <c r="H62" s="3478" t="s">
        <v>4534</v>
      </c>
      <c r="I62" s="3475">
        <v>45931</v>
      </c>
      <c r="J62" s="3464">
        <f t="shared" si="35"/>
        <v>45947</v>
      </c>
      <c r="K62" s="3464">
        <f t="shared" ref="K62:K71" si="37">I62+21</f>
        <v>45952</v>
      </c>
      <c r="L62" s="3464">
        <f t="shared" ref="L62:L71" si="38">I62+24</f>
        <v>45955</v>
      </c>
      <c r="M62" s="3520"/>
      <c r="N62" s="3552">
        <v>45913</v>
      </c>
      <c r="O62" s="3552">
        <f t="shared" si="36"/>
        <v>45914</v>
      </c>
      <c r="P62" s="4216"/>
      <c r="Q62" s="3520"/>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row>
    <row r="63" spans="2:217" s="14" customFormat="1" ht="20.100000000000001" hidden="1" customHeight="1">
      <c r="B63" s="3459" t="s">
        <v>3623</v>
      </c>
      <c r="C63" s="3476" t="s">
        <v>4524</v>
      </c>
      <c r="D63" s="3475" t="s">
        <v>4535</v>
      </c>
      <c r="E63" s="3469">
        <v>45925</v>
      </c>
      <c r="F63" s="3801" t="s">
        <v>391</v>
      </c>
      <c r="G63" s="3462" t="s">
        <v>4509</v>
      </c>
      <c r="H63" s="3462" t="s">
        <v>4536</v>
      </c>
      <c r="I63" s="3461">
        <v>45938</v>
      </c>
      <c r="J63" s="3463">
        <f t="shared" si="35"/>
        <v>45954</v>
      </c>
      <c r="K63" s="3463">
        <f t="shared" si="37"/>
        <v>45959</v>
      </c>
      <c r="L63" s="3463">
        <f t="shared" si="38"/>
        <v>45962</v>
      </c>
      <c r="M63" s="3520"/>
      <c r="N63" s="3552">
        <v>45920</v>
      </c>
      <c r="O63" s="3552">
        <f t="shared" si="36"/>
        <v>45921</v>
      </c>
      <c r="P63" s="4216"/>
      <c r="Q63" s="3520"/>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row>
    <row r="64" spans="2:217" s="14" customFormat="1" ht="20.100000000000001" hidden="1" customHeight="1">
      <c r="B64" s="3459" t="s">
        <v>3625</v>
      </c>
      <c r="C64" s="3764" t="s">
        <v>2040</v>
      </c>
      <c r="D64" s="3462" t="s">
        <v>4537</v>
      </c>
      <c r="E64" s="3462">
        <v>45924</v>
      </c>
      <c r="F64" s="3463">
        <f t="shared" si="34"/>
        <v>45936</v>
      </c>
      <c r="G64" s="3861" t="s">
        <v>404</v>
      </c>
      <c r="H64" s="3861" t="s">
        <v>4538</v>
      </c>
      <c r="I64" s="3665">
        <v>45945</v>
      </c>
      <c r="J64" s="3666">
        <f t="shared" si="35"/>
        <v>45961</v>
      </c>
      <c r="K64" s="3666">
        <f t="shared" si="37"/>
        <v>45966</v>
      </c>
      <c r="L64" s="3666">
        <f t="shared" si="38"/>
        <v>45969</v>
      </c>
      <c r="M64" s="3520"/>
      <c r="N64" s="3552">
        <v>45927</v>
      </c>
      <c r="O64" s="3552">
        <f t="shared" si="36"/>
        <v>45928</v>
      </c>
      <c r="P64" s="4216"/>
      <c r="Q64" s="3520"/>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row>
    <row r="65" spans="1:224" s="14" customFormat="1" ht="20.100000000000001" hidden="1" customHeight="1">
      <c r="B65" s="3459" t="s">
        <v>3627</v>
      </c>
      <c r="C65" s="3470" t="s">
        <v>4524</v>
      </c>
      <c r="D65" s="3461" t="s">
        <v>4539</v>
      </c>
      <c r="E65" s="3466">
        <v>45936</v>
      </c>
      <c r="F65" s="3463">
        <f t="shared" si="34"/>
        <v>45948</v>
      </c>
      <c r="G65" s="3481" t="s">
        <v>4488</v>
      </c>
      <c r="H65" s="3462" t="s">
        <v>4540</v>
      </c>
      <c r="I65" s="3461">
        <v>45953</v>
      </c>
      <c r="J65" s="3463">
        <f t="shared" ref="J65:J71" si="39">I65+16</f>
        <v>45969</v>
      </c>
      <c r="K65" s="3463">
        <f t="shared" si="37"/>
        <v>45974</v>
      </c>
      <c r="L65" s="3463">
        <f t="shared" si="38"/>
        <v>45977</v>
      </c>
      <c r="M65" s="3520"/>
      <c r="N65" s="3552">
        <v>45934</v>
      </c>
      <c r="O65" s="3552">
        <f t="shared" si="36"/>
        <v>45935</v>
      </c>
      <c r="P65" s="4216"/>
      <c r="Q65" s="3520"/>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row>
    <row r="66" spans="1:224" s="14" customFormat="1" ht="20.100000000000001" hidden="1" customHeight="1">
      <c r="B66" s="3459" t="s">
        <v>4251</v>
      </c>
      <c r="C66" s="3470" t="s">
        <v>4512</v>
      </c>
      <c r="D66" s="3461" t="s">
        <v>4541</v>
      </c>
      <c r="E66" s="3466">
        <v>45942</v>
      </c>
      <c r="F66" s="3463">
        <f t="shared" si="34"/>
        <v>45954</v>
      </c>
      <c r="G66" s="3462" t="s">
        <v>4435</v>
      </c>
      <c r="H66" s="3462" t="s">
        <v>4542</v>
      </c>
      <c r="I66" s="3461">
        <v>45960</v>
      </c>
      <c r="J66" s="3463">
        <f t="shared" si="39"/>
        <v>45976</v>
      </c>
      <c r="K66" s="3463">
        <f t="shared" si="37"/>
        <v>45981</v>
      </c>
      <c r="L66" s="3463">
        <f t="shared" si="38"/>
        <v>45984</v>
      </c>
      <c r="M66" s="3520"/>
      <c r="N66" s="3552">
        <v>45941</v>
      </c>
      <c r="O66" s="3552">
        <f t="shared" si="36"/>
        <v>45942</v>
      </c>
      <c r="P66" s="4216"/>
      <c r="Q66" s="3520"/>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row>
    <row r="67" spans="1:224" s="14" customFormat="1" ht="20.100000000000001" hidden="1" customHeight="1" thickTop="1">
      <c r="B67" s="2140">
        <f t="shared" ref="B67:B75" si="40">WEEKNUM(O67)</f>
        <v>43</v>
      </c>
      <c r="C67" s="3605" t="s">
        <v>4516</v>
      </c>
      <c r="D67" s="4191" t="s">
        <v>4543</v>
      </c>
      <c r="E67" s="4192">
        <v>45951</v>
      </c>
      <c r="F67" s="4192">
        <f t="shared" si="34"/>
        <v>45963</v>
      </c>
      <c r="G67" s="4191" t="s">
        <v>4414</v>
      </c>
      <c r="H67" s="4191" t="s">
        <v>4507</v>
      </c>
      <c r="I67" s="4192">
        <v>45967</v>
      </c>
      <c r="J67" s="4192">
        <f t="shared" si="39"/>
        <v>45983</v>
      </c>
      <c r="K67" s="4192">
        <f t="shared" si="37"/>
        <v>45988</v>
      </c>
      <c r="L67" s="4192">
        <f t="shared" si="38"/>
        <v>45991</v>
      </c>
      <c r="M67" s="3520"/>
      <c r="N67" s="3552">
        <v>45948</v>
      </c>
      <c r="O67" s="3552">
        <f t="shared" si="36"/>
        <v>45949</v>
      </c>
      <c r="P67" s="4216"/>
      <c r="Q67" s="3520"/>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row>
    <row r="68" spans="1:224" s="14" customFormat="1" ht="20.100000000000001" customHeight="1" thickTop="1">
      <c r="B68" s="2140">
        <f t="shared" si="40"/>
        <v>44</v>
      </c>
      <c r="C68" s="3605" t="s">
        <v>482</v>
      </c>
      <c r="D68" s="4191" t="s">
        <v>4544</v>
      </c>
      <c r="E68" s="4192">
        <v>45956</v>
      </c>
      <c r="F68" s="4192">
        <f t="shared" si="34"/>
        <v>45968</v>
      </c>
      <c r="G68" s="4191" t="s">
        <v>4526</v>
      </c>
      <c r="H68" s="4191" t="s">
        <v>4545</v>
      </c>
      <c r="I68" s="4192">
        <v>45978</v>
      </c>
      <c r="J68" s="4192">
        <f t="shared" si="39"/>
        <v>45994</v>
      </c>
      <c r="K68" s="4192">
        <f t="shared" si="37"/>
        <v>45999</v>
      </c>
      <c r="L68" s="4192">
        <f t="shared" si="38"/>
        <v>46002</v>
      </c>
      <c r="M68" s="3520"/>
      <c r="N68" s="3552">
        <v>45955</v>
      </c>
      <c r="O68" s="3552">
        <f t="shared" si="36"/>
        <v>45956</v>
      </c>
      <c r="P68" s="4216"/>
      <c r="Q68" s="3520"/>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row>
    <row r="69" spans="1:224" s="14" customFormat="1" ht="20.100000000000001" customHeight="1">
      <c r="A69" s="4254"/>
      <c r="B69" s="2140">
        <f t="shared" si="40"/>
        <v>45</v>
      </c>
      <c r="C69" s="4125" t="s">
        <v>2337</v>
      </c>
      <c r="D69" s="4191" t="s">
        <v>4546</v>
      </c>
      <c r="E69" s="4192">
        <v>45965</v>
      </c>
      <c r="F69" s="4201" t="s">
        <v>391</v>
      </c>
      <c r="G69" s="4156"/>
      <c r="H69" s="4156"/>
      <c r="I69" s="3477"/>
      <c r="J69" s="3465"/>
      <c r="K69" s="3465"/>
      <c r="L69" s="3465"/>
      <c r="M69" s="3520"/>
      <c r="N69" s="88">
        <f t="shared" ref="N69:O75" si="41">N68+7</f>
        <v>45962</v>
      </c>
      <c r="O69" s="88">
        <f t="shared" si="41"/>
        <v>45963</v>
      </c>
      <c r="P69" s="4216"/>
      <c r="Q69" s="3520"/>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row>
    <row r="70" spans="1:224" s="14" customFormat="1" ht="20.100000000000001" customHeight="1">
      <c r="A70" s="4254"/>
      <c r="B70" s="2140">
        <f t="shared" si="40"/>
        <v>46</v>
      </c>
      <c r="C70" s="3605" t="s">
        <v>4524</v>
      </c>
      <c r="D70" s="4191" t="s">
        <v>4547</v>
      </c>
      <c r="E70" s="4192">
        <v>45977</v>
      </c>
      <c r="F70" s="4192">
        <f t="shared" si="34"/>
        <v>45989</v>
      </c>
      <c r="G70" s="4191" t="s">
        <v>4532</v>
      </c>
      <c r="H70" s="4191" t="s">
        <v>4458</v>
      </c>
      <c r="I70" s="4192">
        <v>45988</v>
      </c>
      <c r="J70" s="4192">
        <f t="shared" si="39"/>
        <v>46004</v>
      </c>
      <c r="K70" s="4192">
        <f t="shared" si="37"/>
        <v>46009</v>
      </c>
      <c r="L70" s="4192">
        <f t="shared" si="38"/>
        <v>46012</v>
      </c>
      <c r="M70" s="3520"/>
      <c r="N70" s="88">
        <f t="shared" si="41"/>
        <v>45969</v>
      </c>
      <c r="O70" s="88">
        <f t="shared" si="41"/>
        <v>45970</v>
      </c>
      <c r="P70" s="4216"/>
      <c r="Q70" s="3520"/>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row>
    <row r="71" spans="1:224" s="14" customFormat="1" ht="20.100000000000001" customHeight="1">
      <c r="A71" s="4254"/>
      <c r="B71" s="2140">
        <f t="shared" si="40"/>
        <v>47</v>
      </c>
      <c r="C71" s="3605" t="s">
        <v>4512</v>
      </c>
      <c r="D71" s="4191" t="s">
        <v>4548</v>
      </c>
      <c r="E71" s="4192">
        <v>45981</v>
      </c>
      <c r="F71" s="4192">
        <f t="shared" si="34"/>
        <v>45993</v>
      </c>
      <c r="G71" s="4191" t="s">
        <v>4509</v>
      </c>
      <c r="H71" s="4191" t="s">
        <v>4549</v>
      </c>
      <c r="I71" s="4192">
        <v>45995</v>
      </c>
      <c r="J71" s="4192">
        <f t="shared" si="39"/>
        <v>46011</v>
      </c>
      <c r="K71" s="4192">
        <f t="shared" si="37"/>
        <v>46016</v>
      </c>
      <c r="L71" s="4192">
        <f t="shared" si="38"/>
        <v>46019</v>
      </c>
      <c r="M71" s="3520"/>
      <c r="N71" s="88">
        <f t="shared" si="41"/>
        <v>45976</v>
      </c>
      <c r="O71" s="88">
        <f t="shared" si="41"/>
        <v>45977</v>
      </c>
      <c r="P71" s="4216"/>
      <c r="Q71" s="3520"/>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row>
    <row r="72" spans="1:224" s="14" customFormat="1" ht="20.100000000000001" customHeight="1">
      <c r="A72" s="4254"/>
      <c r="B72" s="2140">
        <f t="shared" si="40"/>
        <v>48</v>
      </c>
      <c r="C72" s="3605" t="s">
        <v>1973</v>
      </c>
      <c r="D72" s="4191" t="s">
        <v>4550</v>
      </c>
      <c r="E72" s="4201" t="s">
        <v>391</v>
      </c>
      <c r="F72" s="4201" t="s">
        <v>391</v>
      </c>
      <c r="G72" s="4156" t="s">
        <v>4551</v>
      </c>
      <c r="H72" s="4253" t="s">
        <v>4552</v>
      </c>
      <c r="I72" s="4156">
        <v>46001</v>
      </c>
      <c r="J72" s="4237">
        <f t="shared" ref="J72:J77" si="42">I72+16</f>
        <v>46017</v>
      </c>
      <c r="K72" s="4237">
        <f t="shared" ref="K72:K77" si="43">I72+21</f>
        <v>46022</v>
      </c>
      <c r="L72" s="4237">
        <f t="shared" ref="L72:L77" si="44">I72+24</f>
        <v>46025</v>
      </c>
      <c r="M72" s="3520"/>
      <c r="N72" s="88">
        <f t="shared" si="41"/>
        <v>45983</v>
      </c>
      <c r="O72" s="88">
        <f t="shared" si="41"/>
        <v>45984</v>
      </c>
      <c r="P72" s="4216"/>
      <c r="Q72" s="3520"/>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row>
    <row r="73" spans="1:224" s="14" customFormat="1" ht="20.100000000000001" customHeight="1">
      <c r="A73" s="4254"/>
      <c r="B73" s="2140">
        <f t="shared" si="40"/>
        <v>49</v>
      </c>
      <c r="C73" s="4125" t="s">
        <v>2337</v>
      </c>
      <c r="D73" s="4191" t="s">
        <v>4553</v>
      </c>
      <c r="E73" s="4192">
        <v>45990</v>
      </c>
      <c r="F73" s="4192">
        <f>E73+12</f>
        <v>46002</v>
      </c>
      <c r="G73" s="4192" t="s">
        <v>4435</v>
      </c>
      <c r="H73" s="4191" t="s">
        <v>4554</v>
      </c>
      <c r="I73" s="4192">
        <v>46009</v>
      </c>
      <c r="J73" s="4192">
        <f t="shared" si="42"/>
        <v>46025</v>
      </c>
      <c r="K73" s="4192">
        <f t="shared" si="43"/>
        <v>46030</v>
      </c>
      <c r="L73" s="4192">
        <f t="shared" si="44"/>
        <v>46033</v>
      </c>
      <c r="M73" s="3520"/>
      <c r="N73" s="88">
        <f t="shared" si="41"/>
        <v>45990</v>
      </c>
      <c r="O73" s="88">
        <f t="shared" si="41"/>
        <v>45991</v>
      </c>
      <c r="P73" s="4216"/>
      <c r="Q73" s="3520"/>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row>
    <row r="74" spans="1:224" s="14" customFormat="1" ht="20.100000000000001" customHeight="1">
      <c r="A74" s="4254" t="s">
        <v>2040</v>
      </c>
      <c r="B74" s="2140">
        <f t="shared" si="40"/>
        <v>50</v>
      </c>
      <c r="C74" s="3605" t="s">
        <v>4496</v>
      </c>
      <c r="D74" s="4191" t="s">
        <v>4555</v>
      </c>
      <c r="E74" s="4192">
        <v>45997</v>
      </c>
      <c r="F74" s="4192">
        <f>E74+12</f>
        <v>46009</v>
      </c>
      <c r="G74" s="4192" t="s">
        <v>4488</v>
      </c>
      <c r="H74" s="4191" t="s">
        <v>4556</v>
      </c>
      <c r="I74" s="4192">
        <v>46016</v>
      </c>
      <c r="J74" s="4192">
        <f t="shared" si="42"/>
        <v>46032</v>
      </c>
      <c r="K74" s="4192">
        <f t="shared" si="43"/>
        <v>46037</v>
      </c>
      <c r="L74" s="4192">
        <f t="shared" si="44"/>
        <v>46040</v>
      </c>
      <c r="M74" s="3520"/>
      <c r="N74" s="88">
        <f t="shared" si="41"/>
        <v>45997</v>
      </c>
      <c r="O74" s="88">
        <f t="shared" si="41"/>
        <v>45998</v>
      </c>
      <c r="P74" s="4216"/>
      <c r="Q74" s="3520"/>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row>
    <row r="75" spans="1:224" s="14" customFormat="1" ht="20.100000000000001" customHeight="1">
      <c r="A75" s="4254"/>
      <c r="B75" s="2140">
        <f t="shared" si="40"/>
        <v>51</v>
      </c>
      <c r="C75" s="3605" t="s">
        <v>4524</v>
      </c>
      <c r="D75" s="4191" t="s">
        <v>4557</v>
      </c>
      <c r="E75" s="4192">
        <v>46004</v>
      </c>
      <c r="F75" s="4192">
        <f>E75+12</f>
        <v>46016</v>
      </c>
      <c r="G75" s="4191" t="s">
        <v>4414</v>
      </c>
      <c r="H75" s="4191" t="s">
        <v>4432</v>
      </c>
      <c r="I75" s="4192">
        <v>45658</v>
      </c>
      <c r="J75" s="4192">
        <f t="shared" si="42"/>
        <v>45674</v>
      </c>
      <c r="K75" s="4192">
        <f t="shared" si="43"/>
        <v>45679</v>
      </c>
      <c r="L75" s="4192">
        <f t="shared" si="44"/>
        <v>45682</v>
      </c>
      <c r="M75" s="3520"/>
      <c r="N75" s="88">
        <f t="shared" si="41"/>
        <v>46004</v>
      </c>
      <c r="O75" s="88">
        <f t="shared" si="41"/>
        <v>46005</v>
      </c>
      <c r="P75" s="4216"/>
      <c r="Q75" s="3520"/>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row>
    <row r="76" spans="1:224" s="14" customFormat="1" ht="20.100000000000001" customHeight="1">
      <c r="A76" s="4254"/>
      <c r="B76" s="2140">
        <f>WEEKNUM(O76)</f>
        <v>52</v>
      </c>
      <c r="C76" s="3605" t="s">
        <v>4512</v>
      </c>
      <c r="D76" s="4191" t="s">
        <v>4558</v>
      </c>
      <c r="E76" s="4192">
        <v>46011</v>
      </c>
      <c r="F76" s="4192">
        <f>E76+12</f>
        <v>46023</v>
      </c>
      <c r="G76" s="4191" t="s">
        <v>4559</v>
      </c>
      <c r="H76" s="4191" t="s">
        <v>4415</v>
      </c>
      <c r="I76" s="4192">
        <v>46030</v>
      </c>
      <c r="J76" s="4192">
        <f t="shared" si="42"/>
        <v>46046</v>
      </c>
      <c r="K76" s="4192">
        <f t="shared" si="43"/>
        <v>46051</v>
      </c>
      <c r="L76" s="4192">
        <f t="shared" si="44"/>
        <v>46054</v>
      </c>
      <c r="M76" s="3520"/>
      <c r="N76" s="88">
        <f>N75+7</f>
        <v>46011</v>
      </c>
      <c r="O76" s="88">
        <f>O75+7</f>
        <v>46012</v>
      </c>
      <c r="P76" s="4216"/>
      <c r="Q76" s="3520"/>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24" s="14" customFormat="1" ht="20.100000000000001" customHeight="1">
      <c r="A77" s="4254" t="s">
        <v>1973</v>
      </c>
      <c r="B77" s="2140">
        <f>WEEKNUM(O77)</f>
        <v>53</v>
      </c>
      <c r="C77" s="3605" t="s">
        <v>4516</v>
      </c>
      <c r="D77" s="4191" t="s">
        <v>4560</v>
      </c>
      <c r="E77" s="4192">
        <v>46018</v>
      </c>
      <c r="F77" s="4192">
        <f>E77+12</f>
        <v>46030</v>
      </c>
      <c r="G77" s="4191" t="s">
        <v>4561</v>
      </c>
      <c r="H77" s="4191" t="s">
        <v>4562</v>
      </c>
      <c r="I77" s="4192">
        <v>46037</v>
      </c>
      <c r="J77" s="4192">
        <f t="shared" si="42"/>
        <v>46053</v>
      </c>
      <c r="K77" s="4192">
        <f t="shared" si="43"/>
        <v>46058</v>
      </c>
      <c r="L77" s="4192">
        <f t="shared" si="44"/>
        <v>46061</v>
      </c>
      <c r="M77" s="3520"/>
      <c r="N77" s="88">
        <f>N76+7</f>
        <v>46018</v>
      </c>
      <c r="O77" s="88">
        <f>O76+7</f>
        <v>46019</v>
      </c>
      <c r="P77" s="4216"/>
      <c r="Q77" s="3520"/>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24" s="14" customFormat="1" ht="20.100000000000001" customHeight="1">
      <c r="B78" s="2810"/>
      <c r="C78" s="26" t="s">
        <v>609</v>
      </c>
      <c r="D78" s="2661"/>
      <c r="E78" s="2662"/>
      <c r="F78" s="2787"/>
      <c r="G78" s="2663"/>
      <c r="H78" s="2663"/>
      <c r="I78" s="2663"/>
      <c r="J78" s="2661"/>
      <c r="K78" s="2661"/>
      <c r="L78" s="2661"/>
      <c r="M78" s="129"/>
      <c r="N78" s="4209"/>
      <c r="O78" s="4209"/>
      <c r="P78" s="4208"/>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row>
    <row r="79" spans="1:224" s="14" customFormat="1" ht="20.100000000000001" customHeight="1">
      <c r="B79" s="4203"/>
      <c r="C79" s="2660"/>
      <c r="D79" s="2661"/>
      <c r="E79" s="2662"/>
      <c r="F79" s="2661"/>
      <c r="G79" s="2663"/>
      <c r="H79" s="2663"/>
      <c r="I79" s="2663"/>
      <c r="J79" s="2663"/>
      <c r="K79" s="2663"/>
      <c r="L79" s="2663"/>
      <c r="M79" s="2663"/>
      <c r="N79" s="2663"/>
      <c r="O79" s="2663"/>
      <c r="P79" s="2663"/>
      <c r="Q79" s="2663"/>
      <c r="R79" s="129"/>
      <c r="S79" s="4209"/>
      <c r="T79" s="4209"/>
      <c r="U79" s="4209"/>
      <c r="V79" s="4209"/>
      <c r="W79" s="4208"/>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row>
    <row r="80" spans="1:224" ht="20.100000000000001" customHeight="1" thickBot="1">
      <c r="C80" s="69"/>
      <c r="D80" s="69"/>
      <c r="E80" s="69"/>
      <c r="F80" s="69"/>
      <c r="G80" s="69"/>
      <c r="H80" s="69"/>
      <c r="I80" s="69"/>
      <c r="J80" s="69"/>
      <c r="K80" s="69"/>
      <c r="L80" s="69"/>
      <c r="M80" s="69"/>
      <c r="N80" s="69"/>
      <c r="O80" s="69"/>
    </row>
    <row r="81" spans="3:15" ht="20.100000000000001" customHeight="1">
      <c r="C81" s="3609"/>
      <c r="D81" s="3610"/>
      <c r="E81" s="3611"/>
      <c r="F81" s="3612"/>
      <c r="G81" s="3613"/>
      <c r="H81" s="3614"/>
      <c r="I81" s="3615"/>
      <c r="J81" s="69"/>
      <c r="K81" s="69"/>
      <c r="L81" s="69"/>
      <c r="M81" s="69"/>
      <c r="N81" s="69"/>
      <c r="O81" s="69"/>
    </row>
    <row r="82" spans="3:15" ht="20.100000000000001" customHeight="1">
      <c r="C82" s="3616" t="s">
        <v>0</v>
      </c>
      <c r="D82" s="190"/>
      <c r="E82" s="3021" t="s">
        <v>3651</v>
      </c>
      <c r="F82" s="3021"/>
      <c r="G82" s="3021"/>
      <c r="H82" s="3021" t="s">
        <v>60</v>
      </c>
      <c r="I82" s="3617"/>
      <c r="J82" s="69"/>
      <c r="K82" s="69"/>
      <c r="L82" s="69"/>
      <c r="M82" s="69"/>
      <c r="N82" s="69"/>
      <c r="O82" s="69"/>
    </row>
    <row r="83" spans="3:15" ht="20.100000000000001" customHeight="1">
      <c r="C83" s="3225" t="s">
        <v>1</v>
      </c>
      <c r="D83" s="3624" t="s">
        <v>3652</v>
      </c>
      <c r="E83" s="1534" t="s">
        <v>611</v>
      </c>
      <c r="F83" s="3021"/>
      <c r="G83" s="3624" t="s">
        <v>38</v>
      </c>
      <c r="H83" s="1534" t="s">
        <v>62</v>
      </c>
      <c r="I83" s="4148" t="s">
        <v>63</v>
      </c>
      <c r="J83" s="69"/>
      <c r="K83" s="69"/>
      <c r="L83" s="69"/>
      <c r="M83" s="69"/>
      <c r="N83" s="69"/>
      <c r="O83" s="69"/>
    </row>
    <row r="84" spans="3:15" ht="20.100000000000001" customHeight="1">
      <c r="C84" s="3225" t="s">
        <v>3</v>
      </c>
      <c r="D84" s="3624" t="s">
        <v>5</v>
      </c>
      <c r="E84" s="1534" t="s">
        <v>39</v>
      </c>
      <c r="F84" s="195" t="s">
        <v>40</v>
      </c>
      <c r="G84" s="3624" t="s">
        <v>41</v>
      </c>
      <c r="H84" s="1534" t="s">
        <v>66</v>
      </c>
      <c r="I84" s="4148" t="s">
        <v>68</v>
      </c>
      <c r="J84" s="69"/>
      <c r="K84" s="69"/>
      <c r="L84" s="69"/>
      <c r="M84" s="69"/>
      <c r="N84" s="69"/>
      <c r="O84" s="69"/>
    </row>
    <row r="85" spans="3:15" ht="20.100000000000001" customHeight="1">
      <c r="C85" s="3225" t="s">
        <v>6</v>
      </c>
      <c r="D85" s="3624" t="s">
        <v>8</v>
      </c>
      <c r="E85" s="1534" t="s">
        <v>42</v>
      </c>
      <c r="F85" s="195" t="s">
        <v>43</v>
      </c>
      <c r="G85" s="3624" t="s">
        <v>44</v>
      </c>
      <c r="H85" s="1534" t="s">
        <v>69</v>
      </c>
      <c r="I85" s="4148" t="s">
        <v>71</v>
      </c>
      <c r="J85" s="69"/>
      <c r="K85" s="69"/>
      <c r="L85" s="69"/>
      <c r="M85" s="69"/>
      <c r="N85" s="69"/>
      <c r="O85" s="69"/>
    </row>
    <row r="86" spans="3:15" ht="20.100000000000001" customHeight="1">
      <c r="C86" s="3225" t="s">
        <v>9</v>
      </c>
      <c r="D86" s="3624" t="s">
        <v>11</v>
      </c>
      <c r="E86" s="1534" t="s">
        <v>45</v>
      </c>
      <c r="F86" s="195" t="s">
        <v>46</v>
      </c>
      <c r="G86" s="3624" t="s">
        <v>47</v>
      </c>
      <c r="H86" s="1534" t="s">
        <v>72</v>
      </c>
      <c r="I86" s="4148" t="s">
        <v>74</v>
      </c>
      <c r="J86" s="69"/>
      <c r="K86" s="69"/>
      <c r="L86" s="69"/>
      <c r="M86" s="69"/>
      <c r="N86" s="69"/>
      <c r="O86" s="69"/>
    </row>
    <row r="87" spans="3:15" ht="20.100000000000001" customHeight="1">
      <c r="C87" s="3225" t="s">
        <v>12</v>
      </c>
      <c r="D87" s="3624" t="s">
        <v>14</v>
      </c>
      <c r="E87" s="1534" t="s">
        <v>48</v>
      </c>
      <c r="F87" s="195" t="s">
        <v>49</v>
      </c>
      <c r="G87" s="3624" t="s">
        <v>50</v>
      </c>
      <c r="H87" s="1534" t="s">
        <v>75</v>
      </c>
      <c r="I87" s="4148" t="s">
        <v>77</v>
      </c>
      <c r="J87" s="69"/>
      <c r="K87" s="69"/>
      <c r="L87" s="69"/>
      <c r="M87" s="69"/>
      <c r="N87" s="69"/>
      <c r="O87" s="69"/>
    </row>
    <row r="88" spans="3:15" ht="20.100000000000001" customHeight="1">
      <c r="C88" s="3225" t="s">
        <v>15</v>
      </c>
      <c r="D88" s="3624" t="s">
        <v>17</v>
      </c>
      <c r="E88" s="1534" t="s">
        <v>51</v>
      </c>
      <c r="F88" s="195" t="s">
        <v>52</v>
      </c>
      <c r="G88" s="3624" t="s">
        <v>53</v>
      </c>
      <c r="H88" s="1534" t="s">
        <v>79</v>
      </c>
      <c r="I88" s="4148" t="s">
        <v>81</v>
      </c>
      <c r="J88" s="69"/>
      <c r="K88" s="69"/>
      <c r="L88" s="69"/>
      <c r="M88" s="69"/>
      <c r="N88" s="69"/>
      <c r="O88" s="69"/>
    </row>
    <row r="89" spans="3:15" ht="20.100000000000001" customHeight="1">
      <c r="C89" s="3225" t="s">
        <v>18</v>
      </c>
      <c r="D89" s="3624" t="s">
        <v>20</v>
      </c>
      <c r="E89" s="1534" t="s">
        <v>54</v>
      </c>
      <c r="F89" s="195" t="s">
        <v>55</v>
      </c>
      <c r="G89" s="3624" t="s">
        <v>56</v>
      </c>
      <c r="H89" s="1534" t="s">
        <v>82</v>
      </c>
      <c r="I89" s="4148" t="s">
        <v>84</v>
      </c>
      <c r="J89" s="69"/>
      <c r="K89" s="69"/>
      <c r="L89" s="69"/>
      <c r="M89" s="69"/>
      <c r="N89" s="69"/>
      <c r="O89" s="69"/>
    </row>
    <row r="90" spans="3:15" ht="20.100000000000001" customHeight="1">
      <c r="C90" s="3225" t="s">
        <v>21</v>
      </c>
      <c r="D90" s="3624" t="s">
        <v>23</v>
      </c>
      <c r="E90" s="1534"/>
      <c r="F90" s="190"/>
      <c r="G90" s="3624"/>
      <c r="H90" s="1534" t="s">
        <v>85</v>
      </c>
      <c r="I90" s="4148" t="s">
        <v>87</v>
      </c>
      <c r="J90" s="69"/>
      <c r="K90" s="69"/>
      <c r="L90" s="69"/>
      <c r="M90" s="69"/>
      <c r="N90" s="69"/>
      <c r="O90" s="69"/>
    </row>
    <row r="91" spans="3:15" ht="20.100000000000001" customHeight="1">
      <c r="C91" s="3225" t="s">
        <v>24</v>
      </c>
      <c r="D91" s="3624" t="s">
        <v>26</v>
      </c>
      <c r="E91" s="190"/>
      <c r="F91" s="190"/>
      <c r="G91" s="3624"/>
      <c r="H91" s="1534"/>
      <c r="I91" s="4148"/>
      <c r="J91" s="69"/>
      <c r="K91" s="69"/>
      <c r="L91" s="69"/>
      <c r="M91" s="69"/>
      <c r="N91" s="69"/>
      <c r="O91" s="69"/>
    </row>
    <row r="92" spans="3:15" ht="20.100000000000001" customHeight="1" thickBot="1">
      <c r="C92" s="4226"/>
      <c r="D92" s="4146"/>
      <c r="E92" s="4144"/>
      <c r="F92" s="4145"/>
      <c r="G92" s="4146"/>
      <c r="H92" s="4146"/>
      <c r="I92" s="4227"/>
    </row>
  </sheetData>
  <sheetProtection formatCells="0"/>
  <mergeCells count="6">
    <mergeCell ref="C2:L2"/>
    <mergeCell ref="C48:L48"/>
    <mergeCell ref="C51:D52"/>
    <mergeCell ref="E51:E52"/>
    <mergeCell ref="G51:H52"/>
    <mergeCell ref="I51:I52"/>
  </mergeCells>
  <hyperlinks>
    <hyperlink ref="I83" r:id="rId1" xr:uid="{C04EF9EC-A241-45B4-85EB-732B71BAA7C1}"/>
    <hyperlink ref="D83" r:id="rId2" xr:uid="{FB84A773-DB46-4985-9FA9-3773ECA6D0BE}"/>
    <hyperlink ref="G83" r:id="rId3" xr:uid="{3F60B7A1-AA2C-4AE7-8149-0EE55A50312E}"/>
    <hyperlink ref="G88" r:id="rId4" xr:uid="{C6E2CFE5-5287-4E5B-A23A-5124CB368626}"/>
    <hyperlink ref="G84" r:id="rId5" xr:uid="{1C3484F6-539D-4772-B15B-2395C45E13B6}"/>
    <hyperlink ref="G85" r:id="rId6" xr:uid="{2D339319-AC8A-45DC-88B4-4E4CEB3A415E}"/>
    <hyperlink ref="G86" r:id="rId7" xr:uid="{4710689E-11A4-4A3D-AD15-AF62C611176E}"/>
    <hyperlink ref="G87" r:id="rId8" xr:uid="{322439F7-A308-4EBF-952D-EAB6E25CCFD9}"/>
    <hyperlink ref="G89" r:id="rId9" xr:uid="{CFC2B446-3FDA-4E43-9698-8AAB50537E43}"/>
    <hyperlink ref="D86" r:id="rId10" xr:uid="{673E0579-D19E-4FB8-8019-D92B3DAF00FF}"/>
    <hyperlink ref="D85" r:id="rId11" xr:uid="{90CE55E3-8D20-4553-963E-CB4367B8A631}"/>
    <hyperlink ref="D88" r:id="rId12" xr:uid="{0BC04FF8-F6EB-488E-AAB3-6B091389C5E2}"/>
    <hyperlink ref="D87" r:id="rId13" xr:uid="{E6BA26A5-35F6-4DC0-993B-0E16776E99F1}"/>
    <hyperlink ref="D89" r:id="rId14" xr:uid="{50544CC3-7F6B-4CD3-918A-1C08B92D7F36}"/>
    <hyperlink ref="I88"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F71:L71 F67:F68 J67:L68 F75:L76 H72:L72 F73 H73:L73 F74 H74:L74 F70:H70 J70:L70 F77 H77:L77" unlockedFormula="1"/>
  </ignoredErrors>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57"/>
  <sheetViews>
    <sheetView showGridLines="0" topLeftCell="B1" zoomScaleNormal="100" workbookViewId="0">
      <selection activeCell="D103" sqref="D103"/>
    </sheetView>
  </sheetViews>
  <sheetFormatPr defaultColWidth="9.42578125" defaultRowHeight="20.100000000000001" customHeight="1"/>
  <cols>
    <col min="1" max="1" width="21" style="129" customWidth="1"/>
    <col min="2" max="2" width="8" style="59" customWidth="1"/>
    <col min="3" max="3" width="26.85546875" style="129" customWidth="1"/>
    <col min="4" max="4" width="25.140625" style="129" customWidth="1"/>
    <col min="5" max="5" width="20.28515625" style="129" customWidth="1"/>
    <col min="6" max="6" width="13.5703125" style="129" bestFit="1" customWidth="1"/>
    <col min="7" max="7" width="24.42578125" style="129" customWidth="1"/>
    <col min="8" max="8" width="17.7109375" style="129" customWidth="1"/>
    <col min="9" max="9" width="24.7109375" style="129" customWidth="1"/>
    <col min="10" max="10" width="14.140625" style="129" hidden="1" customWidth="1"/>
    <col min="11" max="11" width="15.42578125" style="129" hidden="1" customWidth="1"/>
    <col min="12" max="12" width="12.5703125" style="129" customWidth="1"/>
    <col min="13" max="13" width="15.85546875" style="129" customWidth="1"/>
    <col min="14" max="14" width="14.42578125" style="129" customWidth="1"/>
    <col min="15" max="15" width="16.140625" style="129" customWidth="1"/>
    <col min="16" max="17" width="14.42578125" style="129" customWidth="1"/>
    <col min="18" max="18" width="9.42578125" style="129"/>
    <col min="19" max="19" width="17.7109375" style="129" customWidth="1"/>
    <col min="20" max="20" width="17.28515625" style="129" customWidth="1"/>
    <col min="21" max="16384" width="9.42578125" style="129"/>
  </cols>
  <sheetData>
    <row r="2" spans="1:228" s="2722" customFormat="1" ht="20.100000000000001" customHeight="1">
      <c r="A2" s="1535"/>
      <c r="B2" s="1535"/>
      <c r="C2" s="4761" t="s">
        <v>1779</v>
      </c>
      <c r="D2" s="4761"/>
      <c r="E2" s="4761"/>
      <c r="F2" s="4761"/>
      <c r="G2" s="4761"/>
      <c r="H2" s="4761"/>
      <c r="I2" s="4761"/>
      <c r="J2" s="4761"/>
      <c r="K2" s="4761"/>
      <c r="L2" s="4761"/>
      <c r="M2" s="4761"/>
      <c r="N2" s="4761"/>
      <c r="O2" s="4761"/>
      <c r="P2" s="4761"/>
      <c r="Q2" s="4761"/>
    </row>
    <row r="3" spans="1:228" ht="20.100000000000001" customHeight="1">
      <c r="D3" s="774"/>
      <c r="G3" s="774"/>
      <c r="H3" s="774"/>
      <c r="I3" s="774"/>
      <c r="J3" s="774"/>
      <c r="K3" s="774"/>
      <c r="L3" s="41"/>
      <c r="M3" s="41"/>
    </row>
    <row r="4" spans="1:228" ht="20.100000000000001" customHeight="1">
      <c r="B4" s="3712"/>
      <c r="C4" s="4762" t="s">
        <v>4563</v>
      </c>
      <c r="D4" s="4762"/>
      <c r="E4" s="4762"/>
      <c r="F4" s="4762"/>
      <c r="G4" s="4762"/>
      <c r="H4" s="4762"/>
      <c r="I4" s="4762"/>
      <c r="J4" s="4762"/>
      <c r="K4" s="4762"/>
      <c r="L4" s="4762"/>
      <c r="M4" s="4762"/>
      <c r="N4" s="4762"/>
      <c r="O4" s="4762"/>
      <c r="P4" s="4762"/>
      <c r="Q4" s="4762"/>
    </row>
    <row r="5" spans="1:228" s="14" customFormat="1" ht="20.100000000000001" customHeight="1">
      <c r="B5" s="4202"/>
      <c r="C5" s="129"/>
      <c r="D5" s="4228"/>
      <c r="E5" s="129"/>
      <c r="F5" s="774"/>
      <c r="G5" s="774"/>
      <c r="H5" s="774"/>
      <c r="I5" s="774"/>
      <c r="J5" s="774"/>
      <c r="K5" s="774"/>
      <c r="L5" s="774"/>
      <c r="M5" s="41"/>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row>
    <row r="6" spans="1:228" s="14" customFormat="1" ht="20.100000000000001" hidden="1" customHeight="1">
      <c r="B6" s="4203"/>
      <c r="C6" s="1380" t="s">
        <v>3425</v>
      </c>
      <c r="D6" s="69"/>
      <c r="E6" s="69"/>
      <c r="F6" s="69"/>
      <c r="G6" s="69"/>
      <c r="H6" s="69"/>
      <c r="I6" s="69"/>
      <c r="J6" s="70"/>
      <c r="K6" s="70"/>
      <c r="L6" s="70"/>
      <c r="M6" s="70"/>
      <c r="N6" s="6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row>
    <row r="7" spans="1:228" s="14" customFormat="1" ht="20.100000000000001" hidden="1" customHeight="1">
      <c r="B7" s="4203"/>
      <c r="C7" s="4204"/>
      <c r="D7" s="4205"/>
      <c r="E7" s="1014" t="s">
        <v>96</v>
      </c>
      <c r="F7" s="2653" t="s">
        <v>3357</v>
      </c>
      <c r="G7" s="2653" t="s">
        <v>4564</v>
      </c>
      <c r="H7" s="2653" t="s">
        <v>2077</v>
      </c>
      <c r="I7" s="2653" t="s">
        <v>831</v>
      </c>
      <c r="J7" s="2653" t="s">
        <v>832</v>
      </c>
      <c r="K7" s="2653" t="s">
        <v>1303</v>
      </c>
      <c r="L7" s="2653" t="s">
        <v>774</v>
      </c>
      <c r="M7" s="2653" t="s">
        <v>4565</v>
      </c>
      <c r="N7" s="2653" t="s">
        <v>4566</v>
      </c>
      <c r="O7" s="2653" t="s">
        <v>4567</v>
      </c>
      <c r="P7" s="2653" t="s">
        <v>4568</v>
      </c>
      <c r="Q7" s="2653" t="s">
        <v>4569</v>
      </c>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row>
    <row r="8" spans="1:228" s="14" customFormat="1" ht="20.100000000000001" hidden="1" customHeight="1">
      <c r="B8" s="4203"/>
      <c r="C8" s="4206" t="s">
        <v>4409</v>
      </c>
      <c r="D8" s="4207" t="s">
        <v>3378</v>
      </c>
      <c r="E8" s="1844"/>
      <c r="F8" s="2656" t="s">
        <v>4410</v>
      </c>
      <c r="G8" s="2654"/>
      <c r="H8" s="2654"/>
      <c r="I8" s="2656"/>
      <c r="J8" s="2656" t="s">
        <v>3235</v>
      </c>
      <c r="K8" s="2656" t="s">
        <v>3215</v>
      </c>
      <c r="L8" s="2656" t="s">
        <v>3964</v>
      </c>
      <c r="M8" s="2656" t="s">
        <v>3092</v>
      </c>
      <c r="N8" s="2656" t="s">
        <v>4570</v>
      </c>
      <c r="O8" s="2656" t="s">
        <v>3220</v>
      </c>
      <c r="P8" s="2656" t="s">
        <v>4571</v>
      </c>
      <c r="Q8" s="2656" t="s">
        <v>3047</v>
      </c>
      <c r="R8" s="2144"/>
      <c r="S8" s="4208" t="s">
        <v>4411</v>
      </c>
      <c r="T8" s="3597" t="s">
        <v>1793</v>
      </c>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row>
    <row r="9" spans="1:228" s="14" customFormat="1" ht="20.100000000000001" hidden="1" customHeight="1">
      <c r="B9" s="2810" t="s">
        <v>4412</v>
      </c>
      <c r="C9" s="2655" t="s">
        <v>451</v>
      </c>
      <c r="D9" s="1023" t="s">
        <v>4413</v>
      </c>
      <c r="E9" s="2767">
        <v>45664</v>
      </c>
      <c r="F9" s="2786">
        <f t="shared" ref="F9" si="0">E9+11</f>
        <v>45675</v>
      </c>
      <c r="G9" s="2332" t="s">
        <v>4572</v>
      </c>
      <c r="H9" s="2332" t="s">
        <v>4573</v>
      </c>
      <c r="I9" s="2930">
        <v>45678</v>
      </c>
      <c r="J9" s="2881">
        <f t="shared" ref="J9" si="1">I9+18</f>
        <v>45696</v>
      </c>
      <c r="K9" s="2811">
        <f t="shared" ref="K9" si="2">I9+22</f>
        <v>45700</v>
      </c>
      <c r="L9" s="3037">
        <f t="shared" ref="L9" si="3">I9+28</f>
        <v>45706</v>
      </c>
      <c r="M9" s="2811">
        <f t="shared" ref="M9" si="4">I9+33</f>
        <v>45711</v>
      </c>
      <c r="N9" s="2811">
        <f t="shared" ref="N9" si="5">I9+36</f>
        <v>45714</v>
      </c>
      <c r="O9" s="2811">
        <f t="shared" ref="O9" si="6">I9+37</f>
        <v>45715</v>
      </c>
      <c r="P9" s="2811">
        <f t="shared" ref="P9" si="7">I9+40</f>
        <v>45718</v>
      </c>
      <c r="Q9" s="2811">
        <f t="shared" ref="Q9" si="8">I9+41</f>
        <v>45719</v>
      </c>
      <c r="R9" s="129"/>
      <c r="S9" s="4209">
        <v>45660</v>
      </c>
      <c r="T9" s="4209">
        <f t="shared" ref="T9:T14" si="9">S9+0</f>
        <v>45660</v>
      </c>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row>
    <row r="10" spans="1:228" s="14" customFormat="1" ht="20.100000000000001" hidden="1" customHeight="1">
      <c r="B10" s="2810" t="s">
        <v>4416</v>
      </c>
      <c r="C10" s="2655" t="s">
        <v>1890</v>
      </c>
      <c r="D10" s="1023" t="s">
        <v>4417</v>
      </c>
      <c r="E10" s="2767">
        <v>45668</v>
      </c>
      <c r="F10" s="2880">
        <f>E10+11</f>
        <v>45679</v>
      </c>
      <c r="G10" s="1023" t="s">
        <v>4574</v>
      </c>
      <c r="H10" s="1023" t="s">
        <v>4575</v>
      </c>
      <c r="I10" s="1023">
        <v>45685</v>
      </c>
      <c r="J10" s="2786">
        <f t="shared" ref="J10:J15" si="10">I10+18</f>
        <v>45703</v>
      </c>
      <c r="K10" s="2786">
        <f>I10+22</f>
        <v>45707</v>
      </c>
      <c r="L10" s="2786">
        <f t="shared" ref="L10:L15" si="11">I10+28</f>
        <v>45713</v>
      </c>
      <c r="M10" s="2786">
        <f t="shared" ref="M10:M15" si="12">I10+33</f>
        <v>45718</v>
      </c>
      <c r="N10" s="2786">
        <f t="shared" ref="N10:N15" si="13">I10+36</f>
        <v>45721</v>
      </c>
      <c r="O10" s="2786">
        <f t="shared" ref="O10:O15" si="14">I10+37</f>
        <v>45722</v>
      </c>
      <c r="P10" s="2786">
        <f t="shared" ref="P10:P15" si="15">I10+40</f>
        <v>45725</v>
      </c>
      <c r="Q10" s="2786">
        <f t="shared" ref="Q10:Q15" si="16">I10+41</f>
        <v>45726</v>
      </c>
      <c r="R10" s="129"/>
      <c r="S10" s="4209">
        <v>45667</v>
      </c>
      <c r="T10" s="4209">
        <f t="shared" si="9"/>
        <v>45667</v>
      </c>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row>
    <row r="11" spans="1:228" s="14" customFormat="1" ht="20.100000000000001" hidden="1" customHeight="1">
      <c r="B11" s="2810" t="s">
        <v>4420</v>
      </c>
      <c r="C11" s="2655" t="s">
        <v>4421</v>
      </c>
      <c r="D11" s="1023" t="s">
        <v>4422</v>
      </c>
      <c r="E11" s="2767">
        <v>45681</v>
      </c>
      <c r="F11" s="2880">
        <f>E11+11</f>
        <v>45692</v>
      </c>
      <c r="G11" s="2854" t="s">
        <v>404</v>
      </c>
      <c r="H11" s="2854" t="s">
        <v>4576</v>
      </c>
      <c r="I11" s="2822">
        <v>45692</v>
      </c>
      <c r="J11" s="2824">
        <f t="shared" si="10"/>
        <v>45710</v>
      </c>
      <c r="K11" s="2824">
        <f t="shared" ref="K11:K15" si="17">I11+22</f>
        <v>45714</v>
      </c>
      <c r="L11" s="2824">
        <f t="shared" si="11"/>
        <v>45720</v>
      </c>
      <c r="M11" s="2824">
        <f t="shared" si="12"/>
        <v>45725</v>
      </c>
      <c r="N11" s="2824">
        <f t="shared" si="13"/>
        <v>45728</v>
      </c>
      <c r="O11" s="2824">
        <f t="shared" si="14"/>
        <v>45729</v>
      </c>
      <c r="P11" s="2824">
        <f t="shared" si="15"/>
        <v>45732</v>
      </c>
      <c r="Q11" s="2824">
        <f t="shared" si="16"/>
        <v>45733</v>
      </c>
      <c r="R11" s="129"/>
      <c r="S11" s="4209">
        <v>45674</v>
      </c>
      <c r="T11" s="4209">
        <f t="shared" si="9"/>
        <v>45674</v>
      </c>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row>
    <row r="12" spans="1:228" s="14" customFormat="1" ht="20.100000000000001" hidden="1" customHeight="1">
      <c r="B12" s="2810" t="s">
        <v>4269</v>
      </c>
      <c r="C12" s="2655" t="s">
        <v>4424</v>
      </c>
      <c r="D12" s="1023" t="s">
        <v>4425</v>
      </c>
      <c r="E12" s="2767">
        <v>45682</v>
      </c>
      <c r="F12" s="2786">
        <f>E12+11</f>
        <v>45693</v>
      </c>
      <c r="G12" s="1023" t="s">
        <v>4577</v>
      </c>
      <c r="H12" s="1023" t="s">
        <v>4578</v>
      </c>
      <c r="I12" s="1023">
        <v>45699</v>
      </c>
      <c r="J12" s="2786">
        <f t="shared" si="10"/>
        <v>45717</v>
      </c>
      <c r="K12" s="2786">
        <f t="shared" si="17"/>
        <v>45721</v>
      </c>
      <c r="L12" s="2786">
        <f t="shared" si="11"/>
        <v>45727</v>
      </c>
      <c r="M12" s="2786">
        <f t="shared" si="12"/>
        <v>45732</v>
      </c>
      <c r="N12" s="2786">
        <f t="shared" si="13"/>
        <v>45735</v>
      </c>
      <c r="O12" s="2786">
        <f t="shared" si="14"/>
        <v>45736</v>
      </c>
      <c r="P12" s="2786">
        <f t="shared" si="15"/>
        <v>45739</v>
      </c>
      <c r="Q12" s="2786">
        <f t="shared" si="16"/>
        <v>45740</v>
      </c>
      <c r="R12" s="129"/>
      <c r="S12" s="4209">
        <v>45681</v>
      </c>
      <c r="T12" s="4209">
        <f t="shared" si="9"/>
        <v>45681</v>
      </c>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row>
    <row r="13" spans="1:228" s="14" customFormat="1" ht="20.100000000000001" hidden="1" customHeight="1">
      <c r="B13" s="2810" t="s">
        <v>4274</v>
      </c>
      <c r="C13" s="2821" t="s">
        <v>189</v>
      </c>
      <c r="D13" s="2822" t="s">
        <v>4427</v>
      </c>
      <c r="E13" s="2823">
        <v>45687</v>
      </c>
      <c r="F13" s="2824">
        <f>E13+11</f>
        <v>45698</v>
      </c>
      <c r="G13" s="1023" t="s">
        <v>4388</v>
      </c>
      <c r="H13" s="1023" t="s">
        <v>4579</v>
      </c>
      <c r="I13" s="1023">
        <v>45706</v>
      </c>
      <c r="J13" s="2786">
        <f t="shared" si="10"/>
        <v>45724</v>
      </c>
      <c r="K13" s="2786">
        <f t="shared" si="17"/>
        <v>45728</v>
      </c>
      <c r="L13" s="2786">
        <f t="shared" si="11"/>
        <v>45734</v>
      </c>
      <c r="M13" s="2786">
        <f t="shared" si="12"/>
        <v>45739</v>
      </c>
      <c r="N13" s="2786">
        <f t="shared" si="13"/>
        <v>45742</v>
      </c>
      <c r="O13" s="2786">
        <f t="shared" si="14"/>
        <v>45743</v>
      </c>
      <c r="P13" s="2786">
        <f t="shared" si="15"/>
        <v>45746</v>
      </c>
      <c r="Q13" s="2786">
        <f t="shared" si="16"/>
        <v>45747</v>
      </c>
      <c r="R13" s="129"/>
      <c r="S13" s="4209">
        <v>45688</v>
      </c>
      <c r="T13" s="4209">
        <f t="shared" si="9"/>
        <v>45688</v>
      </c>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row>
    <row r="14" spans="1:228" s="14" customFormat="1" ht="20.100000000000001" hidden="1" customHeight="1">
      <c r="B14" s="2810" t="s">
        <v>4279</v>
      </c>
      <c r="C14" s="2821" t="s">
        <v>451</v>
      </c>
      <c r="D14" s="2822" t="s">
        <v>4430</v>
      </c>
      <c r="E14" s="2823">
        <v>45694</v>
      </c>
      <c r="F14" s="2824">
        <f>E14+11</f>
        <v>45705</v>
      </c>
      <c r="G14" s="1023" t="s">
        <v>557</v>
      </c>
      <c r="H14" s="1023" t="s">
        <v>4580</v>
      </c>
      <c r="I14" s="1023">
        <v>45713</v>
      </c>
      <c r="J14" s="2824">
        <f t="shared" si="10"/>
        <v>45731</v>
      </c>
      <c r="K14" s="2786">
        <f t="shared" si="17"/>
        <v>45735</v>
      </c>
      <c r="L14" s="2824">
        <f t="shared" si="11"/>
        <v>45741</v>
      </c>
      <c r="M14" s="2824">
        <f t="shared" si="12"/>
        <v>45746</v>
      </c>
      <c r="N14" s="2824">
        <f t="shared" si="13"/>
        <v>45749</v>
      </c>
      <c r="O14" s="2824">
        <f t="shared" si="14"/>
        <v>45750</v>
      </c>
      <c r="P14" s="2824">
        <f t="shared" si="15"/>
        <v>45753</v>
      </c>
      <c r="Q14" s="2824">
        <f t="shared" si="16"/>
        <v>45754</v>
      </c>
      <c r="R14" s="129"/>
      <c r="S14" s="4209">
        <v>45695</v>
      </c>
      <c r="T14" s="4209">
        <f t="shared" si="9"/>
        <v>45695</v>
      </c>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row>
    <row r="15" spans="1:228" s="14" customFormat="1" ht="20.100000000000001" hidden="1" customHeight="1">
      <c r="B15" s="2810" t="s">
        <v>4433</v>
      </c>
      <c r="C15" s="2821" t="s">
        <v>1890</v>
      </c>
      <c r="D15" s="2822" t="s">
        <v>4434</v>
      </c>
      <c r="E15" s="2854">
        <v>45707</v>
      </c>
      <c r="F15" s="2824">
        <f t="shared" ref="F15:F17" si="18">E15+11</f>
        <v>45718</v>
      </c>
      <c r="G15" s="1023" t="s">
        <v>4317</v>
      </c>
      <c r="H15" s="1023" t="s">
        <v>4581</v>
      </c>
      <c r="I15" s="1023">
        <v>45720</v>
      </c>
      <c r="J15" s="2786">
        <f t="shared" si="10"/>
        <v>45738</v>
      </c>
      <c r="K15" s="2824">
        <f t="shared" si="17"/>
        <v>45742</v>
      </c>
      <c r="L15" s="2786">
        <f t="shared" si="11"/>
        <v>45748</v>
      </c>
      <c r="M15" s="2786">
        <f t="shared" si="12"/>
        <v>45753</v>
      </c>
      <c r="N15" s="2786">
        <f t="shared" si="13"/>
        <v>45756</v>
      </c>
      <c r="O15" s="2786">
        <f t="shared" si="14"/>
        <v>45757</v>
      </c>
      <c r="P15" s="2786">
        <f t="shared" si="15"/>
        <v>45760</v>
      </c>
      <c r="Q15" s="2786">
        <f t="shared" si="16"/>
        <v>45761</v>
      </c>
      <c r="R15" s="129"/>
      <c r="S15" s="4209">
        <v>45702</v>
      </c>
      <c r="T15" s="4209">
        <f t="shared" ref="T15:T24" si="19">S15+0</f>
        <v>45702</v>
      </c>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row>
    <row r="16" spans="1:228" s="14" customFormat="1" ht="20.100000000000001" hidden="1" customHeight="1">
      <c r="B16" s="2810" t="s">
        <v>4211</v>
      </c>
      <c r="C16" s="2655" t="s">
        <v>4421</v>
      </c>
      <c r="D16" s="1023" t="s">
        <v>4437</v>
      </c>
      <c r="E16" s="2767">
        <v>45714</v>
      </c>
      <c r="F16" s="2786">
        <f t="shared" si="18"/>
        <v>45725</v>
      </c>
      <c r="G16" s="1023" t="s">
        <v>4582</v>
      </c>
      <c r="H16" s="1023" t="s">
        <v>4583</v>
      </c>
      <c r="I16" s="1023">
        <v>45727</v>
      </c>
      <c r="J16" s="2786">
        <f t="shared" ref="J16:J24" si="20">I16+18</f>
        <v>45745</v>
      </c>
      <c r="K16" s="2786">
        <f t="shared" ref="K16:K24" si="21">I16+22</f>
        <v>45749</v>
      </c>
      <c r="L16" s="2786">
        <f t="shared" ref="L16:L24" si="22">I16+28</f>
        <v>45755</v>
      </c>
      <c r="M16" s="2786">
        <f t="shared" ref="M16:M24" si="23">I16+33</f>
        <v>45760</v>
      </c>
      <c r="N16" s="2786">
        <f t="shared" ref="N16:N24" si="24">I16+36</f>
        <v>45763</v>
      </c>
      <c r="O16" s="2786">
        <f t="shared" ref="O16:O24" si="25">I16+37</f>
        <v>45764</v>
      </c>
      <c r="P16" s="2786">
        <f t="shared" ref="P16:P24" si="26">I16+40</f>
        <v>45767</v>
      </c>
      <c r="Q16" s="2786">
        <f t="shared" ref="Q16:Q24" si="27">I16+41</f>
        <v>45768</v>
      </c>
      <c r="R16" s="129"/>
      <c r="S16" s="4209">
        <v>45709</v>
      </c>
      <c r="T16" s="4209">
        <f t="shared" si="19"/>
        <v>45709</v>
      </c>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c r="HJ16" s="129"/>
      <c r="HK16" s="129"/>
      <c r="HL16" s="129"/>
      <c r="HM16" s="129"/>
      <c r="HN16" s="129"/>
      <c r="HO16" s="129"/>
      <c r="HP16" s="129"/>
      <c r="HQ16" s="129"/>
      <c r="HR16" s="129"/>
      <c r="HS16" s="129"/>
      <c r="HT16" s="129"/>
    </row>
    <row r="17" spans="1:228" s="14" customFormat="1" ht="20.100000000000001" hidden="1" customHeight="1">
      <c r="B17" s="2810" t="s">
        <v>4213</v>
      </c>
      <c r="C17" s="2655" t="s">
        <v>4424</v>
      </c>
      <c r="D17" s="1023" t="s">
        <v>4440</v>
      </c>
      <c r="E17" s="2767">
        <v>45720</v>
      </c>
      <c r="F17" s="2786">
        <f t="shared" si="18"/>
        <v>45731</v>
      </c>
      <c r="G17" s="1023" t="s">
        <v>4584</v>
      </c>
      <c r="H17" s="1023" t="s">
        <v>4585</v>
      </c>
      <c r="I17" s="1023">
        <v>45734</v>
      </c>
      <c r="J17" s="2786">
        <f t="shared" si="20"/>
        <v>45752</v>
      </c>
      <c r="K17" s="2786">
        <f t="shared" si="21"/>
        <v>45756</v>
      </c>
      <c r="L17" s="2786">
        <f t="shared" si="22"/>
        <v>45762</v>
      </c>
      <c r="M17" s="2786">
        <f t="shared" si="23"/>
        <v>45767</v>
      </c>
      <c r="N17" s="2786">
        <f t="shared" si="24"/>
        <v>45770</v>
      </c>
      <c r="O17" s="2786">
        <f t="shared" si="25"/>
        <v>45771</v>
      </c>
      <c r="P17" s="2786">
        <f t="shared" si="26"/>
        <v>45774</v>
      </c>
      <c r="Q17" s="2786">
        <f t="shared" si="27"/>
        <v>45775</v>
      </c>
      <c r="R17" s="129"/>
      <c r="S17" s="4209">
        <v>45716</v>
      </c>
      <c r="T17" s="4209">
        <f t="shared" si="19"/>
        <v>45716</v>
      </c>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row>
    <row r="18" spans="1:228" s="14" customFormat="1" ht="20.100000000000001" hidden="1" customHeight="1">
      <c r="B18" s="2810" t="s">
        <v>4215</v>
      </c>
      <c r="C18" s="2655" t="s">
        <v>4443</v>
      </c>
      <c r="D18" s="1023" t="s">
        <v>4444</v>
      </c>
      <c r="E18" s="1004">
        <v>45723</v>
      </c>
      <c r="F18" s="2786">
        <f t="shared" ref="F18:F24" si="28">E18+11</f>
        <v>45734</v>
      </c>
      <c r="G18" s="1023" t="s">
        <v>4586</v>
      </c>
      <c r="H18" s="1023" t="s">
        <v>4587</v>
      </c>
      <c r="I18" s="1023">
        <v>45741</v>
      </c>
      <c r="J18" s="2786">
        <f t="shared" si="20"/>
        <v>45759</v>
      </c>
      <c r="K18" s="2786">
        <f t="shared" si="21"/>
        <v>45763</v>
      </c>
      <c r="L18" s="2786">
        <f t="shared" si="22"/>
        <v>45769</v>
      </c>
      <c r="M18" s="2786">
        <f t="shared" si="23"/>
        <v>45774</v>
      </c>
      <c r="N18" s="2786">
        <f t="shared" si="24"/>
        <v>45777</v>
      </c>
      <c r="O18" s="2786">
        <f t="shared" si="25"/>
        <v>45778</v>
      </c>
      <c r="P18" s="2786">
        <f t="shared" si="26"/>
        <v>45781</v>
      </c>
      <c r="Q18" s="2786">
        <f t="shared" si="27"/>
        <v>45782</v>
      </c>
      <c r="R18" s="129"/>
      <c r="S18" s="4209">
        <v>45723</v>
      </c>
      <c r="T18" s="4209">
        <f t="shared" si="19"/>
        <v>45723</v>
      </c>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row>
    <row r="19" spans="1:228" s="14" customFormat="1" ht="20.100000000000001" hidden="1" customHeight="1">
      <c r="B19" s="2810" t="s">
        <v>4216</v>
      </c>
      <c r="C19" s="2655" t="s">
        <v>451</v>
      </c>
      <c r="D19" s="1023" t="s">
        <v>4588</v>
      </c>
      <c r="E19" s="1004">
        <v>45730</v>
      </c>
      <c r="F19" s="2786">
        <f t="shared" si="28"/>
        <v>45741</v>
      </c>
      <c r="G19" s="1023" t="s">
        <v>4572</v>
      </c>
      <c r="H19" s="1023" t="s">
        <v>4589</v>
      </c>
      <c r="I19" s="1023">
        <v>45748</v>
      </c>
      <c r="J19" s="2786">
        <f t="shared" si="20"/>
        <v>45766</v>
      </c>
      <c r="K19" s="2786">
        <f t="shared" si="21"/>
        <v>45770</v>
      </c>
      <c r="L19" s="2786">
        <f t="shared" si="22"/>
        <v>45776</v>
      </c>
      <c r="M19" s="2786">
        <f t="shared" si="23"/>
        <v>45781</v>
      </c>
      <c r="N19" s="2786">
        <f t="shared" si="24"/>
        <v>45784</v>
      </c>
      <c r="O19" s="2786">
        <f t="shared" si="25"/>
        <v>45785</v>
      </c>
      <c r="P19" s="2786">
        <f t="shared" si="26"/>
        <v>45788</v>
      </c>
      <c r="Q19" s="2786">
        <f t="shared" si="27"/>
        <v>45789</v>
      </c>
      <c r="R19" s="129"/>
      <c r="S19" s="4209">
        <v>45730</v>
      </c>
      <c r="T19" s="4209">
        <f t="shared" si="19"/>
        <v>45730</v>
      </c>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row>
    <row r="20" spans="1:228" s="14" customFormat="1" ht="20.100000000000001" hidden="1" customHeight="1">
      <c r="B20" s="2810" t="s">
        <v>4217</v>
      </c>
      <c r="C20" s="2655" t="s">
        <v>1890</v>
      </c>
      <c r="D20" s="1023" t="s">
        <v>4590</v>
      </c>
      <c r="E20" s="1004">
        <v>45737</v>
      </c>
      <c r="F20" s="2786">
        <f t="shared" si="28"/>
        <v>45748</v>
      </c>
      <c r="G20" s="1023" t="s">
        <v>4574</v>
      </c>
      <c r="H20" s="1023" t="s">
        <v>4591</v>
      </c>
      <c r="I20" s="1023">
        <v>45755</v>
      </c>
      <c r="J20" s="2786">
        <f t="shared" si="20"/>
        <v>45773</v>
      </c>
      <c r="K20" s="2786">
        <f t="shared" si="21"/>
        <v>45777</v>
      </c>
      <c r="L20" s="2786">
        <f t="shared" si="22"/>
        <v>45783</v>
      </c>
      <c r="M20" s="2786">
        <f t="shared" si="23"/>
        <v>45788</v>
      </c>
      <c r="N20" s="2786">
        <f t="shared" si="24"/>
        <v>45791</v>
      </c>
      <c r="O20" s="2786">
        <f t="shared" si="25"/>
        <v>45792</v>
      </c>
      <c r="P20" s="2786">
        <f t="shared" si="26"/>
        <v>45795</v>
      </c>
      <c r="Q20" s="2786">
        <f t="shared" si="27"/>
        <v>45796</v>
      </c>
      <c r="R20" s="129"/>
      <c r="S20" s="4209">
        <v>45737</v>
      </c>
      <c r="T20" s="4209">
        <f t="shared" si="19"/>
        <v>45737</v>
      </c>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row>
    <row r="21" spans="1:228" s="14" customFormat="1" ht="20.100000000000001" hidden="1" customHeight="1">
      <c r="B21" s="2810" t="s">
        <v>4219</v>
      </c>
      <c r="C21" s="2655" t="s">
        <v>4592</v>
      </c>
      <c r="D21" s="1023" t="s">
        <v>4593</v>
      </c>
      <c r="E21" s="1004">
        <v>45744</v>
      </c>
      <c r="F21" s="2786">
        <f t="shared" si="28"/>
        <v>45755</v>
      </c>
      <c r="G21" s="1023" t="s">
        <v>4577</v>
      </c>
      <c r="H21" s="1023" t="s">
        <v>4594</v>
      </c>
      <c r="I21" s="1023">
        <v>45762</v>
      </c>
      <c r="J21" s="2786">
        <f t="shared" si="20"/>
        <v>45780</v>
      </c>
      <c r="K21" s="2786">
        <f t="shared" si="21"/>
        <v>45784</v>
      </c>
      <c r="L21" s="2786">
        <f t="shared" si="22"/>
        <v>45790</v>
      </c>
      <c r="M21" s="2786">
        <f t="shared" si="23"/>
        <v>45795</v>
      </c>
      <c r="N21" s="2786">
        <f t="shared" si="24"/>
        <v>45798</v>
      </c>
      <c r="O21" s="2786">
        <f t="shared" si="25"/>
        <v>45799</v>
      </c>
      <c r="P21" s="2786">
        <f t="shared" si="26"/>
        <v>45802</v>
      </c>
      <c r="Q21" s="2786">
        <f t="shared" si="27"/>
        <v>45803</v>
      </c>
      <c r="R21" s="129"/>
      <c r="S21" s="4209">
        <v>45744</v>
      </c>
      <c r="T21" s="4209">
        <f t="shared" si="19"/>
        <v>45744</v>
      </c>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row>
    <row r="22" spans="1:228" s="14" customFormat="1" ht="20.100000000000001" hidden="1" customHeight="1">
      <c r="B22" s="2810" t="s">
        <v>4221</v>
      </c>
      <c r="C22" s="2655" t="s">
        <v>4421</v>
      </c>
      <c r="D22" s="1023" t="s">
        <v>4595</v>
      </c>
      <c r="E22" s="1004">
        <v>45751</v>
      </c>
      <c r="F22" s="2786">
        <f t="shared" si="28"/>
        <v>45762</v>
      </c>
      <c r="G22" s="1023" t="s">
        <v>4388</v>
      </c>
      <c r="H22" s="1023" t="s">
        <v>4596</v>
      </c>
      <c r="I22" s="1023">
        <v>45769</v>
      </c>
      <c r="J22" s="2786">
        <f t="shared" si="20"/>
        <v>45787</v>
      </c>
      <c r="K22" s="2786">
        <f t="shared" si="21"/>
        <v>45791</v>
      </c>
      <c r="L22" s="2786">
        <f t="shared" si="22"/>
        <v>45797</v>
      </c>
      <c r="M22" s="2786">
        <f t="shared" si="23"/>
        <v>45802</v>
      </c>
      <c r="N22" s="2786">
        <f t="shared" si="24"/>
        <v>45805</v>
      </c>
      <c r="O22" s="2786">
        <f t="shared" si="25"/>
        <v>45806</v>
      </c>
      <c r="P22" s="2786">
        <f t="shared" si="26"/>
        <v>45809</v>
      </c>
      <c r="Q22" s="2786">
        <f t="shared" si="27"/>
        <v>45810</v>
      </c>
      <c r="R22" s="129"/>
      <c r="S22" s="4209">
        <v>45751</v>
      </c>
      <c r="T22" s="4209">
        <f t="shared" si="19"/>
        <v>45751</v>
      </c>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c r="HJ22" s="129"/>
      <c r="HK22" s="129"/>
      <c r="HL22" s="129"/>
      <c r="HM22" s="129"/>
      <c r="HN22" s="129"/>
      <c r="HO22" s="129"/>
      <c r="HP22" s="129"/>
      <c r="HQ22" s="129"/>
      <c r="HR22" s="129"/>
      <c r="HS22" s="129"/>
      <c r="HT22" s="129"/>
    </row>
    <row r="23" spans="1:228" s="14" customFormat="1" ht="20.100000000000001" hidden="1" customHeight="1">
      <c r="B23" s="2810" t="s">
        <v>4223</v>
      </c>
      <c r="C23" s="2655" t="s">
        <v>4424</v>
      </c>
      <c r="D23" s="1023" t="s">
        <v>4597</v>
      </c>
      <c r="E23" s="1004">
        <v>45758</v>
      </c>
      <c r="F23" s="2786">
        <f t="shared" si="28"/>
        <v>45769</v>
      </c>
      <c r="G23" s="1023" t="s">
        <v>557</v>
      </c>
      <c r="H23" s="1023" t="s">
        <v>4598</v>
      </c>
      <c r="I23" s="1023">
        <v>45776</v>
      </c>
      <c r="J23" s="2786">
        <f t="shared" si="20"/>
        <v>45794</v>
      </c>
      <c r="K23" s="2786">
        <f t="shared" si="21"/>
        <v>45798</v>
      </c>
      <c r="L23" s="2786">
        <f t="shared" si="22"/>
        <v>45804</v>
      </c>
      <c r="M23" s="2786">
        <f t="shared" si="23"/>
        <v>45809</v>
      </c>
      <c r="N23" s="2786">
        <f t="shared" si="24"/>
        <v>45812</v>
      </c>
      <c r="O23" s="2786">
        <f t="shared" si="25"/>
        <v>45813</v>
      </c>
      <c r="P23" s="2786">
        <f t="shared" si="26"/>
        <v>45816</v>
      </c>
      <c r="Q23" s="2786">
        <f t="shared" si="27"/>
        <v>45817</v>
      </c>
      <c r="R23" s="129"/>
      <c r="S23" s="4209">
        <v>45758</v>
      </c>
      <c r="T23" s="4209">
        <f t="shared" si="19"/>
        <v>45758</v>
      </c>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row>
    <row r="24" spans="1:228" s="14" customFormat="1" ht="20.100000000000001" hidden="1" customHeight="1">
      <c r="B24" s="2810" t="s">
        <v>4224</v>
      </c>
      <c r="C24" s="2655" t="s">
        <v>4443</v>
      </c>
      <c r="D24" s="1023" t="s">
        <v>4599</v>
      </c>
      <c r="E24" s="1004">
        <v>45765</v>
      </c>
      <c r="F24" s="2786">
        <f t="shared" si="28"/>
        <v>45776</v>
      </c>
      <c r="G24" s="1023" t="s">
        <v>4317</v>
      </c>
      <c r="H24" s="1023" t="s">
        <v>4600</v>
      </c>
      <c r="I24" s="1023">
        <v>45783</v>
      </c>
      <c r="J24" s="2786">
        <f t="shared" si="20"/>
        <v>45801</v>
      </c>
      <c r="K24" s="2786">
        <f t="shared" si="21"/>
        <v>45805</v>
      </c>
      <c r="L24" s="2786">
        <f t="shared" si="22"/>
        <v>45811</v>
      </c>
      <c r="M24" s="2786">
        <f t="shared" si="23"/>
        <v>45816</v>
      </c>
      <c r="N24" s="2786">
        <f t="shared" si="24"/>
        <v>45819</v>
      </c>
      <c r="O24" s="2786">
        <f t="shared" si="25"/>
        <v>45820</v>
      </c>
      <c r="P24" s="2786">
        <f t="shared" si="26"/>
        <v>45823</v>
      </c>
      <c r="Q24" s="2786">
        <f t="shared" si="27"/>
        <v>45824</v>
      </c>
      <c r="R24" s="129"/>
      <c r="S24" s="4209">
        <v>45765</v>
      </c>
      <c r="T24" s="4209">
        <f t="shared" si="19"/>
        <v>45765</v>
      </c>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row>
    <row r="25" spans="1:228" s="14" customFormat="1" ht="20.100000000000001" hidden="1" customHeight="1">
      <c r="B25" s="2810"/>
      <c r="C25" s="2660"/>
      <c r="D25" s="2661"/>
      <c r="E25" s="2662"/>
      <c r="F25" s="2787"/>
      <c r="G25" s="2661"/>
      <c r="H25" s="2661"/>
      <c r="I25" s="2661"/>
      <c r="J25" s="2787"/>
      <c r="K25" s="2787"/>
      <c r="L25" s="2787"/>
      <c r="M25" s="2787"/>
      <c r="N25" s="2787"/>
      <c r="O25" s="2787"/>
      <c r="P25" s="2787"/>
      <c r="Q25" s="2787"/>
      <c r="R25" s="129"/>
      <c r="S25" s="4209"/>
      <c r="T25" s="420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row>
    <row r="26" spans="1:228" s="14" customFormat="1" ht="20.100000000000001" hidden="1" customHeight="1">
      <c r="B26" s="2810"/>
      <c r="C26" s="2660"/>
      <c r="D26" s="2661"/>
      <c r="E26" s="2662"/>
      <c r="F26" s="2787"/>
      <c r="G26" s="23"/>
      <c r="H26" s="2661"/>
      <c r="I26" s="2661"/>
      <c r="J26" s="2787"/>
      <c r="K26" s="2787"/>
      <c r="L26" s="2787"/>
      <c r="M26" s="2787"/>
      <c r="N26" s="2787"/>
      <c r="O26" s="2787"/>
      <c r="P26" s="2787"/>
      <c r="Q26" s="2787"/>
      <c r="R26" s="129"/>
      <c r="S26" s="4209"/>
      <c r="T26" s="420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row>
    <row r="27" spans="1:228" s="14" customFormat="1" ht="20.100000000000001" hidden="1" customHeight="1">
      <c r="B27" s="4203"/>
      <c r="C27" s="4204"/>
      <c r="D27" s="4205"/>
      <c r="E27" s="1014" t="s">
        <v>96</v>
      </c>
      <c r="F27" s="2653" t="s">
        <v>3357</v>
      </c>
      <c r="G27" s="2653" t="s">
        <v>4601</v>
      </c>
      <c r="H27" s="2653" t="s">
        <v>2077</v>
      </c>
      <c r="I27" s="2653" t="s">
        <v>831</v>
      </c>
      <c r="J27" s="2653" t="s">
        <v>832</v>
      </c>
      <c r="K27" s="2653" t="s">
        <v>1303</v>
      </c>
      <c r="L27" s="2653" t="s">
        <v>774</v>
      </c>
      <c r="M27" s="2653" t="s">
        <v>4565</v>
      </c>
      <c r="N27" s="2653" t="s">
        <v>4566</v>
      </c>
      <c r="O27" s="2653" t="s">
        <v>4567</v>
      </c>
      <c r="P27" s="2653" t="s">
        <v>4568</v>
      </c>
      <c r="Q27" s="2653" t="s">
        <v>4569</v>
      </c>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row>
    <row r="28" spans="1:228" s="14" customFormat="1" ht="20.100000000000001" hidden="1" customHeight="1">
      <c r="B28" s="4203"/>
      <c r="C28" s="4206" t="s">
        <v>4447</v>
      </c>
      <c r="D28" s="4207" t="s">
        <v>3378</v>
      </c>
      <c r="E28" s="1844"/>
      <c r="F28" s="2656" t="s">
        <v>4448</v>
      </c>
      <c r="G28" s="2654"/>
      <c r="H28" s="2654"/>
      <c r="I28" s="2656"/>
      <c r="J28" s="2656" t="s">
        <v>3235</v>
      </c>
      <c r="K28" s="2656" t="s">
        <v>3215</v>
      </c>
      <c r="L28" s="2656" t="s">
        <v>3964</v>
      </c>
      <c r="M28" s="2656" t="s">
        <v>3092</v>
      </c>
      <c r="N28" s="2656" t="s">
        <v>4570</v>
      </c>
      <c r="O28" s="2656" t="s">
        <v>3220</v>
      </c>
      <c r="P28" s="2656" t="s">
        <v>4571</v>
      </c>
      <c r="Q28" s="2656" t="s">
        <v>3047</v>
      </c>
      <c r="R28" s="2144"/>
      <c r="S28" s="4208" t="s">
        <v>4411</v>
      </c>
      <c r="T28" s="3597" t="s">
        <v>1793</v>
      </c>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row>
    <row r="29" spans="1:228" s="14" customFormat="1" ht="20.100000000000001" hidden="1" customHeight="1">
      <c r="B29" s="2810" t="s">
        <v>4216</v>
      </c>
      <c r="C29" s="2655" t="s">
        <v>3842</v>
      </c>
      <c r="D29" s="1023" t="s">
        <v>4449</v>
      </c>
      <c r="E29" s="2767">
        <v>45734</v>
      </c>
      <c r="F29" s="2786">
        <f>E29+7</f>
        <v>45741</v>
      </c>
      <c r="G29" s="1023" t="s">
        <v>4572</v>
      </c>
      <c r="H29" s="1023" t="s">
        <v>4589</v>
      </c>
      <c r="I29" s="1023">
        <v>45748</v>
      </c>
      <c r="J29" s="2786">
        <f t="shared" ref="J29" si="29">I29+18</f>
        <v>45766</v>
      </c>
      <c r="K29" s="2786">
        <f t="shared" ref="K29" si="30">I29+22</f>
        <v>45770</v>
      </c>
      <c r="L29" s="2786">
        <f t="shared" ref="L29" si="31">I29+28</f>
        <v>45776</v>
      </c>
      <c r="M29" s="2786">
        <f t="shared" ref="M29" si="32">I29+33</f>
        <v>45781</v>
      </c>
      <c r="N29" s="2786">
        <f t="shared" ref="N29" si="33">I29+36</f>
        <v>45784</v>
      </c>
      <c r="O29" s="2786">
        <f t="shared" ref="O29" si="34">I29+37</f>
        <v>45785</v>
      </c>
      <c r="P29" s="2786">
        <f t="shared" ref="P29" si="35">I29+40</f>
        <v>45788</v>
      </c>
      <c r="Q29" s="2786">
        <f t="shared" ref="Q29" si="36">I29+41</f>
        <v>45789</v>
      </c>
      <c r="R29" s="129"/>
      <c r="S29" s="4209">
        <v>45729</v>
      </c>
      <c r="T29" s="4209">
        <f>S29+2</f>
        <v>45731</v>
      </c>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row>
    <row r="30" spans="1:228" s="14" customFormat="1" ht="20.100000000000001" hidden="1" customHeight="1">
      <c r="A30" s="23" t="s">
        <v>4451</v>
      </c>
      <c r="B30" s="2810" t="s">
        <v>4217</v>
      </c>
      <c r="C30" s="2821" t="s">
        <v>133</v>
      </c>
      <c r="D30" s="2822" t="s">
        <v>4452</v>
      </c>
      <c r="E30" s="2854">
        <v>45746</v>
      </c>
      <c r="F30" s="3186">
        <f t="shared" ref="F30:F37" si="37">E30+7</f>
        <v>45753</v>
      </c>
      <c r="G30" s="1023" t="s">
        <v>4574</v>
      </c>
      <c r="H30" s="1023" t="s">
        <v>4591</v>
      </c>
      <c r="I30" s="1023">
        <v>45756</v>
      </c>
      <c r="J30" s="2786">
        <f t="shared" ref="J30:J37" si="38">I30+24</f>
        <v>45780</v>
      </c>
      <c r="K30" s="2786">
        <f t="shared" ref="K30:K37" si="39">I30+29</f>
        <v>45785</v>
      </c>
      <c r="L30" s="2786">
        <f t="shared" ref="L30:L37" si="40">I30+34</f>
        <v>45790</v>
      </c>
      <c r="M30" s="2786">
        <f t="shared" ref="M30:M37" si="41">I30+39</f>
        <v>45795</v>
      </c>
      <c r="N30" s="2786">
        <f t="shared" ref="N30:N37" si="42">I30+42</f>
        <v>45798</v>
      </c>
      <c r="O30" s="2786">
        <f t="shared" ref="O30:O37" si="43">I30+43</f>
        <v>45799</v>
      </c>
      <c r="P30" s="2786">
        <f t="shared" ref="P30:P37" si="44">I30+48</f>
        <v>45804</v>
      </c>
      <c r="Q30" s="2786">
        <f t="shared" ref="Q30:Q37" si="45">I30+53</f>
        <v>45809</v>
      </c>
      <c r="R30" s="129"/>
      <c r="S30" s="4209">
        <v>45736</v>
      </c>
      <c r="T30" s="4209">
        <f t="shared" ref="T30:T37" si="46">S30+2</f>
        <v>45738</v>
      </c>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row>
    <row r="31" spans="1:228" s="14" customFormat="1" ht="20.100000000000001" hidden="1" customHeight="1">
      <c r="B31" s="2810" t="s">
        <v>4219</v>
      </c>
      <c r="C31" s="2655" t="s">
        <v>3664</v>
      </c>
      <c r="D31" s="1023" t="s">
        <v>4455</v>
      </c>
      <c r="E31" s="2767">
        <v>45755</v>
      </c>
      <c r="F31" s="2786">
        <f t="shared" si="37"/>
        <v>45762</v>
      </c>
      <c r="G31" s="1023" t="s">
        <v>4577</v>
      </c>
      <c r="H31" s="1023" t="s">
        <v>4594</v>
      </c>
      <c r="I31" s="1023">
        <v>45763</v>
      </c>
      <c r="J31" s="2786">
        <f t="shared" si="38"/>
        <v>45787</v>
      </c>
      <c r="K31" s="2786">
        <f t="shared" si="39"/>
        <v>45792</v>
      </c>
      <c r="L31" s="2786">
        <f t="shared" si="40"/>
        <v>45797</v>
      </c>
      <c r="M31" s="2786">
        <f t="shared" si="41"/>
        <v>45802</v>
      </c>
      <c r="N31" s="2786">
        <f t="shared" si="42"/>
        <v>45805</v>
      </c>
      <c r="O31" s="2786">
        <f t="shared" si="43"/>
        <v>45806</v>
      </c>
      <c r="P31" s="2786">
        <f t="shared" si="44"/>
        <v>45811</v>
      </c>
      <c r="Q31" s="2786">
        <f t="shared" si="45"/>
        <v>45816</v>
      </c>
      <c r="R31" s="129"/>
      <c r="S31" s="4209">
        <v>45743</v>
      </c>
      <c r="T31" s="4209">
        <f t="shared" si="46"/>
        <v>45745</v>
      </c>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row>
    <row r="32" spans="1:228" s="14" customFormat="1" ht="20.100000000000001" hidden="1" customHeight="1">
      <c r="B32" s="2810" t="s">
        <v>4221</v>
      </c>
      <c r="C32" s="2655" t="s">
        <v>3667</v>
      </c>
      <c r="D32" s="1023" t="s">
        <v>4457</v>
      </c>
      <c r="E32" s="2767">
        <v>45762</v>
      </c>
      <c r="F32" s="2786">
        <f t="shared" si="37"/>
        <v>45769</v>
      </c>
      <c r="G32" s="1023" t="s">
        <v>4388</v>
      </c>
      <c r="H32" s="1023" t="s">
        <v>4596</v>
      </c>
      <c r="I32" s="1023">
        <v>45770</v>
      </c>
      <c r="J32" s="2786">
        <f t="shared" si="38"/>
        <v>45794</v>
      </c>
      <c r="K32" s="2786">
        <f t="shared" si="39"/>
        <v>45799</v>
      </c>
      <c r="L32" s="2786">
        <f t="shared" si="40"/>
        <v>45804</v>
      </c>
      <c r="M32" s="2786">
        <f t="shared" si="41"/>
        <v>45809</v>
      </c>
      <c r="N32" s="2786">
        <f t="shared" si="42"/>
        <v>45812</v>
      </c>
      <c r="O32" s="2786">
        <f t="shared" si="43"/>
        <v>45813</v>
      </c>
      <c r="P32" s="2786">
        <f t="shared" si="44"/>
        <v>45818</v>
      </c>
      <c r="Q32" s="2786">
        <f t="shared" si="45"/>
        <v>45823</v>
      </c>
      <c r="R32" s="129"/>
      <c r="S32" s="4209">
        <v>45750</v>
      </c>
      <c r="T32" s="4209">
        <f t="shared" si="46"/>
        <v>45752</v>
      </c>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row>
    <row r="33" spans="2:228" s="14" customFormat="1" ht="20.100000000000001" hidden="1" customHeight="1">
      <c r="B33" s="2810" t="s">
        <v>4223</v>
      </c>
      <c r="C33" s="2655" t="s">
        <v>3829</v>
      </c>
      <c r="D33" s="1023" t="s">
        <v>4459</v>
      </c>
      <c r="E33" s="1004">
        <v>45772</v>
      </c>
      <c r="F33" s="3235" t="s">
        <v>391</v>
      </c>
      <c r="G33" s="2767" t="s">
        <v>404</v>
      </c>
      <c r="H33" s="2767" t="s">
        <v>4598</v>
      </c>
      <c r="I33" s="2822">
        <v>45777</v>
      </c>
      <c r="J33" s="2824">
        <f t="shared" si="38"/>
        <v>45801</v>
      </c>
      <c r="K33" s="2824">
        <f t="shared" si="39"/>
        <v>45806</v>
      </c>
      <c r="L33" s="2824">
        <f t="shared" si="40"/>
        <v>45811</v>
      </c>
      <c r="M33" s="2824">
        <f t="shared" si="41"/>
        <v>45816</v>
      </c>
      <c r="N33" s="2824">
        <f t="shared" si="42"/>
        <v>45819</v>
      </c>
      <c r="O33" s="2824">
        <f t="shared" si="43"/>
        <v>45820</v>
      </c>
      <c r="P33" s="2824">
        <f t="shared" si="44"/>
        <v>45825</v>
      </c>
      <c r="Q33" s="2824">
        <f t="shared" si="45"/>
        <v>45830</v>
      </c>
      <c r="R33" s="129"/>
      <c r="S33" s="4209">
        <v>45757</v>
      </c>
      <c r="T33" s="4209">
        <f t="shared" si="46"/>
        <v>45759</v>
      </c>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row>
    <row r="34" spans="2:228" s="14" customFormat="1" ht="20.100000000000001" hidden="1" customHeight="1">
      <c r="B34" s="2810" t="s">
        <v>4224</v>
      </c>
      <c r="C34" s="2655" t="s">
        <v>2365</v>
      </c>
      <c r="D34" s="1023" t="s">
        <v>4461</v>
      </c>
      <c r="E34" s="1004">
        <v>45774</v>
      </c>
      <c r="F34" s="2786">
        <f t="shared" si="37"/>
        <v>45781</v>
      </c>
      <c r="G34" s="1023" t="s">
        <v>4586</v>
      </c>
      <c r="H34" s="1023" t="s">
        <v>4600</v>
      </c>
      <c r="I34" s="1023">
        <v>45784</v>
      </c>
      <c r="J34" s="2786">
        <f t="shared" si="38"/>
        <v>45808</v>
      </c>
      <c r="K34" s="2786">
        <f t="shared" si="39"/>
        <v>45813</v>
      </c>
      <c r="L34" s="2786">
        <f t="shared" si="40"/>
        <v>45818</v>
      </c>
      <c r="M34" s="2824">
        <f t="shared" si="41"/>
        <v>45823</v>
      </c>
      <c r="N34" s="2824">
        <f t="shared" si="42"/>
        <v>45826</v>
      </c>
      <c r="O34" s="2824">
        <f t="shared" si="43"/>
        <v>45827</v>
      </c>
      <c r="P34" s="2824">
        <f t="shared" si="44"/>
        <v>45832</v>
      </c>
      <c r="Q34" s="2824">
        <f t="shared" si="45"/>
        <v>45837</v>
      </c>
      <c r="R34" s="129"/>
      <c r="S34" s="4209">
        <v>45764</v>
      </c>
      <c r="T34" s="4209">
        <f t="shared" si="46"/>
        <v>45766</v>
      </c>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row>
    <row r="35" spans="2:228" s="14" customFormat="1" ht="20.100000000000001" hidden="1" customHeight="1">
      <c r="B35" s="2810" t="s">
        <v>4227</v>
      </c>
      <c r="C35" s="3207" t="s">
        <v>404</v>
      </c>
      <c r="D35" s="2854" t="s">
        <v>4464</v>
      </c>
      <c r="E35" s="2823">
        <v>45771</v>
      </c>
      <c r="F35" s="3186">
        <f t="shared" si="37"/>
        <v>45778</v>
      </c>
      <c r="G35" s="1023" t="s">
        <v>4317</v>
      </c>
      <c r="H35" s="1023" t="s">
        <v>4602</v>
      </c>
      <c r="I35" s="1023">
        <v>45791</v>
      </c>
      <c r="J35" s="2786">
        <f t="shared" si="38"/>
        <v>45815</v>
      </c>
      <c r="K35" s="2786">
        <f t="shared" si="39"/>
        <v>45820</v>
      </c>
      <c r="L35" s="2786">
        <f t="shared" si="40"/>
        <v>45825</v>
      </c>
      <c r="M35" s="2824">
        <f t="shared" si="41"/>
        <v>45830</v>
      </c>
      <c r="N35" s="2824">
        <f t="shared" si="42"/>
        <v>45833</v>
      </c>
      <c r="O35" s="2824">
        <f t="shared" si="43"/>
        <v>45834</v>
      </c>
      <c r="P35" s="2824">
        <f t="shared" si="44"/>
        <v>45839</v>
      </c>
      <c r="Q35" s="2824">
        <f t="shared" si="45"/>
        <v>45844</v>
      </c>
      <c r="R35" s="129"/>
      <c r="S35" s="4209">
        <v>45771</v>
      </c>
      <c r="T35" s="4209">
        <f t="shared" si="46"/>
        <v>45773</v>
      </c>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row>
    <row r="36" spans="2:228" s="14" customFormat="1" ht="20.100000000000001" hidden="1" customHeight="1">
      <c r="B36" s="2810" t="s">
        <v>4229</v>
      </c>
      <c r="C36" s="2655" t="s">
        <v>3362</v>
      </c>
      <c r="D36" s="1023" t="s">
        <v>4466</v>
      </c>
      <c r="E36" s="1004">
        <v>45778</v>
      </c>
      <c r="F36" s="2786">
        <f t="shared" si="37"/>
        <v>45785</v>
      </c>
      <c r="G36" s="1023" t="s">
        <v>4582</v>
      </c>
      <c r="H36" s="1023" t="s">
        <v>4603</v>
      </c>
      <c r="I36" s="1023">
        <v>45798</v>
      </c>
      <c r="J36" s="2786">
        <f t="shared" si="38"/>
        <v>45822</v>
      </c>
      <c r="K36" s="2786">
        <f t="shared" si="39"/>
        <v>45827</v>
      </c>
      <c r="L36" s="2786">
        <f t="shared" si="40"/>
        <v>45832</v>
      </c>
      <c r="M36" s="2824">
        <f t="shared" si="41"/>
        <v>45837</v>
      </c>
      <c r="N36" s="2824">
        <f t="shared" si="42"/>
        <v>45840</v>
      </c>
      <c r="O36" s="2824">
        <f t="shared" si="43"/>
        <v>45841</v>
      </c>
      <c r="P36" s="2824">
        <f t="shared" si="44"/>
        <v>45846</v>
      </c>
      <c r="Q36" s="2824">
        <f t="shared" si="45"/>
        <v>45851</v>
      </c>
      <c r="R36" s="129"/>
      <c r="S36" s="4209">
        <v>45778</v>
      </c>
      <c r="T36" s="4209">
        <f t="shared" si="46"/>
        <v>45780</v>
      </c>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row>
    <row r="37" spans="2:228" s="14" customFormat="1" ht="20.100000000000001" hidden="1" customHeight="1">
      <c r="B37" s="2810" t="s">
        <v>4231</v>
      </c>
      <c r="C37" s="3207" t="s">
        <v>404</v>
      </c>
      <c r="D37" s="2854" t="s">
        <v>4468</v>
      </c>
      <c r="E37" s="2823">
        <v>45785</v>
      </c>
      <c r="F37" s="3186">
        <f t="shared" si="37"/>
        <v>45792</v>
      </c>
      <c r="G37" s="1023" t="s">
        <v>4584</v>
      </c>
      <c r="H37" s="1023" t="s">
        <v>4604</v>
      </c>
      <c r="I37" s="1023">
        <v>45805</v>
      </c>
      <c r="J37" s="2786">
        <f t="shared" si="38"/>
        <v>45829</v>
      </c>
      <c r="K37" s="2786">
        <f t="shared" si="39"/>
        <v>45834</v>
      </c>
      <c r="L37" s="2786">
        <f t="shared" si="40"/>
        <v>45839</v>
      </c>
      <c r="M37" s="2824">
        <f t="shared" si="41"/>
        <v>45844</v>
      </c>
      <c r="N37" s="2824">
        <f t="shared" si="42"/>
        <v>45847</v>
      </c>
      <c r="O37" s="2824">
        <f t="shared" si="43"/>
        <v>45848</v>
      </c>
      <c r="P37" s="2824">
        <f t="shared" si="44"/>
        <v>45853</v>
      </c>
      <c r="Q37" s="2824">
        <f t="shared" si="45"/>
        <v>45858</v>
      </c>
      <c r="R37" s="129"/>
      <c r="S37" s="4209">
        <v>45785</v>
      </c>
      <c r="T37" s="4209">
        <f t="shared" si="46"/>
        <v>45787</v>
      </c>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row>
    <row r="38" spans="2:228" s="14" customFormat="1" ht="20.100000000000001" hidden="1" customHeight="1">
      <c r="B38" s="2810"/>
      <c r="C38" s="2660"/>
      <c r="D38" s="2661"/>
      <c r="E38" s="2662"/>
      <c r="F38" s="2787"/>
      <c r="G38" s="2661"/>
      <c r="H38" s="2661"/>
      <c r="I38" s="2661"/>
      <c r="J38" s="2787"/>
      <c r="K38" s="2787"/>
      <c r="L38" s="2787"/>
      <c r="M38" s="2787"/>
      <c r="N38" s="2787"/>
      <c r="O38" s="2787"/>
      <c r="P38" s="2787"/>
      <c r="Q38" s="2787"/>
      <c r="R38" s="129"/>
      <c r="S38" s="4209"/>
      <c r="T38" s="420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row>
    <row r="39" spans="2:228" s="14" customFormat="1" ht="20.100000000000001" hidden="1" customHeight="1">
      <c r="B39" s="2810"/>
      <c r="C39" s="2660"/>
      <c r="D39" s="2661"/>
      <c r="E39" s="2662"/>
      <c r="F39" s="2787"/>
      <c r="G39" s="2661"/>
      <c r="H39" s="2661"/>
      <c r="I39" s="2661"/>
      <c r="J39" s="2787"/>
      <c r="K39" s="2787"/>
      <c r="L39" s="2787"/>
      <c r="M39" s="2787"/>
      <c r="N39" s="2787"/>
      <c r="O39" s="2787"/>
      <c r="P39" s="2787"/>
      <c r="Q39" s="2787"/>
      <c r="R39" s="129"/>
      <c r="S39" s="4209"/>
      <c r="T39" s="420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row>
    <row r="40" spans="2:228" s="14" customFormat="1" ht="20.100000000000001" hidden="1" customHeight="1">
      <c r="B40" s="2810"/>
      <c r="C40" s="2660"/>
      <c r="D40" s="2661"/>
      <c r="E40" s="2662"/>
      <c r="F40" s="2787"/>
      <c r="G40" s="2661"/>
      <c r="H40" s="2661"/>
      <c r="I40" s="2661"/>
      <c r="J40" s="2787"/>
      <c r="K40" s="2787"/>
      <c r="L40" s="2787"/>
      <c r="M40" s="2787"/>
      <c r="N40" s="2787"/>
      <c r="O40" s="2787"/>
      <c r="P40" s="2787"/>
      <c r="Q40" s="2787"/>
      <c r="R40" s="129"/>
      <c r="S40" s="4209"/>
      <c r="T40" s="420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row>
    <row r="41" spans="2:228" s="14" customFormat="1" ht="20.100000000000001" hidden="1" customHeight="1">
      <c r="B41" s="4210"/>
      <c r="C41" s="4211"/>
      <c r="D41" s="4212"/>
      <c r="E41" s="3450" t="s">
        <v>96</v>
      </c>
      <c r="F41" s="3451" t="s">
        <v>4471</v>
      </c>
      <c r="G41" s="3451" t="s">
        <v>4601</v>
      </c>
      <c r="H41" s="3451" t="s">
        <v>2077</v>
      </c>
      <c r="I41" s="3451" t="s">
        <v>4472</v>
      </c>
      <c r="J41" s="3452" t="s">
        <v>832</v>
      </c>
      <c r="K41" s="3452" t="s">
        <v>1303</v>
      </c>
      <c r="L41" s="3451" t="s">
        <v>774</v>
      </c>
      <c r="M41" s="3451" t="s">
        <v>4565</v>
      </c>
      <c r="N41" s="3451" t="s">
        <v>4566</v>
      </c>
      <c r="O41" s="3451" t="s">
        <v>4567</v>
      </c>
      <c r="P41" s="3451" t="s">
        <v>4568</v>
      </c>
      <c r="Q41" s="3451" t="s">
        <v>4569</v>
      </c>
      <c r="R41" s="3520"/>
      <c r="S41" s="4213" t="s">
        <v>3581</v>
      </c>
      <c r="T41" s="4213" t="s">
        <v>3582</v>
      </c>
      <c r="U41" s="3520"/>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row>
    <row r="42" spans="2:228" s="14" customFormat="1" ht="20.100000000000001" hidden="1" customHeight="1">
      <c r="B42" s="4210"/>
      <c r="C42" s="4214" t="s">
        <v>4473</v>
      </c>
      <c r="D42" s="4215" t="s">
        <v>4474</v>
      </c>
      <c r="E42" s="3455"/>
      <c r="F42" s="3456" t="s">
        <v>4475</v>
      </c>
      <c r="G42" s="3457"/>
      <c r="H42" s="3457"/>
      <c r="I42" s="3456"/>
      <c r="J42" s="3458" t="s">
        <v>3964</v>
      </c>
      <c r="K42" s="3458" t="s">
        <v>3092</v>
      </c>
      <c r="L42" s="3456" t="s">
        <v>4605</v>
      </c>
      <c r="M42" s="3456" t="s">
        <v>4606</v>
      </c>
      <c r="N42" s="3456" t="s">
        <v>4607</v>
      </c>
      <c r="O42" s="3456" t="s">
        <v>3049</v>
      </c>
      <c r="P42" s="3456" t="s">
        <v>3050</v>
      </c>
      <c r="Q42" s="3456" t="s">
        <v>4608</v>
      </c>
      <c r="R42" s="3520"/>
      <c r="S42" s="4216"/>
      <c r="T42" s="4217"/>
      <c r="U42" s="3520"/>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row>
    <row r="43" spans="2:228" s="14" customFormat="1" ht="20.100000000000001" hidden="1" customHeight="1">
      <c r="B43" s="3459" t="s">
        <v>4234</v>
      </c>
      <c r="C43" s="3460" t="s">
        <v>4478</v>
      </c>
      <c r="D43" s="3461" t="s">
        <v>4479</v>
      </c>
      <c r="E43" s="3462">
        <v>45790</v>
      </c>
      <c r="F43" s="3463">
        <f t="shared" ref="F43:F51" si="47">E43+16</f>
        <v>45806</v>
      </c>
      <c r="G43" s="3461" t="s">
        <v>4584</v>
      </c>
      <c r="H43" s="3461" t="s">
        <v>4604</v>
      </c>
      <c r="I43" s="3461">
        <v>45814</v>
      </c>
      <c r="J43" s="3464">
        <f t="shared" ref="J43:J49" si="48">I43+15</f>
        <v>45829</v>
      </c>
      <c r="K43" s="3464">
        <f t="shared" ref="K43:K49" si="49">I43+20</f>
        <v>45834</v>
      </c>
      <c r="L43" s="3465">
        <f t="shared" ref="L43:L49" si="50">I43+25</f>
        <v>45839</v>
      </c>
      <c r="M43" s="3465">
        <f t="shared" ref="M43:M49" si="51">I43+30</f>
        <v>45844</v>
      </c>
      <c r="N43" s="3465">
        <f t="shared" ref="N43:N49" si="52">I43+33</f>
        <v>45847</v>
      </c>
      <c r="O43" s="3465">
        <f t="shared" ref="O43:O49" si="53">I43+34</f>
        <v>45848</v>
      </c>
      <c r="P43" s="3465">
        <f t="shared" ref="P43:P49" si="54">I43+37</f>
        <v>45851</v>
      </c>
      <c r="Q43" s="3465">
        <f t="shared" ref="Q43:Q49" si="55">I43+39</f>
        <v>45853</v>
      </c>
      <c r="R43" s="3520"/>
      <c r="S43" s="4218">
        <v>45790</v>
      </c>
      <c r="T43" s="4218">
        <f t="shared" ref="T43:T51" si="56">S43+1</f>
        <v>45791</v>
      </c>
      <c r="U43" s="3520"/>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row>
    <row r="44" spans="2:228" s="14" customFormat="1" ht="20.100000000000001" hidden="1" customHeight="1">
      <c r="B44" s="3459" t="s">
        <v>3584</v>
      </c>
      <c r="C44" s="3460" t="s">
        <v>4482</v>
      </c>
      <c r="D44" s="3461" t="s">
        <v>4483</v>
      </c>
      <c r="E44" s="3466">
        <v>45802</v>
      </c>
      <c r="F44" s="3463">
        <f t="shared" si="47"/>
        <v>45818</v>
      </c>
      <c r="G44" s="3462" t="s">
        <v>2043</v>
      </c>
      <c r="H44" s="3461" t="s">
        <v>4609</v>
      </c>
      <c r="I44" s="3461">
        <v>45821</v>
      </c>
      <c r="J44" s="3464">
        <f t="shared" si="48"/>
        <v>45836</v>
      </c>
      <c r="K44" s="3464">
        <f t="shared" si="49"/>
        <v>45841</v>
      </c>
      <c r="L44" s="3465">
        <f t="shared" si="50"/>
        <v>45846</v>
      </c>
      <c r="M44" s="3465">
        <f t="shared" si="51"/>
        <v>45851</v>
      </c>
      <c r="N44" s="3465">
        <f t="shared" si="52"/>
        <v>45854</v>
      </c>
      <c r="O44" s="3465">
        <f t="shared" si="53"/>
        <v>45855</v>
      </c>
      <c r="P44" s="3465">
        <f t="shared" si="54"/>
        <v>45858</v>
      </c>
      <c r="Q44" s="3465">
        <f t="shared" si="55"/>
        <v>45860</v>
      </c>
      <c r="R44" s="3520"/>
      <c r="S44" s="4218">
        <v>45797</v>
      </c>
      <c r="T44" s="4218">
        <f t="shared" si="56"/>
        <v>45798</v>
      </c>
      <c r="U44" s="3520"/>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row>
    <row r="45" spans="2:228" s="14" customFormat="1" ht="20.100000000000001" hidden="1" customHeight="1">
      <c r="B45" s="3459" t="s">
        <v>3586</v>
      </c>
      <c r="C45" s="3467" t="s">
        <v>4486</v>
      </c>
      <c r="D45" s="3468" t="s">
        <v>4487</v>
      </c>
      <c r="E45" s="3469">
        <v>45810</v>
      </c>
      <c r="F45" s="3464">
        <f t="shared" si="47"/>
        <v>45826</v>
      </c>
      <c r="G45" s="3462" t="s">
        <v>4572</v>
      </c>
      <c r="H45" s="3461" t="s">
        <v>4610</v>
      </c>
      <c r="I45" s="3461">
        <v>45828</v>
      </c>
      <c r="J45" s="3464">
        <f t="shared" si="48"/>
        <v>45843</v>
      </c>
      <c r="K45" s="3464">
        <f t="shared" si="49"/>
        <v>45848</v>
      </c>
      <c r="L45" s="3465">
        <f t="shared" si="50"/>
        <v>45853</v>
      </c>
      <c r="M45" s="3465">
        <f t="shared" si="51"/>
        <v>45858</v>
      </c>
      <c r="N45" s="3465">
        <f t="shared" si="52"/>
        <v>45861</v>
      </c>
      <c r="O45" s="3465">
        <f t="shared" si="53"/>
        <v>45862</v>
      </c>
      <c r="P45" s="3465">
        <f t="shared" si="54"/>
        <v>45865</v>
      </c>
      <c r="Q45" s="3465">
        <f t="shared" si="55"/>
        <v>45867</v>
      </c>
      <c r="R45" s="3520"/>
      <c r="S45" s="4218">
        <v>45804</v>
      </c>
      <c r="T45" s="4218">
        <f t="shared" si="56"/>
        <v>45805</v>
      </c>
      <c r="U45" s="3520"/>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row>
    <row r="46" spans="2:228" s="14" customFormat="1" ht="20.100000000000001" hidden="1" customHeight="1">
      <c r="B46" s="3459" t="s">
        <v>3588</v>
      </c>
      <c r="C46" s="3470" t="s">
        <v>4490</v>
      </c>
      <c r="D46" s="3461" t="s">
        <v>4491</v>
      </c>
      <c r="E46" s="3466">
        <v>45813</v>
      </c>
      <c r="F46" s="3463">
        <f t="shared" si="47"/>
        <v>45829</v>
      </c>
      <c r="G46" s="3461" t="s">
        <v>4611</v>
      </c>
      <c r="H46" s="3461" t="s">
        <v>4612</v>
      </c>
      <c r="I46" s="3461">
        <v>45835</v>
      </c>
      <c r="J46" s="3464">
        <f t="shared" si="48"/>
        <v>45850</v>
      </c>
      <c r="K46" s="3464">
        <f t="shared" si="49"/>
        <v>45855</v>
      </c>
      <c r="L46" s="3463">
        <f t="shared" si="50"/>
        <v>45860</v>
      </c>
      <c r="M46" s="3463">
        <f t="shared" si="51"/>
        <v>45865</v>
      </c>
      <c r="N46" s="3463">
        <f t="shared" si="52"/>
        <v>45868</v>
      </c>
      <c r="O46" s="3463">
        <f t="shared" si="53"/>
        <v>45869</v>
      </c>
      <c r="P46" s="3463">
        <f t="shared" si="54"/>
        <v>45872</v>
      </c>
      <c r="Q46" s="3463">
        <f t="shared" si="55"/>
        <v>45874</v>
      </c>
      <c r="R46" s="3520"/>
      <c r="S46" s="3552">
        <v>45811</v>
      </c>
      <c r="T46" s="3552">
        <f t="shared" si="56"/>
        <v>45812</v>
      </c>
      <c r="U46" s="3520"/>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row>
    <row r="47" spans="2:228" s="14" customFormat="1" ht="20.100000000000001" hidden="1" customHeight="1">
      <c r="B47" s="3459" t="s">
        <v>3590</v>
      </c>
      <c r="C47" s="3470" t="s">
        <v>4493</v>
      </c>
      <c r="D47" s="3461" t="s">
        <v>4494</v>
      </c>
      <c r="E47" s="3466">
        <v>45819</v>
      </c>
      <c r="F47" s="3463">
        <f t="shared" si="47"/>
        <v>45835</v>
      </c>
      <c r="G47" s="3462" t="s">
        <v>4577</v>
      </c>
      <c r="H47" s="3461" t="s">
        <v>4613</v>
      </c>
      <c r="I47" s="3461">
        <v>45842</v>
      </c>
      <c r="J47" s="3464">
        <f t="shared" si="48"/>
        <v>45857</v>
      </c>
      <c r="K47" s="3464">
        <f t="shared" si="49"/>
        <v>45862</v>
      </c>
      <c r="L47" s="3463">
        <f t="shared" si="50"/>
        <v>45867</v>
      </c>
      <c r="M47" s="3463">
        <f t="shared" si="51"/>
        <v>45872</v>
      </c>
      <c r="N47" s="3463">
        <f t="shared" si="52"/>
        <v>45875</v>
      </c>
      <c r="O47" s="3463">
        <f t="shared" si="53"/>
        <v>45876</v>
      </c>
      <c r="P47" s="3463">
        <f t="shared" si="54"/>
        <v>45879</v>
      </c>
      <c r="Q47" s="3463">
        <f t="shared" si="55"/>
        <v>45881</v>
      </c>
      <c r="R47" s="3520"/>
      <c r="S47" s="3552">
        <v>45818</v>
      </c>
      <c r="T47" s="3552">
        <f t="shared" si="56"/>
        <v>45819</v>
      </c>
      <c r="U47" s="3520"/>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row>
    <row r="48" spans="2:228" s="14" customFormat="1" ht="20.100000000000001" hidden="1" customHeight="1">
      <c r="B48" s="3459" t="s">
        <v>3592</v>
      </c>
      <c r="C48" s="3471" t="s">
        <v>4496</v>
      </c>
      <c r="D48" s="3472" t="s">
        <v>4497</v>
      </c>
      <c r="E48" s="3466">
        <v>45829</v>
      </c>
      <c r="F48" s="3463">
        <f t="shared" si="47"/>
        <v>45845</v>
      </c>
      <c r="G48" s="3461" t="s">
        <v>4614</v>
      </c>
      <c r="H48" s="3461" t="s">
        <v>4615</v>
      </c>
      <c r="I48" s="3461">
        <v>45849</v>
      </c>
      <c r="J48" s="3464">
        <f t="shared" si="48"/>
        <v>45864</v>
      </c>
      <c r="K48" s="3464">
        <f t="shared" si="49"/>
        <v>45869</v>
      </c>
      <c r="L48" s="3463">
        <f t="shared" si="50"/>
        <v>45874</v>
      </c>
      <c r="M48" s="3463">
        <f t="shared" si="51"/>
        <v>45879</v>
      </c>
      <c r="N48" s="3463">
        <f t="shared" si="52"/>
        <v>45882</v>
      </c>
      <c r="O48" s="3463">
        <f t="shared" si="53"/>
        <v>45883</v>
      </c>
      <c r="P48" s="3463">
        <f t="shared" si="54"/>
        <v>45886</v>
      </c>
      <c r="Q48" s="3463">
        <f t="shared" si="55"/>
        <v>45888</v>
      </c>
      <c r="R48" s="3520"/>
      <c r="S48" s="3552">
        <v>45825</v>
      </c>
      <c r="T48" s="3552">
        <f t="shared" si="56"/>
        <v>45826</v>
      </c>
      <c r="U48" s="3520"/>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row>
    <row r="49" spans="1:228" s="14" customFormat="1" ht="20.100000000000001" hidden="1" customHeight="1">
      <c r="B49" s="3459" t="s">
        <v>3594</v>
      </c>
      <c r="C49" s="3473" t="s">
        <v>404</v>
      </c>
      <c r="D49" s="3468" t="s">
        <v>4499</v>
      </c>
      <c r="E49" s="3474">
        <v>45832</v>
      </c>
      <c r="F49" s="3464">
        <f t="shared" si="47"/>
        <v>45848</v>
      </c>
      <c r="G49" s="3461" t="s">
        <v>4616</v>
      </c>
      <c r="H49" s="3461" t="s">
        <v>4617</v>
      </c>
      <c r="I49" s="3461">
        <v>45856</v>
      </c>
      <c r="J49" s="3464">
        <f t="shared" si="48"/>
        <v>45871</v>
      </c>
      <c r="K49" s="3464">
        <f t="shared" si="49"/>
        <v>45876</v>
      </c>
      <c r="L49" s="3464">
        <f t="shared" si="50"/>
        <v>45881</v>
      </c>
      <c r="M49" s="3463">
        <f t="shared" si="51"/>
        <v>45886</v>
      </c>
      <c r="N49" s="3463">
        <f t="shared" si="52"/>
        <v>45889</v>
      </c>
      <c r="O49" s="3463">
        <f t="shared" si="53"/>
        <v>45890</v>
      </c>
      <c r="P49" s="3463">
        <f t="shared" si="54"/>
        <v>45893</v>
      </c>
      <c r="Q49" s="3463">
        <f t="shared" si="55"/>
        <v>45895</v>
      </c>
      <c r="R49" s="3520"/>
      <c r="S49" s="3552">
        <v>45832</v>
      </c>
      <c r="T49" s="3552">
        <f t="shared" si="56"/>
        <v>45833</v>
      </c>
      <c r="U49" s="3520"/>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row>
    <row r="50" spans="1:228" s="14" customFormat="1" ht="20.100000000000001" hidden="1" customHeight="1">
      <c r="A50" s="69" t="s">
        <v>4482</v>
      </c>
      <c r="B50" s="3459" t="s">
        <v>3596</v>
      </c>
      <c r="C50" s="3473" t="s">
        <v>404</v>
      </c>
      <c r="D50" s="3468" t="s">
        <v>4501</v>
      </c>
      <c r="E50" s="3474">
        <v>45839</v>
      </c>
      <c r="F50" s="3464">
        <f t="shared" si="47"/>
        <v>45855</v>
      </c>
      <c r="G50" s="3461" t="s">
        <v>4586</v>
      </c>
      <c r="H50" s="3461" t="s">
        <v>4618</v>
      </c>
      <c r="I50" s="3461">
        <v>45863</v>
      </c>
      <c r="J50" s="3464">
        <f t="shared" ref="J50:J51" si="57">I50+15</f>
        <v>45878</v>
      </c>
      <c r="K50" s="3464">
        <f t="shared" ref="K50:K51" si="58">I50+20</f>
        <v>45883</v>
      </c>
      <c r="L50" s="3463">
        <f t="shared" ref="L50:L51" si="59">I50+25</f>
        <v>45888</v>
      </c>
      <c r="M50" s="3463">
        <f t="shared" ref="M50:M51" si="60">I50+30</f>
        <v>45893</v>
      </c>
      <c r="N50" s="3463">
        <f t="shared" ref="N50:N51" si="61">I50+33</f>
        <v>45896</v>
      </c>
      <c r="O50" s="3463">
        <f t="shared" ref="O50:O51" si="62">I50+34</f>
        <v>45897</v>
      </c>
      <c r="P50" s="3463">
        <f t="shared" ref="P50:P51" si="63">I50+37</f>
        <v>45900</v>
      </c>
      <c r="Q50" s="3463">
        <f t="shared" ref="Q50:Q51" si="64">I50+39</f>
        <v>45902</v>
      </c>
      <c r="R50" s="3520"/>
      <c r="S50" s="3552">
        <v>45839</v>
      </c>
      <c r="T50" s="3552">
        <f t="shared" si="56"/>
        <v>45840</v>
      </c>
      <c r="U50" s="3520"/>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row>
    <row r="51" spans="1:228" s="14" customFormat="1" ht="20.100000000000001" hidden="1" customHeight="1">
      <c r="B51" s="3459" t="s">
        <v>4248</v>
      </c>
      <c r="C51" s="3470" t="s">
        <v>4504</v>
      </c>
      <c r="D51" s="3461" t="s">
        <v>4505</v>
      </c>
      <c r="E51" s="3466">
        <v>45854</v>
      </c>
      <c r="F51" s="3463">
        <f t="shared" si="47"/>
        <v>45870</v>
      </c>
      <c r="G51" s="3665" t="s">
        <v>2049</v>
      </c>
      <c r="H51" s="3665" t="s">
        <v>4619</v>
      </c>
      <c r="I51" s="3665">
        <v>45870</v>
      </c>
      <c r="J51" s="3666">
        <f t="shared" si="57"/>
        <v>45885</v>
      </c>
      <c r="K51" s="3666">
        <f t="shared" si="58"/>
        <v>45890</v>
      </c>
      <c r="L51" s="3666">
        <f t="shared" si="59"/>
        <v>45895</v>
      </c>
      <c r="M51" s="3666">
        <f t="shared" si="60"/>
        <v>45900</v>
      </c>
      <c r="N51" s="3666">
        <f t="shared" si="61"/>
        <v>45903</v>
      </c>
      <c r="O51" s="3666">
        <f t="shared" si="62"/>
        <v>45904</v>
      </c>
      <c r="P51" s="3666">
        <f t="shared" si="63"/>
        <v>45907</v>
      </c>
      <c r="Q51" s="3666">
        <f t="shared" si="64"/>
        <v>45909</v>
      </c>
      <c r="R51" s="3520"/>
      <c r="S51" s="3552">
        <v>45846</v>
      </c>
      <c r="T51" s="3552">
        <f t="shared" si="56"/>
        <v>45847</v>
      </c>
      <c r="U51" s="3520"/>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row>
    <row r="52" spans="1:228" s="14" customFormat="1" ht="20.100000000000001" hidden="1" customHeight="1">
      <c r="B52" s="3459"/>
      <c r="C52" s="3645"/>
      <c r="D52" s="3646"/>
      <c r="E52" s="3647"/>
      <c r="F52" s="3648"/>
      <c r="G52" s="3646"/>
      <c r="H52" s="3646"/>
      <c r="I52" s="3646"/>
      <c r="J52" s="3648"/>
      <c r="K52" s="3648"/>
      <c r="L52" s="3648"/>
      <c r="M52" s="3648"/>
      <c r="N52" s="3648"/>
      <c r="O52" s="3648"/>
      <c r="P52" s="3648"/>
      <c r="Q52" s="3648"/>
      <c r="R52" s="3520"/>
      <c r="S52" s="3552"/>
      <c r="T52" s="3552"/>
      <c r="U52" s="3520"/>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row>
    <row r="53" spans="1:228" s="14" customFormat="1" ht="20.100000000000001" hidden="1" customHeight="1">
      <c r="B53" s="3459"/>
      <c r="C53" s="3645"/>
      <c r="D53" s="3646"/>
      <c r="E53" s="3647"/>
      <c r="F53" s="3648"/>
      <c r="G53" s="3646"/>
      <c r="H53" s="3646"/>
      <c r="I53" s="3646"/>
      <c r="J53" s="4798" t="s">
        <v>4563</v>
      </c>
      <c r="K53" s="4798"/>
      <c r="L53" s="3648"/>
      <c r="M53" s="3648"/>
      <c r="N53" s="3648"/>
      <c r="O53" s="3648"/>
      <c r="P53" s="3648"/>
      <c r="Q53" s="3648"/>
      <c r="R53" s="3520"/>
      <c r="S53" s="3552"/>
      <c r="T53" s="3552"/>
      <c r="U53" s="3520"/>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row>
    <row r="54" spans="1:228" s="14" customFormat="1" ht="20.100000000000001" hidden="1" customHeight="1">
      <c r="B54" s="3459"/>
      <c r="C54" s="3645"/>
      <c r="D54" s="3646"/>
      <c r="E54" s="3647"/>
      <c r="F54" s="3648"/>
      <c r="G54" s="3646"/>
      <c r="H54" s="3646"/>
      <c r="I54" s="3646"/>
      <c r="J54" s="3648"/>
      <c r="K54" s="3648"/>
      <c r="L54" s="3648"/>
      <c r="M54" s="3648"/>
      <c r="N54" s="3648"/>
      <c r="O54" s="3648"/>
      <c r="P54" s="3648"/>
      <c r="Q54" s="3648"/>
      <c r="R54" s="3520"/>
      <c r="S54" s="3552"/>
      <c r="T54" s="3552"/>
      <c r="U54" s="3520"/>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4" customFormat="1" ht="20.100000000000001" hidden="1" customHeight="1">
      <c r="B55" s="3459"/>
      <c r="C55" s="4211"/>
      <c r="D55" s="4212"/>
      <c r="E55" s="3450" t="s">
        <v>96</v>
      </c>
      <c r="F55" s="3451" t="s">
        <v>4471</v>
      </c>
      <c r="G55" s="3457" t="s">
        <v>4601</v>
      </c>
      <c r="H55" s="3457" t="s">
        <v>2077</v>
      </c>
      <c r="I55" s="3457" t="s">
        <v>4472</v>
      </c>
      <c r="J55" s="3668" t="s">
        <v>832</v>
      </c>
      <c r="K55" s="3668" t="s">
        <v>1303</v>
      </c>
      <c r="L55" s="3457" t="s">
        <v>774</v>
      </c>
      <c r="M55" s="3457" t="s">
        <v>4565</v>
      </c>
      <c r="N55" s="3457" t="s">
        <v>4566</v>
      </c>
      <c r="O55" s="3457" t="s">
        <v>4567</v>
      </c>
      <c r="P55" s="3457" t="s">
        <v>4568</v>
      </c>
      <c r="Q55" s="3457" t="s">
        <v>4569</v>
      </c>
      <c r="R55" s="3520"/>
      <c r="S55" s="4213" t="s">
        <v>3581</v>
      </c>
      <c r="T55" s="4213" t="s">
        <v>3582</v>
      </c>
      <c r="U55" s="3520"/>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row>
    <row r="56" spans="1:228" s="14" customFormat="1" ht="20.100000000000001" hidden="1" customHeight="1">
      <c r="B56" s="3459"/>
      <c r="C56" s="4219" t="s">
        <v>4511</v>
      </c>
      <c r="D56" s="4220" t="s">
        <v>4474</v>
      </c>
      <c r="E56" s="3450"/>
      <c r="F56" s="3650" t="s">
        <v>4267</v>
      </c>
      <c r="G56" s="3451"/>
      <c r="H56" s="3451"/>
      <c r="I56" s="3650"/>
      <c r="J56" s="3669" t="s">
        <v>3964</v>
      </c>
      <c r="K56" s="3669" t="s">
        <v>3092</v>
      </c>
      <c r="L56" s="3650" t="s">
        <v>4605</v>
      </c>
      <c r="M56" s="3650" t="s">
        <v>4606</v>
      </c>
      <c r="N56" s="3650" t="s">
        <v>4607</v>
      </c>
      <c r="O56" s="3650" t="s">
        <v>3049</v>
      </c>
      <c r="P56" s="3650" t="s">
        <v>3050</v>
      </c>
      <c r="Q56" s="3650" t="s">
        <v>4608</v>
      </c>
      <c r="R56" s="3520"/>
      <c r="S56" s="3552"/>
      <c r="T56" s="3552"/>
      <c r="U56" s="3520"/>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row>
    <row r="57" spans="1:228" s="14" customFormat="1" ht="20.100000000000001" hidden="1" customHeight="1">
      <c r="B57" s="3459" t="s">
        <v>3601</v>
      </c>
      <c r="C57" s="3640" t="s">
        <v>4512</v>
      </c>
      <c r="D57" s="3641" t="s">
        <v>4513</v>
      </c>
      <c r="E57" s="3642">
        <v>45858</v>
      </c>
      <c r="F57" s="3643">
        <f t="shared" ref="F57:F65" si="65">E57+12</f>
        <v>45870</v>
      </c>
      <c r="G57" s="3641" t="s">
        <v>2049</v>
      </c>
      <c r="H57" s="3641" t="s">
        <v>4620</v>
      </c>
      <c r="I57" s="3641">
        <v>45877</v>
      </c>
      <c r="J57" s="3667">
        <f t="shared" ref="J57" si="66">I57+15</f>
        <v>45892</v>
      </c>
      <c r="K57" s="3667">
        <f t="shared" ref="K57" si="67">I57+20</f>
        <v>45897</v>
      </c>
      <c r="L57" s="3644">
        <f t="shared" ref="L57" si="68">I57+25</f>
        <v>45902</v>
      </c>
      <c r="M57" s="3644">
        <f t="shared" ref="M57" si="69">I57+30</f>
        <v>45907</v>
      </c>
      <c r="N57" s="3644">
        <f t="shared" ref="N57" si="70">I57+33</f>
        <v>45910</v>
      </c>
      <c r="O57" s="3644">
        <f t="shared" ref="O57" si="71">I57+34</f>
        <v>45911</v>
      </c>
      <c r="P57" s="3644">
        <f t="shared" ref="P57" si="72">I57+37</f>
        <v>45914</v>
      </c>
      <c r="Q57" s="3644">
        <f t="shared" ref="Q57" si="73">I57+39</f>
        <v>45916</v>
      </c>
      <c r="R57" s="3520"/>
      <c r="S57" s="3552">
        <v>45850</v>
      </c>
      <c r="T57" s="3552">
        <f t="shared" ref="T57:T62" si="74">S57+1</f>
        <v>45851</v>
      </c>
      <c r="U57" s="3520"/>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row>
    <row r="58" spans="1:228" s="14" customFormat="1" ht="20.100000000000001" hidden="1" customHeight="1">
      <c r="B58" s="3459" t="s">
        <v>3605</v>
      </c>
      <c r="C58" s="3673" t="s">
        <v>404</v>
      </c>
      <c r="D58" s="3478" t="s">
        <v>4515</v>
      </c>
      <c r="E58" s="3474">
        <v>45857</v>
      </c>
      <c r="F58" s="3670">
        <f t="shared" si="65"/>
        <v>45869</v>
      </c>
      <c r="G58" s="3461"/>
      <c r="H58" s="3461"/>
      <c r="I58" s="3461"/>
      <c r="J58" s="3464"/>
      <c r="K58" s="3464"/>
      <c r="L58" s="3463"/>
      <c r="M58" s="3463"/>
      <c r="N58" s="3463"/>
      <c r="O58" s="3463"/>
      <c r="P58" s="3463"/>
      <c r="Q58" s="3463"/>
      <c r="R58" s="3520"/>
      <c r="S58" s="3552">
        <v>45857</v>
      </c>
      <c r="T58" s="3552">
        <f t="shared" si="74"/>
        <v>45858</v>
      </c>
      <c r="U58" s="3520"/>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row>
    <row r="59" spans="1:228" s="14" customFormat="1" ht="20.100000000000001" hidden="1" customHeight="1">
      <c r="B59" s="3459" t="s">
        <v>3607</v>
      </c>
      <c r="C59" s="3470" t="s">
        <v>4516</v>
      </c>
      <c r="D59" s="3461" t="s">
        <v>4517</v>
      </c>
      <c r="E59" s="3466">
        <v>45869</v>
      </c>
      <c r="F59" s="3643">
        <f t="shared" si="65"/>
        <v>45881</v>
      </c>
      <c r="G59" s="3461" t="s">
        <v>2337</v>
      </c>
      <c r="H59" s="3461" t="s">
        <v>4621</v>
      </c>
      <c r="I59" s="3461">
        <v>45884</v>
      </c>
      <c r="J59" s="3464">
        <f t="shared" ref="J59:J63" si="75">I59+15</f>
        <v>45899</v>
      </c>
      <c r="K59" s="3464">
        <f t="shared" ref="K59:K63" si="76">I59+20</f>
        <v>45904</v>
      </c>
      <c r="L59" s="3463">
        <f t="shared" ref="L59:L63" si="77">I59+25</f>
        <v>45909</v>
      </c>
      <c r="M59" s="3463">
        <f t="shared" ref="M59:M63" si="78">I59+30</f>
        <v>45914</v>
      </c>
      <c r="N59" s="3463">
        <f t="shared" ref="N59:N63" si="79">I59+33</f>
        <v>45917</v>
      </c>
      <c r="O59" s="3463">
        <f t="shared" ref="O59" si="80">I59+34</f>
        <v>45918</v>
      </c>
      <c r="P59" s="3463">
        <f t="shared" ref="P59:P63" si="81">I59+37</f>
        <v>45921</v>
      </c>
      <c r="Q59" s="3463">
        <f t="shared" ref="Q59:Q63" si="82">I59+39</f>
        <v>45923</v>
      </c>
      <c r="R59" s="3520"/>
      <c r="S59" s="3552">
        <v>45864</v>
      </c>
      <c r="T59" s="3552">
        <f t="shared" si="74"/>
        <v>45865</v>
      </c>
      <c r="U59" s="3520"/>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row>
    <row r="60" spans="1:228" s="14" customFormat="1" ht="20.100000000000001" hidden="1" customHeight="1">
      <c r="B60" s="3459" t="s">
        <v>3609</v>
      </c>
      <c r="C60" s="3470" t="s">
        <v>4519</v>
      </c>
      <c r="D60" s="3461" t="s">
        <v>4520</v>
      </c>
      <c r="E60" s="3466">
        <v>45881</v>
      </c>
      <c r="F60" s="3643">
        <f t="shared" si="65"/>
        <v>45893</v>
      </c>
      <c r="G60" s="3461" t="s">
        <v>2043</v>
      </c>
      <c r="H60" s="3461" t="s">
        <v>4622</v>
      </c>
      <c r="I60" s="3461">
        <v>45891</v>
      </c>
      <c r="J60" s="3464">
        <f t="shared" si="75"/>
        <v>45906</v>
      </c>
      <c r="K60" s="3464">
        <f t="shared" si="76"/>
        <v>45911</v>
      </c>
      <c r="L60" s="3463">
        <f t="shared" si="77"/>
        <v>45916</v>
      </c>
      <c r="M60" s="3463">
        <f t="shared" si="78"/>
        <v>45921</v>
      </c>
      <c r="N60" s="3463">
        <f t="shared" si="79"/>
        <v>45924</v>
      </c>
      <c r="O60" s="3463">
        <f>I60+34</f>
        <v>45925</v>
      </c>
      <c r="P60" s="3463">
        <f t="shared" si="81"/>
        <v>45928</v>
      </c>
      <c r="Q60" s="3463">
        <f t="shared" si="82"/>
        <v>45930</v>
      </c>
      <c r="R60" s="3520"/>
      <c r="S60" s="3552">
        <v>45871</v>
      </c>
      <c r="T60" s="3552">
        <f t="shared" si="74"/>
        <v>45872</v>
      </c>
      <c r="U60" s="3520"/>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row>
    <row r="61" spans="1:228" s="14" customFormat="1" ht="20.100000000000001" hidden="1" customHeight="1">
      <c r="B61" s="3459" t="s">
        <v>3611</v>
      </c>
      <c r="C61" s="3673" t="s">
        <v>404</v>
      </c>
      <c r="D61" s="3478" t="s">
        <v>4522</v>
      </c>
      <c r="E61" s="3474">
        <v>45878</v>
      </c>
      <c r="F61" s="3670">
        <f t="shared" si="65"/>
        <v>45890</v>
      </c>
      <c r="G61" s="3461" t="s">
        <v>4572</v>
      </c>
      <c r="H61" s="3461" t="s">
        <v>4623</v>
      </c>
      <c r="I61" s="3461">
        <v>45898</v>
      </c>
      <c r="J61" s="3464">
        <f t="shared" si="75"/>
        <v>45913</v>
      </c>
      <c r="K61" s="3464">
        <f t="shared" si="76"/>
        <v>45918</v>
      </c>
      <c r="L61" s="3463">
        <f t="shared" si="77"/>
        <v>45923</v>
      </c>
      <c r="M61" s="3463">
        <f t="shared" si="78"/>
        <v>45928</v>
      </c>
      <c r="N61" s="3463">
        <f t="shared" si="79"/>
        <v>45931</v>
      </c>
      <c r="O61" s="3463">
        <f t="shared" ref="O61:O63" si="83">I61+34</f>
        <v>45932</v>
      </c>
      <c r="P61" s="3463">
        <f t="shared" si="81"/>
        <v>45935</v>
      </c>
      <c r="Q61" s="3463">
        <f t="shared" si="82"/>
        <v>45937</v>
      </c>
      <c r="R61" s="3520"/>
      <c r="S61" s="3552">
        <v>45878</v>
      </c>
      <c r="T61" s="3552">
        <f t="shared" si="74"/>
        <v>45879</v>
      </c>
      <c r="U61" s="3520"/>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row>
    <row r="62" spans="1:228" s="14" customFormat="1" ht="20.100000000000001" hidden="1" customHeight="1">
      <c r="B62" s="3459" t="s">
        <v>3613</v>
      </c>
      <c r="C62" s="3470" t="s">
        <v>4524</v>
      </c>
      <c r="D62" s="3461" t="s">
        <v>4525</v>
      </c>
      <c r="E62" s="3466">
        <v>45889</v>
      </c>
      <c r="F62" s="3643">
        <f t="shared" si="65"/>
        <v>45901</v>
      </c>
      <c r="G62" s="3461" t="s">
        <v>1939</v>
      </c>
      <c r="H62" s="3461" t="s">
        <v>4624</v>
      </c>
      <c r="I62" s="3461">
        <v>45905</v>
      </c>
      <c r="J62" s="3464">
        <f t="shared" si="75"/>
        <v>45920</v>
      </c>
      <c r="K62" s="3464">
        <f t="shared" si="76"/>
        <v>45925</v>
      </c>
      <c r="L62" s="3463">
        <f t="shared" si="77"/>
        <v>45930</v>
      </c>
      <c r="M62" s="3463">
        <f t="shared" si="78"/>
        <v>45935</v>
      </c>
      <c r="N62" s="3463">
        <f t="shared" si="79"/>
        <v>45938</v>
      </c>
      <c r="O62" s="3463">
        <f t="shared" si="83"/>
        <v>45939</v>
      </c>
      <c r="P62" s="3463">
        <f t="shared" si="81"/>
        <v>45942</v>
      </c>
      <c r="Q62" s="3463">
        <f t="shared" si="82"/>
        <v>45944</v>
      </c>
      <c r="R62" s="3520"/>
      <c r="S62" s="3552">
        <v>45885</v>
      </c>
      <c r="T62" s="3552">
        <f t="shared" si="74"/>
        <v>45886</v>
      </c>
      <c r="U62" s="3520"/>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row>
    <row r="63" spans="1:228" s="14" customFormat="1" ht="20.100000000000001" hidden="1" customHeight="1">
      <c r="B63" s="3459" t="s">
        <v>3615</v>
      </c>
      <c r="C63" s="3470" t="s">
        <v>4512</v>
      </c>
      <c r="D63" s="3461" t="s">
        <v>4528</v>
      </c>
      <c r="E63" s="3466">
        <v>45898</v>
      </c>
      <c r="F63" s="3643">
        <f t="shared" si="65"/>
        <v>45910</v>
      </c>
      <c r="G63" s="3461" t="s">
        <v>4582</v>
      </c>
      <c r="H63" s="3462" t="s">
        <v>4625</v>
      </c>
      <c r="I63" s="3461">
        <v>45912</v>
      </c>
      <c r="J63" s="3464">
        <f t="shared" si="75"/>
        <v>45927</v>
      </c>
      <c r="K63" s="3464">
        <f t="shared" si="76"/>
        <v>45932</v>
      </c>
      <c r="L63" s="3463">
        <f t="shared" si="77"/>
        <v>45937</v>
      </c>
      <c r="M63" s="3463">
        <f t="shared" si="78"/>
        <v>45942</v>
      </c>
      <c r="N63" s="3463">
        <f t="shared" si="79"/>
        <v>45945</v>
      </c>
      <c r="O63" s="3463">
        <f t="shared" si="83"/>
        <v>45946</v>
      </c>
      <c r="P63" s="3463">
        <f t="shared" si="81"/>
        <v>45949</v>
      </c>
      <c r="Q63" s="3463">
        <f t="shared" si="82"/>
        <v>45951</v>
      </c>
      <c r="R63" s="3520"/>
      <c r="S63" s="3552">
        <v>45892</v>
      </c>
      <c r="T63" s="3552">
        <f t="shared" ref="T63:T68" si="84">S63+1</f>
        <v>45893</v>
      </c>
      <c r="U63" s="3520"/>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row>
    <row r="64" spans="1:228" s="14" customFormat="1" ht="20.100000000000001" hidden="1" customHeight="1">
      <c r="B64" s="3459" t="s">
        <v>3617</v>
      </c>
      <c r="C64" s="3470" t="s">
        <v>4516</v>
      </c>
      <c r="D64" s="3461" t="s">
        <v>4529</v>
      </c>
      <c r="E64" s="3466">
        <v>45909</v>
      </c>
      <c r="F64" s="3463">
        <f t="shared" si="65"/>
        <v>45921</v>
      </c>
      <c r="G64" s="3461" t="s">
        <v>4614</v>
      </c>
      <c r="H64" s="3461" t="s">
        <v>4626</v>
      </c>
      <c r="I64" s="3461">
        <v>45919</v>
      </c>
      <c r="J64" s="3464">
        <f t="shared" ref="J64:J73" si="85">I64+15</f>
        <v>45934</v>
      </c>
      <c r="K64" s="3464">
        <f t="shared" ref="K64:K73" si="86">I64+20</f>
        <v>45939</v>
      </c>
      <c r="L64" s="3463">
        <f t="shared" ref="L64:L73" si="87">I64+25</f>
        <v>45944</v>
      </c>
      <c r="M64" s="3463">
        <f t="shared" ref="M64:M73" si="88">I64+30</f>
        <v>45949</v>
      </c>
      <c r="N64" s="3463">
        <f t="shared" ref="N64:N73" si="89">I64+33</f>
        <v>45952</v>
      </c>
      <c r="O64" s="3463">
        <f t="shared" ref="O64:O73" si="90">I64+34</f>
        <v>45953</v>
      </c>
      <c r="P64" s="3463">
        <f t="shared" ref="P64:P73" si="91">I64+37</f>
        <v>45956</v>
      </c>
      <c r="Q64" s="3463">
        <f t="shared" ref="Q64:Q73" si="92">I64+39</f>
        <v>45958</v>
      </c>
      <c r="R64" s="3520"/>
      <c r="S64" s="3552">
        <v>45899</v>
      </c>
      <c r="T64" s="3552">
        <f t="shared" si="84"/>
        <v>45900</v>
      </c>
      <c r="U64" s="3520"/>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row>
    <row r="65" spans="2:228" s="14" customFormat="1" ht="20.100000000000001" hidden="1" customHeight="1">
      <c r="B65" s="3459" t="s">
        <v>3619</v>
      </c>
      <c r="C65" s="3470" t="s">
        <v>482</v>
      </c>
      <c r="D65" s="3461" t="s">
        <v>4531</v>
      </c>
      <c r="E65" s="3466">
        <v>45914</v>
      </c>
      <c r="F65" s="3463">
        <f t="shared" si="65"/>
        <v>45926</v>
      </c>
      <c r="G65" s="3461" t="s">
        <v>4616</v>
      </c>
      <c r="H65" s="3461" t="s">
        <v>4627</v>
      </c>
      <c r="I65" s="3461">
        <v>45927</v>
      </c>
      <c r="J65" s="3464">
        <f t="shared" si="85"/>
        <v>45942</v>
      </c>
      <c r="K65" s="3464">
        <f t="shared" si="86"/>
        <v>45947</v>
      </c>
      <c r="L65" s="3463">
        <f t="shared" si="87"/>
        <v>45952</v>
      </c>
      <c r="M65" s="3463">
        <f t="shared" si="88"/>
        <v>45957</v>
      </c>
      <c r="N65" s="3463">
        <f t="shared" si="89"/>
        <v>45960</v>
      </c>
      <c r="O65" s="3463">
        <f t="shared" si="90"/>
        <v>45961</v>
      </c>
      <c r="P65" s="3463">
        <f t="shared" si="91"/>
        <v>45964</v>
      </c>
      <c r="Q65" s="3463">
        <f t="shared" si="92"/>
        <v>45966</v>
      </c>
      <c r="R65" s="3520"/>
      <c r="S65" s="3552">
        <v>45906</v>
      </c>
      <c r="T65" s="3552">
        <f t="shared" si="84"/>
        <v>45907</v>
      </c>
      <c r="U65" s="3520"/>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row>
    <row r="66" spans="2:228" s="14" customFormat="1" ht="20.100000000000001" hidden="1" customHeight="1">
      <c r="B66" s="3459" t="s">
        <v>3621</v>
      </c>
      <c r="C66" s="3476" t="s">
        <v>2040</v>
      </c>
      <c r="D66" s="3475" t="s">
        <v>4533</v>
      </c>
      <c r="E66" s="3469">
        <v>45915</v>
      </c>
      <c r="F66" s="3801" t="s">
        <v>391</v>
      </c>
      <c r="G66" s="3478" t="s">
        <v>404</v>
      </c>
      <c r="H66" s="3478" t="s">
        <v>4628</v>
      </c>
      <c r="I66" s="3475">
        <v>45933</v>
      </c>
      <c r="J66" s="3464">
        <f t="shared" si="85"/>
        <v>45948</v>
      </c>
      <c r="K66" s="3464">
        <f t="shared" si="86"/>
        <v>45953</v>
      </c>
      <c r="L66" s="3464">
        <f t="shared" si="87"/>
        <v>45958</v>
      </c>
      <c r="M66" s="3464">
        <f t="shared" si="88"/>
        <v>45963</v>
      </c>
      <c r="N66" s="3464">
        <f>I66+33</f>
        <v>45966</v>
      </c>
      <c r="O66" s="3464">
        <f t="shared" si="90"/>
        <v>45967</v>
      </c>
      <c r="P66" s="3464">
        <f t="shared" si="91"/>
        <v>45970</v>
      </c>
      <c r="Q66" s="3464">
        <f t="shared" si="92"/>
        <v>45972</v>
      </c>
      <c r="R66" s="3520"/>
      <c r="S66" s="3552">
        <v>45913</v>
      </c>
      <c r="T66" s="3552">
        <f t="shared" si="84"/>
        <v>45914</v>
      </c>
      <c r="U66" s="3520"/>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row>
    <row r="67" spans="2:228" s="14" customFormat="1" ht="20.100000000000001" hidden="1" customHeight="1">
      <c r="B67" s="3459" t="s">
        <v>3623</v>
      </c>
      <c r="C67" s="3476" t="s">
        <v>4524</v>
      </c>
      <c r="D67" s="3475" t="s">
        <v>4535</v>
      </c>
      <c r="E67" s="3469">
        <v>45925</v>
      </c>
      <c r="F67" s="3801" t="s">
        <v>391</v>
      </c>
      <c r="G67" s="3802" t="s">
        <v>4586</v>
      </c>
      <c r="H67" s="3461" t="s">
        <v>4629</v>
      </c>
      <c r="I67" s="3461">
        <v>45940</v>
      </c>
      <c r="J67" s="3464">
        <f t="shared" si="85"/>
        <v>45955</v>
      </c>
      <c r="K67" s="3464">
        <f t="shared" si="86"/>
        <v>45960</v>
      </c>
      <c r="L67" s="3463">
        <f t="shared" si="87"/>
        <v>45965</v>
      </c>
      <c r="M67" s="3463">
        <f t="shared" si="88"/>
        <v>45970</v>
      </c>
      <c r="N67" s="3463">
        <f t="shared" si="89"/>
        <v>45973</v>
      </c>
      <c r="O67" s="3463">
        <f t="shared" si="90"/>
        <v>45974</v>
      </c>
      <c r="P67" s="3463">
        <f t="shared" si="91"/>
        <v>45977</v>
      </c>
      <c r="Q67" s="3463">
        <f t="shared" si="92"/>
        <v>45979</v>
      </c>
      <c r="R67" s="3520"/>
      <c r="S67" s="3552">
        <v>45920</v>
      </c>
      <c r="T67" s="3552">
        <f t="shared" si="84"/>
        <v>45921</v>
      </c>
      <c r="U67" s="3520"/>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row>
    <row r="68" spans="2:228" s="14" customFormat="1" ht="20.100000000000001" hidden="1" customHeight="1">
      <c r="B68" s="3459" t="s">
        <v>3625</v>
      </c>
      <c r="C68" s="3764" t="s">
        <v>2040</v>
      </c>
      <c r="D68" s="3462" t="s">
        <v>4537</v>
      </c>
      <c r="E68" s="3462">
        <v>45924</v>
      </c>
      <c r="F68" s="3463">
        <f t="shared" ref="F68" si="93">E68+12</f>
        <v>45936</v>
      </c>
      <c r="G68" s="3461" t="s">
        <v>4572</v>
      </c>
      <c r="H68" s="3461" t="s">
        <v>4630</v>
      </c>
      <c r="I68" s="3461">
        <v>45947</v>
      </c>
      <c r="J68" s="3464">
        <f t="shared" si="85"/>
        <v>45962</v>
      </c>
      <c r="K68" s="3464">
        <f t="shared" si="86"/>
        <v>45967</v>
      </c>
      <c r="L68" s="3463">
        <f t="shared" si="87"/>
        <v>45972</v>
      </c>
      <c r="M68" s="3463">
        <f t="shared" si="88"/>
        <v>45977</v>
      </c>
      <c r="N68" s="3463">
        <f t="shared" si="89"/>
        <v>45980</v>
      </c>
      <c r="O68" s="3463">
        <f t="shared" si="90"/>
        <v>45981</v>
      </c>
      <c r="P68" s="3463">
        <f t="shared" si="91"/>
        <v>45984</v>
      </c>
      <c r="Q68" s="3463">
        <f t="shared" si="92"/>
        <v>45986</v>
      </c>
      <c r="R68" s="3520"/>
      <c r="S68" s="3552">
        <v>45927</v>
      </c>
      <c r="T68" s="3552">
        <f t="shared" si="84"/>
        <v>45928</v>
      </c>
      <c r="U68" s="3520"/>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row>
    <row r="69" spans="2:228" s="14" customFormat="1" ht="20.100000000000001" hidden="1" customHeight="1">
      <c r="B69" s="3459" t="s">
        <v>3627</v>
      </c>
      <c r="C69" s="3470" t="s">
        <v>4524</v>
      </c>
      <c r="D69" s="3461" t="s">
        <v>4539</v>
      </c>
      <c r="E69" s="3466">
        <v>45936</v>
      </c>
      <c r="F69" s="3463">
        <f t="shared" ref="F69:F78" si="94">E69+12</f>
        <v>45948</v>
      </c>
      <c r="G69" s="3461" t="s">
        <v>4584</v>
      </c>
      <c r="H69" s="3461" t="s">
        <v>4631</v>
      </c>
      <c r="I69" s="3461">
        <v>45954</v>
      </c>
      <c r="J69" s="3464">
        <f t="shared" si="85"/>
        <v>45969</v>
      </c>
      <c r="K69" s="3464">
        <f t="shared" si="86"/>
        <v>45974</v>
      </c>
      <c r="L69" s="3463">
        <f t="shared" si="87"/>
        <v>45979</v>
      </c>
      <c r="M69" s="3463">
        <f t="shared" si="88"/>
        <v>45984</v>
      </c>
      <c r="N69" s="3463">
        <f t="shared" si="89"/>
        <v>45987</v>
      </c>
      <c r="O69" s="3463">
        <f t="shared" si="90"/>
        <v>45988</v>
      </c>
      <c r="P69" s="3463">
        <f t="shared" si="91"/>
        <v>45991</v>
      </c>
      <c r="Q69" s="3463">
        <f t="shared" si="92"/>
        <v>45993</v>
      </c>
      <c r="R69" s="3520"/>
      <c r="S69" s="3552">
        <v>45934</v>
      </c>
      <c r="T69" s="3552">
        <f t="shared" ref="T69:T77" si="95">S69+1</f>
        <v>45935</v>
      </c>
      <c r="U69" s="3520"/>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row>
    <row r="70" spans="2:228" s="14" customFormat="1" ht="20.100000000000001" hidden="1" customHeight="1">
      <c r="B70" s="3459" t="s">
        <v>4251</v>
      </c>
      <c r="C70" s="3470" t="s">
        <v>4512</v>
      </c>
      <c r="D70" s="3461" t="s">
        <v>4541</v>
      </c>
      <c r="E70" s="3466">
        <v>45942</v>
      </c>
      <c r="F70" s="3463">
        <f t="shared" si="94"/>
        <v>45954</v>
      </c>
      <c r="G70" s="3461" t="s">
        <v>4632</v>
      </c>
      <c r="H70" s="3461" t="s">
        <v>4633</v>
      </c>
      <c r="I70" s="3461">
        <v>45961</v>
      </c>
      <c r="J70" s="3464">
        <f t="shared" si="85"/>
        <v>45976</v>
      </c>
      <c r="K70" s="3464">
        <f t="shared" si="86"/>
        <v>45981</v>
      </c>
      <c r="L70" s="3463">
        <f t="shared" si="87"/>
        <v>45986</v>
      </c>
      <c r="M70" s="3463">
        <f t="shared" si="88"/>
        <v>45991</v>
      </c>
      <c r="N70" s="3463">
        <f t="shared" si="89"/>
        <v>45994</v>
      </c>
      <c r="O70" s="3463">
        <f t="shared" si="90"/>
        <v>45995</v>
      </c>
      <c r="P70" s="3463">
        <f t="shared" si="91"/>
        <v>45998</v>
      </c>
      <c r="Q70" s="3463">
        <f t="shared" si="92"/>
        <v>46000</v>
      </c>
      <c r="R70" s="3520"/>
      <c r="S70" s="3552">
        <v>45941</v>
      </c>
      <c r="T70" s="3552">
        <f t="shared" si="95"/>
        <v>45942</v>
      </c>
      <c r="U70" s="3520"/>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row>
    <row r="71" spans="2:228" s="14" customFormat="1" ht="20.100000000000001" hidden="1" customHeight="1">
      <c r="B71" s="3459" t="s">
        <v>4252</v>
      </c>
      <c r="C71" s="3764" t="s">
        <v>4516</v>
      </c>
      <c r="D71" s="3461" t="s">
        <v>4543</v>
      </c>
      <c r="E71" s="3462">
        <v>45951</v>
      </c>
      <c r="F71" s="3463">
        <f t="shared" si="94"/>
        <v>45963</v>
      </c>
      <c r="G71" s="3462" t="s">
        <v>2043</v>
      </c>
      <c r="H71" s="3461" t="s">
        <v>4634</v>
      </c>
      <c r="I71" s="3461">
        <v>45968</v>
      </c>
      <c r="J71" s="3464">
        <f t="shared" si="85"/>
        <v>45983</v>
      </c>
      <c r="K71" s="3464">
        <f t="shared" si="86"/>
        <v>45988</v>
      </c>
      <c r="L71" s="3463">
        <f t="shared" si="87"/>
        <v>45993</v>
      </c>
      <c r="M71" s="3463">
        <f t="shared" si="88"/>
        <v>45998</v>
      </c>
      <c r="N71" s="3463">
        <f t="shared" si="89"/>
        <v>46001</v>
      </c>
      <c r="O71" s="3463">
        <f t="shared" si="90"/>
        <v>46002</v>
      </c>
      <c r="P71" s="3463">
        <f t="shared" si="91"/>
        <v>46005</v>
      </c>
      <c r="Q71" s="3463">
        <f t="shared" si="92"/>
        <v>46007</v>
      </c>
      <c r="R71" s="3520"/>
      <c r="S71" s="3552">
        <v>45948</v>
      </c>
      <c r="T71" s="3552">
        <f t="shared" si="95"/>
        <v>45949</v>
      </c>
      <c r="U71" s="3520"/>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row>
    <row r="72" spans="2:228" s="14" customFormat="1" ht="20.100000000000001" hidden="1" customHeight="1">
      <c r="B72" s="2810" t="s">
        <v>4253</v>
      </c>
      <c r="C72" s="2655" t="s">
        <v>482</v>
      </c>
      <c r="D72" s="1023" t="s">
        <v>4544</v>
      </c>
      <c r="E72" s="1004">
        <v>45956</v>
      </c>
      <c r="F72" s="3463">
        <f t="shared" si="94"/>
        <v>45968</v>
      </c>
      <c r="G72" s="1023" t="s">
        <v>1939</v>
      </c>
      <c r="H72" s="1023" t="s">
        <v>4635</v>
      </c>
      <c r="I72" s="1023">
        <v>45975</v>
      </c>
      <c r="J72" s="2824">
        <f t="shared" si="85"/>
        <v>45990</v>
      </c>
      <c r="K72" s="2824">
        <f t="shared" si="86"/>
        <v>45995</v>
      </c>
      <c r="L72" s="2786">
        <f t="shared" si="87"/>
        <v>46000</v>
      </c>
      <c r="M72" s="2786">
        <f t="shared" si="88"/>
        <v>46005</v>
      </c>
      <c r="N72" s="2786">
        <f t="shared" si="89"/>
        <v>46008</v>
      </c>
      <c r="O72" s="2786">
        <f t="shared" si="90"/>
        <v>46009</v>
      </c>
      <c r="P72" s="2786">
        <f t="shared" si="91"/>
        <v>46012</v>
      </c>
      <c r="Q72" s="2786">
        <f t="shared" si="92"/>
        <v>46014</v>
      </c>
      <c r="R72" s="129"/>
      <c r="S72" s="3552">
        <v>45955</v>
      </c>
      <c r="T72" s="3552">
        <f t="shared" si="95"/>
        <v>45956</v>
      </c>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row>
    <row r="73" spans="2:228" s="14" customFormat="1" ht="20.100000000000001" hidden="1" customHeight="1">
      <c r="B73" s="2810" t="s">
        <v>4254</v>
      </c>
      <c r="C73" s="2655" t="s">
        <v>2040</v>
      </c>
      <c r="D73" s="1023" t="s">
        <v>4546</v>
      </c>
      <c r="E73" s="1004">
        <v>45963</v>
      </c>
      <c r="F73" s="4255" t="s">
        <v>391</v>
      </c>
      <c r="G73" s="4157" t="s">
        <v>4582</v>
      </c>
      <c r="H73" s="4157" t="s">
        <v>4636</v>
      </c>
      <c r="I73" s="4157">
        <v>45982</v>
      </c>
      <c r="J73" s="3186">
        <f t="shared" si="85"/>
        <v>45997</v>
      </c>
      <c r="K73" s="3186">
        <f t="shared" si="86"/>
        <v>46002</v>
      </c>
      <c r="L73" s="3186">
        <f t="shared" si="87"/>
        <v>46007</v>
      </c>
      <c r="M73" s="3186">
        <f t="shared" si="88"/>
        <v>46012</v>
      </c>
      <c r="N73" s="3186">
        <f t="shared" si="89"/>
        <v>46015</v>
      </c>
      <c r="O73" s="3186">
        <f t="shared" si="90"/>
        <v>46016</v>
      </c>
      <c r="P73" s="3186">
        <f t="shared" si="91"/>
        <v>46019</v>
      </c>
      <c r="Q73" s="3186">
        <f t="shared" si="92"/>
        <v>46021</v>
      </c>
      <c r="R73" s="129"/>
      <c r="S73" s="3552">
        <v>45962</v>
      </c>
      <c r="T73" s="3552">
        <f t="shared" si="95"/>
        <v>45963</v>
      </c>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row>
    <row r="74" spans="2:228" s="14" customFormat="1" ht="20.100000000000001" hidden="1" customHeight="1">
      <c r="B74" s="2810" t="s">
        <v>4255</v>
      </c>
      <c r="C74" s="2655" t="s">
        <v>4524</v>
      </c>
      <c r="D74" s="1023" t="s">
        <v>4547</v>
      </c>
      <c r="E74" s="1004">
        <v>45969</v>
      </c>
      <c r="F74" s="3463">
        <f t="shared" si="94"/>
        <v>45981</v>
      </c>
      <c r="G74" s="1023" t="s">
        <v>4614</v>
      </c>
      <c r="H74" s="1023" t="s">
        <v>4637</v>
      </c>
      <c r="I74" s="1023">
        <v>45989</v>
      </c>
      <c r="J74" s="2824">
        <f>I74+15</f>
        <v>46004</v>
      </c>
      <c r="K74" s="2824">
        <f>I74+20</f>
        <v>46009</v>
      </c>
      <c r="L74" s="2786">
        <f>I74+25</f>
        <v>46014</v>
      </c>
      <c r="M74" s="2786">
        <f>I74+30</f>
        <v>46019</v>
      </c>
      <c r="N74" s="2786">
        <f>I74+33</f>
        <v>46022</v>
      </c>
      <c r="O74" s="2786">
        <f>I74+34</f>
        <v>46023</v>
      </c>
      <c r="P74" s="2786">
        <f>I74+37</f>
        <v>46026</v>
      </c>
      <c r="Q74" s="2786">
        <f>I74+39</f>
        <v>46028</v>
      </c>
      <c r="R74" s="129"/>
      <c r="S74" s="3552">
        <v>45969</v>
      </c>
      <c r="T74" s="3552">
        <f t="shared" si="95"/>
        <v>45970</v>
      </c>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row>
    <row r="75" spans="2:228" s="14" customFormat="1" ht="20.100000000000001" hidden="1" customHeight="1">
      <c r="B75" s="2810" t="s">
        <v>4256</v>
      </c>
      <c r="C75" s="2655" t="s">
        <v>4512</v>
      </c>
      <c r="D75" s="1023" t="s">
        <v>4548</v>
      </c>
      <c r="E75" s="1004">
        <v>45976</v>
      </c>
      <c r="F75" s="3463">
        <f t="shared" si="94"/>
        <v>45988</v>
      </c>
      <c r="G75" s="1023" t="s">
        <v>4616</v>
      </c>
      <c r="H75" s="1023" t="s">
        <v>4638</v>
      </c>
      <c r="I75" s="1023">
        <v>45996</v>
      </c>
      <c r="J75" s="2824">
        <f>I75+15</f>
        <v>46011</v>
      </c>
      <c r="K75" s="2824">
        <f>I75+20</f>
        <v>46016</v>
      </c>
      <c r="L75" s="2786">
        <f>I75+25</f>
        <v>46021</v>
      </c>
      <c r="M75" s="2786">
        <f>I75+30</f>
        <v>46026</v>
      </c>
      <c r="N75" s="2786">
        <f>I75+33</f>
        <v>46029</v>
      </c>
      <c r="O75" s="2786">
        <f>I75+34</f>
        <v>46030</v>
      </c>
      <c r="P75" s="2786">
        <f>I75+37</f>
        <v>46033</v>
      </c>
      <c r="Q75" s="2786">
        <f>I75+39</f>
        <v>46035</v>
      </c>
      <c r="R75" s="129"/>
      <c r="S75" s="3552">
        <v>45976</v>
      </c>
      <c r="T75" s="3552">
        <f t="shared" si="95"/>
        <v>45977</v>
      </c>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row>
    <row r="76" spans="2:228" s="14" customFormat="1" ht="20.100000000000001" hidden="1" customHeight="1">
      <c r="B76" s="2810" t="s">
        <v>4257</v>
      </c>
      <c r="C76" s="3832" t="s">
        <v>1973</v>
      </c>
      <c r="D76" s="2332" t="s">
        <v>4550</v>
      </c>
      <c r="E76" s="2333">
        <v>45983</v>
      </c>
      <c r="F76" s="3482">
        <f t="shared" si="94"/>
        <v>45995</v>
      </c>
      <c r="G76" s="2332" t="s">
        <v>4639</v>
      </c>
      <c r="H76" s="2332" t="s">
        <v>4640</v>
      </c>
      <c r="I76" s="2332">
        <v>46003</v>
      </c>
      <c r="J76" s="3037">
        <f>I76+15</f>
        <v>46018</v>
      </c>
      <c r="K76" s="3037">
        <f>I76+20</f>
        <v>46023</v>
      </c>
      <c r="L76" s="2811">
        <f>I76+25</f>
        <v>46028</v>
      </c>
      <c r="M76" s="2811">
        <f>I76+30</f>
        <v>46033</v>
      </c>
      <c r="N76" s="2811">
        <f>I76+33</f>
        <v>46036</v>
      </c>
      <c r="O76" s="2811">
        <f>I76+34</f>
        <v>46037</v>
      </c>
      <c r="P76" s="2811">
        <f>I76+37</f>
        <v>46040</v>
      </c>
      <c r="Q76" s="2811">
        <f>I76+39</f>
        <v>46042</v>
      </c>
      <c r="R76" s="129"/>
      <c r="S76" s="3552">
        <v>45983</v>
      </c>
      <c r="T76" s="3552">
        <f t="shared" si="95"/>
        <v>45984</v>
      </c>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row>
    <row r="77" spans="2:228" s="14" customFormat="1" ht="20.100000000000001" hidden="1" customHeight="1">
      <c r="B77" s="2810" t="s">
        <v>4258</v>
      </c>
      <c r="C77" s="2655" t="s">
        <v>4641</v>
      </c>
      <c r="D77" s="1023" t="s">
        <v>4553</v>
      </c>
      <c r="E77" s="1004">
        <v>45990</v>
      </c>
      <c r="F77" s="3463">
        <f t="shared" si="94"/>
        <v>46002</v>
      </c>
      <c r="G77" s="1023" t="s">
        <v>4586</v>
      </c>
      <c r="H77" s="1023" t="s">
        <v>4642</v>
      </c>
      <c r="I77" s="1023">
        <v>46010</v>
      </c>
      <c r="J77" s="2824">
        <f>I77+15</f>
        <v>46025</v>
      </c>
      <c r="K77" s="2824">
        <f>I77+20</f>
        <v>46030</v>
      </c>
      <c r="L77" s="2786">
        <f>I77+25</f>
        <v>46035</v>
      </c>
      <c r="M77" s="2786">
        <f>I77+30</f>
        <v>46040</v>
      </c>
      <c r="N77" s="2786">
        <f>I77+33</f>
        <v>46043</v>
      </c>
      <c r="O77" s="2786">
        <f>I77+34</f>
        <v>46044</v>
      </c>
      <c r="P77" s="2786">
        <f>I77+37</f>
        <v>46047</v>
      </c>
      <c r="Q77" s="2786">
        <f>I77+39</f>
        <v>46049</v>
      </c>
      <c r="R77" s="129"/>
      <c r="S77" s="3552">
        <v>45990</v>
      </c>
      <c r="T77" s="3552">
        <f t="shared" si="95"/>
        <v>45991</v>
      </c>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row>
    <row r="78" spans="2:228" s="14" customFormat="1" ht="20.100000000000001" hidden="1" customHeight="1">
      <c r="B78" s="2810" t="s">
        <v>4260</v>
      </c>
      <c r="C78" s="2655" t="s">
        <v>2040</v>
      </c>
      <c r="D78" s="1023" t="s">
        <v>4555</v>
      </c>
      <c r="E78" s="1004">
        <v>45997</v>
      </c>
      <c r="F78" s="3463">
        <f t="shared" si="94"/>
        <v>46009</v>
      </c>
      <c r="G78" s="1023" t="s">
        <v>4572</v>
      </c>
      <c r="H78" s="1023" t="s">
        <v>4643</v>
      </c>
      <c r="I78" s="1023">
        <v>46017</v>
      </c>
      <c r="J78" s="2824">
        <f>I78+15</f>
        <v>46032</v>
      </c>
      <c r="K78" s="2824">
        <f>I78+20</f>
        <v>46037</v>
      </c>
      <c r="L78" s="2786">
        <f>I78+25</f>
        <v>46042</v>
      </c>
      <c r="M78" s="2786">
        <f>I78+30</f>
        <v>46047</v>
      </c>
      <c r="N78" s="2786">
        <f>I78+33</f>
        <v>46050</v>
      </c>
      <c r="O78" s="2786">
        <f>I78+34</f>
        <v>46051</v>
      </c>
      <c r="P78" s="2786">
        <f>I78+37</f>
        <v>46054</v>
      </c>
      <c r="Q78" s="2786">
        <f>I78+39</f>
        <v>46056</v>
      </c>
      <c r="R78" s="129"/>
      <c r="S78" s="3552"/>
      <c r="T78" s="3552"/>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row>
    <row r="79" spans="2:228" s="14" customFormat="1" ht="20.100000000000001" customHeight="1">
      <c r="B79" s="4203"/>
      <c r="C79" s="1176"/>
      <c r="D79" s="1177"/>
      <c r="E79" s="1177"/>
      <c r="F79" s="69"/>
      <c r="G79" s="69"/>
      <c r="H79" s="69"/>
      <c r="I79" s="69"/>
      <c r="J79" s="69"/>
      <c r="K79" s="69"/>
      <c r="L79" s="69"/>
      <c r="M79" s="69"/>
      <c r="N79" s="69"/>
      <c r="O79" s="129"/>
      <c r="P79" s="129"/>
      <c r="Q79" s="129"/>
      <c r="R79" s="129"/>
      <c r="S79" s="4208"/>
      <c r="T79" s="4208"/>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row>
    <row r="80" spans="2:228" s="14" customFormat="1" ht="20.100000000000001" customHeight="1">
      <c r="B80" s="4203"/>
      <c r="C80" s="1176"/>
      <c r="D80" s="1177"/>
      <c r="E80" s="1177"/>
      <c r="F80" s="69"/>
      <c r="G80" s="69"/>
      <c r="H80" s="69"/>
      <c r="I80" s="69"/>
      <c r="J80" s="69"/>
      <c r="K80" s="69"/>
      <c r="L80" s="69"/>
      <c r="M80" s="69"/>
      <c r="N80" s="69"/>
      <c r="O80" s="129"/>
      <c r="P80" s="129"/>
      <c r="Q80" s="129"/>
      <c r="R80" s="129"/>
      <c r="S80" s="4208"/>
      <c r="T80" s="4208"/>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row>
    <row r="81" spans="2:228" s="53" customFormat="1" ht="45" customHeight="1">
      <c r="B81" s="4170"/>
      <c r="C81" s="4792" t="s">
        <v>4511</v>
      </c>
      <c r="D81" s="4793"/>
      <c r="E81" s="4786" t="s">
        <v>96</v>
      </c>
      <c r="F81" s="4225" t="s">
        <v>4471</v>
      </c>
      <c r="G81" s="4788" t="s">
        <v>4601</v>
      </c>
      <c r="H81" s="4789"/>
      <c r="I81" s="4786" t="s">
        <v>4472</v>
      </c>
      <c r="J81" s="3214" t="s">
        <v>832</v>
      </c>
      <c r="K81" s="3214" t="s">
        <v>1303</v>
      </c>
      <c r="L81" s="3214" t="s">
        <v>774</v>
      </c>
      <c r="M81" s="3214" t="s">
        <v>4565</v>
      </c>
      <c r="N81" s="3214" t="s">
        <v>4566</v>
      </c>
      <c r="O81" s="3214" t="s">
        <v>4567</v>
      </c>
      <c r="P81" s="3214" t="s">
        <v>4568</v>
      </c>
      <c r="Q81" s="3214" t="s">
        <v>4569</v>
      </c>
      <c r="R81" s="2312"/>
      <c r="U81" s="2312"/>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2:228" s="53" customFormat="1" ht="20.100000000000001" customHeight="1" thickBot="1">
      <c r="B82" s="3625" t="s">
        <v>3598</v>
      </c>
      <c r="C82" s="4794"/>
      <c r="D82" s="4795"/>
      <c r="E82" s="4787"/>
      <c r="F82" s="4240" t="s">
        <v>4267</v>
      </c>
      <c r="G82" s="4790"/>
      <c r="H82" s="4791"/>
      <c r="I82" s="4787"/>
      <c r="J82" s="3608" t="s">
        <v>3964</v>
      </c>
      <c r="K82" s="3608" t="s">
        <v>3092</v>
      </c>
      <c r="L82" s="3608" t="s">
        <v>4605</v>
      </c>
      <c r="M82" s="3608" t="s">
        <v>4606</v>
      </c>
      <c r="N82" s="3608" t="s">
        <v>4607</v>
      </c>
      <c r="O82" s="3608" t="s">
        <v>3049</v>
      </c>
      <c r="P82" s="3608" t="s">
        <v>3050</v>
      </c>
      <c r="Q82" s="3608" t="s">
        <v>4608</v>
      </c>
      <c r="R82" s="2312"/>
      <c r="S82" s="3600" t="s">
        <v>3599</v>
      </c>
      <c r="T82" s="3600" t="s">
        <v>3600</v>
      </c>
      <c r="U82" s="2312"/>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2:228" s="53" customFormat="1" ht="20.100000000000001" hidden="1" customHeight="1" thickTop="1">
      <c r="B83" s="4170" t="s">
        <v>3601</v>
      </c>
      <c r="C83" s="4171" t="s">
        <v>4512</v>
      </c>
      <c r="D83" s="4172" t="s">
        <v>4513</v>
      </c>
      <c r="E83" s="4173">
        <v>45858</v>
      </c>
      <c r="F83" s="4174">
        <f t="shared" ref="F83:F91" si="96">E83+12</f>
        <v>45870</v>
      </c>
      <c r="G83" s="4172" t="s">
        <v>2049</v>
      </c>
      <c r="H83" s="4172" t="s">
        <v>4620</v>
      </c>
      <c r="I83" s="4172">
        <v>45877</v>
      </c>
      <c r="J83" s="4175">
        <f>I83+15</f>
        <v>45892</v>
      </c>
      <c r="K83" s="4175">
        <f>I83+20</f>
        <v>45897</v>
      </c>
      <c r="L83" s="4176">
        <f>I83+25</f>
        <v>45902</v>
      </c>
      <c r="M83" s="4176">
        <f>I83+30</f>
        <v>45907</v>
      </c>
      <c r="N83" s="4176">
        <f>I83+33</f>
        <v>45910</v>
      </c>
      <c r="O83" s="4176">
        <f>I83+34</f>
        <v>45911</v>
      </c>
      <c r="P83" s="4176">
        <f>I83+37</f>
        <v>45914</v>
      </c>
      <c r="Q83" s="4176">
        <f>I83+39</f>
        <v>45916</v>
      </c>
      <c r="R83" s="2312"/>
      <c r="S83" s="4221">
        <v>45850</v>
      </c>
      <c r="T83" s="4221">
        <f t="shared" ref="T83:T95" si="97">S83+1</f>
        <v>45851</v>
      </c>
      <c r="U83" s="2312"/>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2:228" s="53" customFormat="1" ht="20.100000000000001" hidden="1" customHeight="1">
      <c r="B84" s="4170" t="s">
        <v>3605</v>
      </c>
      <c r="C84" s="4177" t="s">
        <v>404</v>
      </c>
      <c r="D84" s="4178" t="s">
        <v>4515</v>
      </c>
      <c r="E84" s="4179">
        <v>45857</v>
      </c>
      <c r="F84" s="4180">
        <f t="shared" si="96"/>
        <v>45869</v>
      </c>
      <c r="G84" s="4181"/>
      <c r="H84" s="4181"/>
      <c r="I84" s="4181"/>
      <c r="J84" s="4182"/>
      <c r="K84" s="4182"/>
      <c r="L84" s="4183"/>
      <c r="M84" s="4183"/>
      <c r="N84" s="4183"/>
      <c r="O84" s="4183"/>
      <c r="P84" s="4183"/>
      <c r="Q84" s="4183"/>
      <c r="R84" s="2312"/>
      <c r="S84" s="4221">
        <v>45857</v>
      </c>
      <c r="T84" s="4221">
        <f t="shared" si="97"/>
        <v>45858</v>
      </c>
      <c r="U84" s="2312"/>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2:228" s="53" customFormat="1" ht="20.100000000000001" hidden="1" customHeight="1">
      <c r="B85" s="4170" t="s">
        <v>3607</v>
      </c>
      <c r="C85" s="4184" t="s">
        <v>4516</v>
      </c>
      <c r="D85" s="4181" t="s">
        <v>4517</v>
      </c>
      <c r="E85" s="4185">
        <v>45869</v>
      </c>
      <c r="F85" s="4174">
        <f t="shared" si="96"/>
        <v>45881</v>
      </c>
      <c r="G85" s="4181" t="s">
        <v>2337</v>
      </c>
      <c r="H85" s="4181" t="s">
        <v>4621</v>
      </c>
      <c r="I85" s="4181">
        <v>45884</v>
      </c>
      <c r="J85" s="4182">
        <f t="shared" ref="J85:J105" si="98">I85+15</f>
        <v>45899</v>
      </c>
      <c r="K85" s="4182">
        <f t="shared" ref="K85:K105" si="99">I85+20</f>
        <v>45904</v>
      </c>
      <c r="L85" s="4183">
        <f t="shared" ref="L85:L105" si="100">I85+25</f>
        <v>45909</v>
      </c>
      <c r="M85" s="4183">
        <f t="shared" ref="M85:M105" si="101">I85+30</f>
        <v>45914</v>
      </c>
      <c r="N85" s="4183">
        <f t="shared" ref="N85:N105" si="102">I85+33</f>
        <v>45917</v>
      </c>
      <c r="O85" s="4183">
        <f t="shared" ref="O85:O105" si="103">I85+34</f>
        <v>45918</v>
      </c>
      <c r="P85" s="4183">
        <f t="shared" ref="P85:P105" si="104">I85+37</f>
        <v>45921</v>
      </c>
      <c r="Q85" s="4183">
        <f t="shared" ref="Q85:Q105" si="105">I85+39</f>
        <v>45923</v>
      </c>
      <c r="R85" s="2312"/>
      <c r="S85" s="4221">
        <v>45864</v>
      </c>
      <c r="T85" s="4221">
        <f t="shared" si="97"/>
        <v>45865</v>
      </c>
      <c r="U85" s="2312"/>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2:228" s="53" customFormat="1" ht="20.100000000000001" hidden="1" customHeight="1">
      <c r="B86" s="4170" t="s">
        <v>3609</v>
      </c>
      <c r="C86" s="4184" t="s">
        <v>4519</v>
      </c>
      <c r="D86" s="4181" t="s">
        <v>4520</v>
      </c>
      <c r="E86" s="4185">
        <v>45881</v>
      </c>
      <c r="F86" s="4174">
        <f t="shared" si="96"/>
        <v>45893</v>
      </c>
      <c r="G86" s="4181" t="s">
        <v>2043</v>
      </c>
      <c r="H86" s="4181" t="s">
        <v>4622</v>
      </c>
      <c r="I86" s="4181">
        <v>45891</v>
      </c>
      <c r="J86" s="4182">
        <f t="shared" si="98"/>
        <v>45906</v>
      </c>
      <c r="K86" s="4182">
        <f t="shared" si="99"/>
        <v>45911</v>
      </c>
      <c r="L86" s="4183">
        <f t="shared" si="100"/>
        <v>45916</v>
      </c>
      <c r="M86" s="4183">
        <f t="shared" si="101"/>
        <v>45921</v>
      </c>
      <c r="N86" s="4183">
        <f t="shared" si="102"/>
        <v>45924</v>
      </c>
      <c r="O86" s="4183">
        <f t="shared" si="103"/>
        <v>45925</v>
      </c>
      <c r="P86" s="4183">
        <f t="shared" si="104"/>
        <v>45928</v>
      </c>
      <c r="Q86" s="4183">
        <f t="shared" si="105"/>
        <v>45930</v>
      </c>
      <c r="R86" s="2312"/>
      <c r="S86" s="4221">
        <v>45871</v>
      </c>
      <c r="T86" s="4221">
        <f t="shared" si="97"/>
        <v>45872</v>
      </c>
      <c r="U86" s="2312"/>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2:228" s="53" customFormat="1" ht="20.100000000000001" hidden="1" customHeight="1">
      <c r="B87" s="4170" t="s">
        <v>3611</v>
      </c>
      <c r="C87" s="4177" t="s">
        <v>404</v>
      </c>
      <c r="D87" s="4178" t="s">
        <v>4522</v>
      </c>
      <c r="E87" s="4179">
        <v>45878</v>
      </c>
      <c r="F87" s="4180">
        <f t="shared" si="96"/>
        <v>45890</v>
      </c>
      <c r="G87" s="4181" t="s">
        <v>4572</v>
      </c>
      <c r="H87" s="4181" t="s">
        <v>4623</v>
      </c>
      <c r="I87" s="4181">
        <v>45898</v>
      </c>
      <c r="J87" s="4182">
        <f t="shared" si="98"/>
        <v>45913</v>
      </c>
      <c r="K87" s="4182">
        <f t="shared" si="99"/>
        <v>45918</v>
      </c>
      <c r="L87" s="4183">
        <f t="shared" si="100"/>
        <v>45923</v>
      </c>
      <c r="M87" s="4183">
        <f t="shared" si="101"/>
        <v>45928</v>
      </c>
      <c r="N87" s="4183">
        <f t="shared" si="102"/>
        <v>45931</v>
      </c>
      <c r="O87" s="4183">
        <f t="shared" si="103"/>
        <v>45932</v>
      </c>
      <c r="P87" s="4183">
        <f t="shared" si="104"/>
        <v>45935</v>
      </c>
      <c r="Q87" s="4183">
        <f t="shared" si="105"/>
        <v>45937</v>
      </c>
      <c r="R87" s="2312"/>
      <c r="S87" s="4221">
        <v>45878</v>
      </c>
      <c r="T87" s="4221">
        <f t="shared" si="97"/>
        <v>45879</v>
      </c>
      <c r="U87" s="2312"/>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2:228" s="53" customFormat="1" ht="20.100000000000001" hidden="1" customHeight="1">
      <c r="B88" s="4170" t="s">
        <v>3613</v>
      </c>
      <c r="C88" s="4184" t="s">
        <v>4524</v>
      </c>
      <c r="D88" s="4181" t="s">
        <v>4525</v>
      </c>
      <c r="E88" s="4185">
        <v>45889</v>
      </c>
      <c r="F88" s="4174">
        <f t="shared" si="96"/>
        <v>45901</v>
      </c>
      <c r="G88" s="4181" t="s">
        <v>1939</v>
      </c>
      <c r="H88" s="4181" t="s">
        <v>4624</v>
      </c>
      <c r="I88" s="4181">
        <v>45905</v>
      </c>
      <c r="J88" s="4182">
        <f t="shared" si="98"/>
        <v>45920</v>
      </c>
      <c r="K88" s="4182">
        <f t="shared" si="99"/>
        <v>45925</v>
      </c>
      <c r="L88" s="4183">
        <f t="shared" si="100"/>
        <v>45930</v>
      </c>
      <c r="M88" s="4183">
        <f t="shared" si="101"/>
        <v>45935</v>
      </c>
      <c r="N88" s="4183">
        <f t="shared" si="102"/>
        <v>45938</v>
      </c>
      <c r="O88" s="4183">
        <f t="shared" si="103"/>
        <v>45939</v>
      </c>
      <c r="P88" s="4183">
        <f t="shared" si="104"/>
        <v>45942</v>
      </c>
      <c r="Q88" s="4183">
        <f t="shared" si="105"/>
        <v>45944</v>
      </c>
      <c r="R88" s="2312"/>
      <c r="S88" s="4221">
        <v>45885</v>
      </c>
      <c r="T88" s="4221">
        <f t="shared" si="97"/>
        <v>45886</v>
      </c>
      <c r="U88" s="2312"/>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2:228" s="53" customFormat="1" ht="20.100000000000001" hidden="1" customHeight="1">
      <c r="B89" s="4170" t="s">
        <v>3615</v>
      </c>
      <c r="C89" s="4184" t="s">
        <v>4512</v>
      </c>
      <c r="D89" s="4181" t="s">
        <v>4528</v>
      </c>
      <c r="E89" s="4185">
        <v>45898</v>
      </c>
      <c r="F89" s="4174">
        <f t="shared" si="96"/>
        <v>45910</v>
      </c>
      <c r="G89" s="4181" t="s">
        <v>4582</v>
      </c>
      <c r="H89" s="3320" t="s">
        <v>4625</v>
      </c>
      <c r="I89" s="4181">
        <v>45912</v>
      </c>
      <c r="J89" s="4182">
        <f t="shared" si="98"/>
        <v>45927</v>
      </c>
      <c r="K89" s="4182">
        <f t="shared" si="99"/>
        <v>45932</v>
      </c>
      <c r="L89" s="4183">
        <f t="shared" si="100"/>
        <v>45937</v>
      </c>
      <c r="M89" s="4183">
        <f t="shared" si="101"/>
        <v>45942</v>
      </c>
      <c r="N89" s="4183">
        <f t="shared" si="102"/>
        <v>45945</v>
      </c>
      <c r="O89" s="4183">
        <f t="shared" si="103"/>
        <v>45946</v>
      </c>
      <c r="P89" s="4183">
        <f t="shared" si="104"/>
        <v>45949</v>
      </c>
      <c r="Q89" s="4183">
        <f t="shared" si="105"/>
        <v>45951</v>
      </c>
      <c r="R89" s="2312"/>
      <c r="S89" s="4221">
        <v>45892</v>
      </c>
      <c r="T89" s="4221">
        <f t="shared" si="97"/>
        <v>45893</v>
      </c>
      <c r="U89" s="2312"/>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2:228" s="53" customFormat="1" ht="20.100000000000001" hidden="1" customHeight="1">
      <c r="B90" s="4170" t="s">
        <v>3617</v>
      </c>
      <c r="C90" s="4184" t="s">
        <v>4516</v>
      </c>
      <c r="D90" s="4181" t="s">
        <v>4529</v>
      </c>
      <c r="E90" s="4185">
        <v>45909</v>
      </c>
      <c r="F90" s="4183">
        <f t="shared" si="96"/>
        <v>45921</v>
      </c>
      <c r="G90" s="4181" t="s">
        <v>4614</v>
      </c>
      <c r="H90" s="4181" t="s">
        <v>4626</v>
      </c>
      <c r="I90" s="4181">
        <v>45919</v>
      </c>
      <c r="J90" s="4182">
        <f t="shared" si="98"/>
        <v>45934</v>
      </c>
      <c r="K90" s="4182">
        <f t="shared" si="99"/>
        <v>45939</v>
      </c>
      <c r="L90" s="4183">
        <f t="shared" si="100"/>
        <v>45944</v>
      </c>
      <c r="M90" s="4183">
        <f t="shared" si="101"/>
        <v>45949</v>
      </c>
      <c r="N90" s="4183">
        <f t="shared" si="102"/>
        <v>45952</v>
      </c>
      <c r="O90" s="4183">
        <f t="shared" si="103"/>
        <v>45953</v>
      </c>
      <c r="P90" s="4183">
        <f t="shared" si="104"/>
        <v>45956</v>
      </c>
      <c r="Q90" s="4183">
        <f t="shared" si="105"/>
        <v>45958</v>
      </c>
      <c r="R90" s="2312"/>
      <c r="S90" s="4221">
        <v>45899</v>
      </c>
      <c r="T90" s="4221">
        <f t="shared" si="97"/>
        <v>45900</v>
      </c>
      <c r="U90" s="2312"/>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2:228" s="53" customFormat="1" ht="20.100000000000001" hidden="1" customHeight="1">
      <c r="B91" s="4170" t="s">
        <v>3619</v>
      </c>
      <c r="C91" s="4184" t="s">
        <v>482</v>
      </c>
      <c r="D91" s="4181" t="s">
        <v>4531</v>
      </c>
      <c r="E91" s="4185">
        <v>45914</v>
      </c>
      <c r="F91" s="4183">
        <f t="shared" si="96"/>
        <v>45926</v>
      </c>
      <c r="G91" s="4181" t="s">
        <v>4616</v>
      </c>
      <c r="H91" s="4181" t="s">
        <v>4627</v>
      </c>
      <c r="I91" s="4181">
        <v>45927</v>
      </c>
      <c r="J91" s="4182">
        <f t="shared" si="98"/>
        <v>45942</v>
      </c>
      <c r="K91" s="4182">
        <f t="shared" si="99"/>
        <v>45947</v>
      </c>
      <c r="L91" s="4183">
        <f t="shared" si="100"/>
        <v>45952</v>
      </c>
      <c r="M91" s="4183">
        <f t="shared" si="101"/>
        <v>45957</v>
      </c>
      <c r="N91" s="4183">
        <f t="shared" si="102"/>
        <v>45960</v>
      </c>
      <c r="O91" s="4183">
        <f t="shared" si="103"/>
        <v>45961</v>
      </c>
      <c r="P91" s="4183">
        <f t="shared" si="104"/>
        <v>45964</v>
      </c>
      <c r="Q91" s="4183">
        <f t="shared" si="105"/>
        <v>45966</v>
      </c>
      <c r="R91" s="2312"/>
      <c r="S91" s="4221">
        <v>45906</v>
      </c>
      <c r="T91" s="4221">
        <f t="shared" si="97"/>
        <v>45907</v>
      </c>
      <c r="U91" s="2312"/>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2:228" s="53" customFormat="1" ht="20.100000000000001" hidden="1" customHeight="1">
      <c r="B92" s="4170" t="s">
        <v>3621</v>
      </c>
      <c r="C92" s="4186" t="s">
        <v>2040</v>
      </c>
      <c r="D92" s="4187" t="s">
        <v>4533</v>
      </c>
      <c r="E92" s="4188">
        <v>45915</v>
      </c>
      <c r="F92" s="4189" t="s">
        <v>391</v>
      </c>
      <c r="G92" s="4178" t="s">
        <v>404</v>
      </c>
      <c r="H92" s="4178" t="s">
        <v>4628</v>
      </c>
      <c r="I92" s="4187">
        <v>45933</v>
      </c>
      <c r="J92" s="4182">
        <f t="shared" si="98"/>
        <v>45948</v>
      </c>
      <c r="K92" s="4182">
        <f t="shared" si="99"/>
        <v>45953</v>
      </c>
      <c r="L92" s="4182">
        <f t="shared" si="100"/>
        <v>45958</v>
      </c>
      <c r="M92" s="4182">
        <f t="shared" si="101"/>
        <v>45963</v>
      </c>
      <c r="N92" s="4182">
        <f t="shared" si="102"/>
        <v>45966</v>
      </c>
      <c r="O92" s="4182">
        <f t="shared" si="103"/>
        <v>45967</v>
      </c>
      <c r="P92" s="4182">
        <f t="shared" si="104"/>
        <v>45970</v>
      </c>
      <c r="Q92" s="4182">
        <f t="shared" si="105"/>
        <v>45972</v>
      </c>
      <c r="R92" s="2312"/>
      <c r="S92" s="4221">
        <v>45913</v>
      </c>
      <c r="T92" s="4221">
        <f t="shared" si="97"/>
        <v>45914</v>
      </c>
      <c r="U92" s="2312"/>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2:228" s="53" customFormat="1" ht="20.100000000000001" hidden="1" customHeight="1">
      <c r="B93" s="4170" t="s">
        <v>3623</v>
      </c>
      <c r="C93" s="4186" t="s">
        <v>4524</v>
      </c>
      <c r="D93" s="4187" t="s">
        <v>4535</v>
      </c>
      <c r="E93" s="4188">
        <v>45925</v>
      </c>
      <c r="F93" s="4189" t="s">
        <v>391</v>
      </c>
      <c r="G93" s="4561" t="s">
        <v>4586</v>
      </c>
      <c r="H93" s="4181" t="s">
        <v>4629</v>
      </c>
      <c r="I93" s="4181">
        <v>45940</v>
      </c>
      <c r="J93" s="4182">
        <f t="shared" si="98"/>
        <v>45955</v>
      </c>
      <c r="K93" s="4182">
        <f t="shared" si="99"/>
        <v>45960</v>
      </c>
      <c r="L93" s="4183">
        <f t="shared" si="100"/>
        <v>45965</v>
      </c>
      <c r="M93" s="4183">
        <f t="shared" si="101"/>
        <v>45970</v>
      </c>
      <c r="N93" s="4183">
        <f t="shared" si="102"/>
        <v>45973</v>
      </c>
      <c r="O93" s="4183">
        <f t="shared" si="103"/>
        <v>45974</v>
      </c>
      <c r="P93" s="4183">
        <f t="shared" si="104"/>
        <v>45977</v>
      </c>
      <c r="Q93" s="4183">
        <f t="shared" si="105"/>
        <v>45979</v>
      </c>
      <c r="R93" s="2312"/>
      <c r="S93" s="4221">
        <v>45920</v>
      </c>
      <c r="T93" s="4221">
        <f t="shared" si="97"/>
        <v>45921</v>
      </c>
      <c r="U93" s="2312"/>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2:228" s="53" customFormat="1" ht="20.100000000000001" hidden="1" customHeight="1">
      <c r="B94" s="4170" t="s">
        <v>3625</v>
      </c>
      <c r="C94" s="4190" t="s">
        <v>2040</v>
      </c>
      <c r="D94" s="3320" t="s">
        <v>4537</v>
      </c>
      <c r="E94" s="3320">
        <v>45924</v>
      </c>
      <c r="F94" s="4183">
        <f>E94+12</f>
        <v>45936</v>
      </c>
      <c r="G94" s="4181" t="s">
        <v>4572</v>
      </c>
      <c r="H94" s="4181" t="s">
        <v>4630</v>
      </c>
      <c r="I94" s="4181">
        <v>45947</v>
      </c>
      <c r="J94" s="4182">
        <f t="shared" si="98"/>
        <v>45962</v>
      </c>
      <c r="K94" s="4182">
        <f t="shared" si="99"/>
        <v>45967</v>
      </c>
      <c r="L94" s="4183">
        <f t="shared" si="100"/>
        <v>45972</v>
      </c>
      <c r="M94" s="4183">
        <f t="shared" si="101"/>
        <v>45977</v>
      </c>
      <c r="N94" s="4183">
        <f t="shared" si="102"/>
        <v>45980</v>
      </c>
      <c r="O94" s="4183">
        <f t="shared" si="103"/>
        <v>45981</v>
      </c>
      <c r="P94" s="4183">
        <f t="shared" si="104"/>
        <v>45984</v>
      </c>
      <c r="Q94" s="4183">
        <f t="shared" si="105"/>
        <v>45986</v>
      </c>
      <c r="R94" s="2312"/>
      <c r="S94" s="4221">
        <v>45927</v>
      </c>
      <c r="T94" s="4221">
        <f t="shared" si="97"/>
        <v>45928</v>
      </c>
      <c r="U94" s="2312"/>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2:228" s="53" customFormat="1" ht="20.100000000000001" hidden="1" customHeight="1">
      <c r="B95" s="4170" t="s">
        <v>3627</v>
      </c>
      <c r="C95" s="4184" t="s">
        <v>4524</v>
      </c>
      <c r="D95" s="4181" t="s">
        <v>4539</v>
      </c>
      <c r="E95" s="4185">
        <v>45936</v>
      </c>
      <c r="F95" s="4183">
        <f>E95+12</f>
        <v>45948</v>
      </c>
      <c r="G95" s="4181" t="s">
        <v>4584</v>
      </c>
      <c r="H95" s="4181" t="s">
        <v>4631</v>
      </c>
      <c r="I95" s="4181">
        <v>45954</v>
      </c>
      <c r="J95" s="4182">
        <f t="shared" si="98"/>
        <v>45969</v>
      </c>
      <c r="K95" s="4182">
        <f t="shared" si="99"/>
        <v>45974</v>
      </c>
      <c r="L95" s="4183">
        <f t="shared" si="100"/>
        <v>45979</v>
      </c>
      <c r="M95" s="4183">
        <f t="shared" si="101"/>
        <v>45984</v>
      </c>
      <c r="N95" s="4183">
        <f t="shared" si="102"/>
        <v>45987</v>
      </c>
      <c r="O95" s="4183">
        <f t="shared" si="103"/>
        <v>45988</v>
      </c>
      <c r="P95" s="4183">
        <f t="shared" si="104"/>
        <v>45991</v>
      </c>
      <c r="Q95" s="4183">
        <f t="shared" si="105"/>
        <v>45993</v>
      </c>
      <c r="R95" s="2312"/>
      <c r="S95" s="4221">
        <v>45934</v>
      </c>
      <c r="T95" s="4221">
        <f t="shared" si="97"/>
        <v>45935</v>
      </c>
      <c r="U95" s="2312"/>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2:228" s="53" customFormat="1" ht="19.5" hidden="1" customHeight="1">
      <c r="B96" s="2140">
        <f t="shared" ref="B96:B107" si="106">WEEKNUM(T96)</f>
        <v>42</v>
      </c>
      <c r="C96" s="3797" t="s">
        <v>4512</v>
      </c>
      <c r="D96" s="4191" t="s">
        <v>4541</v>
      </c>
      <c r="E96" s="4192">
        <v>45942</v>
      </c>
      <c r="F96" s="4194">
        <f>E96+12</f>
        <v>45954</v>
      </c>
      <c r="G96" s="4191" t="s">
        <v>4632</v>
      </c>
      <c r="H96" s="4191" t="s">
        <v>4633</v>
      </c>
      <c r="I96" s="4191">
        <v>45961</v>
      </c>
      <c r="J96" s="4193">
        <f t="shared" si="98"/>
        <v>45976</v>
      </c>
      <c r="K96" s="4193">
        <f t="shared" si="99"/>
        <v>45981</v>
      </c>
      <c r="L96" s="4191">
        <f t="shared" si="100"/>
        <v>45986</v>
      </c>
      <c r="M96" s="4191">
        <f t="shared" si="101"/>
        <v>45991</v>
      </c>
      <c r="N96" s="4191">
        <f t="shared" si="102"/>
        <v>45994</v>
      </c>
      <c r="O96" s="4191">
        <f t="shared" si="103"/>
        <v>45995</v>
      </c>
      <c r="P96" s="4191">
        <f t="shared" si="104"/>
        <v>45998</v>
      </c>
      <c r="Q96" s="4191">
        <f t="shared" si="105"/>
        <v>46000</v>
      </c>
      <c r="R96" s="2312"/>
      <c r="S96" s="88">
        <f t="shared" ref="S96:S107" si="107">S95+7</f>
        <v>45941</v>
      </c>
      <c r="T96" s="88">
        <f t="shared" ref="T96:T107" si="108">T95+7</f>
        <v>45942</v>
      </c>
      <c r="U96" s="2312"/>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B97" s="2140">
        <f t="shared" si="106"/>
        <v>43</v>
      </c>
      <c r="C97" s="3606" t="s">
        <v>4516</v>
      </c>
      <c r="D97" s="4191" t="s">
        <v>4543</v>
      </c>
      <c r="E97" s="4192">
        <v>45951</v>
      </c>
      <c r="F97" s="4194">
        <f>E97+12</f>
        <v>45963</v>
      </c>
      <c r="G97" s="4192" t="s">
        <v>2043</v>
      </c>
      <c r="H97" s="4191" t="s">
        <v>4634</v>
      </c>
      <c r="I97" s="4191">
        <v>45968</v>
      </c>
      <c r="J97" s="4193">
        <f t="shared" si="98"/>
        <v>45983</v>
      </c>
      <c r="K97" s="4193">
        <f t="shared" si="99"/>
        <v>45988</v>
      </c>
      <c r="L97" s="4191">
        <f t="shared" si="100"/>
        <v>45993</v>
      </c>
      <c r="M97" s="4191">
        <f t="shared" si="101"/>
        <v>45998</v>
      </c>
      <c r="N97" s="4191">
        <f t="shared" si="102"/>
        <v>46001</v>
      </c>
      <c r="O97" s="4191">
        <f t="shared" si="103"/>
        <v>46002</v>
      </c>
      <c r="P97" s="4191">
        <f t="shared" si="104"/>
        <v>46005</v>
      </c>
      <c r="Q97" s="4191">
        <f t="shared" si="105"/>
        <v>46007</v>
      </c>
      <c r="R97" s="2312"/>
      <c r="S97" s="88">
        <f t="shared" si="107"/>
        <v>45948</v>
      </c>
      <c r="T97" s="88">
        <f t="shared" si="108"/>
        <v>45949</v>
      </c>
      <c r="U97" s="2312"/>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customHeight="1" thickTop="1">
      <c r="B98" s="2140">
        <f t="shared" si="106"/>
        <v>44</v>
      </c>
      <c r="C98" s="3605" t="s">
        <v>482</v>
      </c>
      <c r="D98" s="4191" t="s">
        <v>4544</v>
      </c>
      <c r="E98" s="4192">
        <v>45956</v>
      </c>
      <c r="F98" s="4194">
        <f>E98+12</f>
        <v>45968</v>
      </c>
      <c r="G98" s="4191" t="s">
        <v>1939</v>
      </c>
      <c r="H98" s="4191" t="s">
        <v>4635</v>
      </c>
      <c r="I98" s="4191">
        <v>45975</v>
      </c>
      <c r="J98" s="4193">
        <f t="shared" si="98"/>
        <v>45990</v>
      </c>
      <c r="K98" s="4193">
        <f t="shared" si="99"/>
        <v>45995</v>
      </c>
      <c r="L98" s="4191">
        <f>I98+25</f>
        <v>46000</v>
      </c>
      <c r="M98" s="4191">
        <f t="shared" si="101"/>
        <v>46005</v>
      </c>
      <c r="N98" s="4191">
        <f t="shared" si="102"/>
        <v>46008</v>
      </c>
      <c r="O98" s="4191">
        <f t="shared" si="103"/>
        <v>46009</v>
      </c>
      <c r="P98" s="4191">
        <f t="shared" si="104"/>
        <v>46012</v>
      </c>
      <c r="Q98" s="4191">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customHeight="1">
      <c r="B99" s="2140">
        <f t="shared" si="106"/>
        <v>45</v>
      </c>
      <c r="C99" s="3363" t="s">
        <v>2040</v>
      </c>
      <c r="D99" s="4191" t="s">
        <v>4546</v>
      </c>
      <c r="E99" s="4192">
        <v>45963</v>
      </c>
      <c r="F99" s="4201" t="s">
        <v>391</v>
      </c>
      <c r="G99" s="4195"/>
      <c r="H99" s="4195"/>
      <c r="I99" s="4195"/>
      <c r="J99" s="4196"/>
      <c r="K99" s="4196"/>
      <c r="L99" s="4195"/>
      <c r="M99" s="4195"/>
      <c r="N99" s="4195"/>
      <c r="O99" s="4195"/>
      <c r="P99" s="4195"/>
      <c r="Q99" s="4195"/>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customHeight="1">
      <c r="B100" s="2140">
        <f t="shared" si="106"/>
        <v>46</v>
      </c>
      <c r="C100" s="3363" t="s">
        <v>4524</v>
      </c>
      <c r="D100" s="4191" t="s">
        <v>4547</v>
      </c>
      <c r="E100" s="4192">
        <v>45976</v>
      </c>
      <c r="F100" s="4194">
        <f t="shared" ref="F100:F107" si="109">E100+12</f>
        <v>45988</v>
      </c>
      <c r="G100" s="4191" t="s">
        <v>4586</v>
      </c>
      <c r="H100" s="4191" t="s">
        <v>4637</v>
      </c>
      <c r="I100" s="4191">
        <v>45989</v>
      </c>
      <c r="J100" s="4193">
        <f t="shared" si="98"/>
        <v>46004</v>
      </c>
      <c r="K100" s="4193">
        <f t="shared" si="99"/>
        <v>46009</v>
      </c>
      <c r="L100" s="4191">
        <f>I100+25</f>
        <v>46014</v>
      </c>
      <c r="M100" s="4191">
        <f t="shared" si="101"/>
        <v>46019</v>
      </c>
      <c r="N100" s="4191">
        <f t="shared" si="102"/>
        <v>46022</v>
      </c>
      <c r="O100" s="4191">
        <f t="shared" si="103"/>
        <v>46023</v>
      </c>
      <c r="P100" s="4191">
        <f t="shared" si="104"/>
        <v>46026</v>
      </c>
      <c r="Q100" s="4191">
        <f t="shared" si="105"/>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customHeight="1">
      <c r="B101" s="2140">
        <f t="shared" si="106"/>
        <v>47</v>
      </c>
      <c r="C101" s="3606" t="s">
        <v>4512</v>
      </c>
      <c r="D101" s="4191" t="s">
        <v>4548</v>
      </c>
      <c r="E101" s="4192">
        <v>45981</v>
      </c>
      <c r="F101" s="4194">
        <f t="shared" si="109"/>
        <v>45993</v>
      </c>
      <c r="G101" s="4192" t="s">
        <v>4641</v>
      </c>
      <c r="H101" s="4191" t="s">
        <v>4638</v>
      </c>
      <c r="I101" s="4191">
        <v>45996</v>
      </c>
      <c r="J101" s="4193">
        <f t="shared" si="98"/>
        <v>46011</v>
      </c>
      <c r="K101" s="4193">
        <f t="shared" si="99"/>
        <v>46016</v>
      </c>
      <c r="L101" s="4191">
        <f t="shared" si="100"/>
        <v>46021</v>
      </c>
      <c r="M101" s="4191">
        <f t="shared" si="101"/>
        <v>46026</v>
      </c>
      <c r="N101" s="4191">
        <f t="shared" si="102"/>
        <v>46029</v>
      </c>
      <c r="O101" s="4191">
        <f t="shared" si="103"/>
        <v>46030</v>
      </c>
      <c r="P101" s="4191">
        <f t="shared" si="104"/>
        <v>46033</v>
      </c>
      <c r="Q101" s="4191">
        <f t="shared" si="105"/>
        <v>46035</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customHeight="1">
      <c r="B102" s="2140">
        <f t="shared" si="106"/>
        <v>48</v>
      </c>
      <c r="C102" s="3605" t="s">
        <v>1973</v>
      </c>
      <c r="D102" s="4197" t="s">
        <v>4550</v>
      </c>
      <c r="E102" s="4198">
        <v>45983</v>
      </c>
      <c r="F102" s="4201" t="s">
        <v>391</v>
      </c>
      <c r="G102" s="4195"/>
      <c r="H102" s="4195"/>
      <c r="I102" s="4195"/>
      <c r="J102" s="4196"/>
      <c r="K102" s="4196"/>
      <c r="L102" s="4195"/>
      <c r="M102" s="4195"/>
      <c r="N102" s="4195"/>
      <c r="O102" s="4195"/>
      <c r="P102" s="4195"/>
      <c r="Q102" s="4195"/>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customHeight="1">
      <c r="A103" s="4229" t="s">
        <v>4641</v>
      </c>
      <c r="B103" s="2140">
        <f t="shared" si="106"/>
        <v>49</v>
      </c>
      <c r="C103" s="3797" t="s">
        <v>2337</v>
      </c>
      <c r="D103" s="4197" t="s">
        <v>4553</v>
      </c>
      <c r="E103" s="4198">
        <v>45990</v>
      </c>
      <c r="F103" s="4200">
        <f t="shared" si="109"/>
        <v>46002</v>
      </c>
      <c r="G103" s="4198" t="s">
        <v>4616</v>
      </c>
      <c r="H103" s="4197" t="s">
        <v>4642</v>
      </c>
      <c r="I103" s="4197">
        <v>46010</v>
      </c>
      <c r="J103" s="4199">
        <f t="shared" si="98"/>
        <v>46025</v>
      </c>
      <c r="K103" s="4199">
        <f t="shared" si="99"/>
        <v>46030</v>
      </c>
      <c r="L103" s="4197">
        <f t="shared" si="100"/>
        <v>46035</v>
      </c>
      <c r="M103" s="4197">
        <f t="shared" si="101"/>
        <v>46040</v>
      </c>
      <c r="N103" s="4197">
        <f t="shared" si="102"/>
        <v>46043</v>
      </c>
      <c r="O103" s="4197">
        <f t="shared" si="103"/>
        <v>46044</v>
      </c>
      <c r="P103" s="4197">
        <f t="shared" si="104"/>
        <v>46047</v>
      </c>
      <c r="Q103" s="4197">
        <f t="shared" si="105"/>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customHeight="1">
      <c r="A104" s="4229" t="s">
        <v>2040</v>
      </c>
      <c r="B104" s="2140">
        <f t="shared" si="106"/>
        <v>50</v>
      </c>
      <c r="C104" s="4169" t="s">
        <v>309</v>
      </c>
      <c r="D104" s="4191" t="s">
        <v>4555</v>
      </c>
      <c r="E104" s="4192">
        <v>45997</v>
      </c>
      <c r="F104" s="4194">
        <f t="shared" si="109"/>
        <v>46009</v>
      </c>
      <c r="G104" s="4191" t="s">
        <v>4572</v>
      </c>
      <c r="H104" s="4191" t="s">
        <v>4643</v>
      </c>
      <c r="I104" s="4191">
        <v>46017</v>
      </c>
      <c r="J104" s="4193">
        <f t="shared" si="98"/>
        <v>46032</v>
      </c>
      <c r="K104" s="4193">
        <f t="shared" si="99"/>
        <v>46037</v>
      </c>
      <c r="L104" s="4191">
        <f t="shared" si="100"/>
        <v>46042</v>
      </c>
      <c r="M104" s="4191">
        <f t="shared" si="101"/>
        <v>46047</v>
      </c>
      <c r="N104" s="4191">
        <f t="shared" si="102"/>
        <v>46050</v>
      </c>
      <c r="O104" s="4191">
        <f t="shared" si="103"/>
        <v>46051</v>
      </c>
      <c r="P104" s="4191">
        <f t="shared" si="104"/>
        <v>46054</v>
      </c>
      <c r="Q104" s="4191">
        <f t="shared" si="105"/>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customHeight="1">
      <c r="B105" s="3823">
        <f t="shared" si="106"/>
        <v>51</v>
      </c>
      <c r="C105" s="3602" t="s">
        <v>4524</v>
      </c>
      <c r="D105" s="4232" t="s">
        <v>4557</v>
      </c>
      <c r="E105" s="4192">
        <v>46004</v>
      </c>
      <c r="F105" s="4194">
        <f t="shared" si="109"/>
        <v>46016</v>
      </c>
      <c r="G105" s="4191" t="s">
        <v>4584</v>
      </c>
      <c r="H105" s="4191" t="s">
        <v>4637</v>
      </c>
      <c r="I105" s="4191">
        <v>45659</v>
      </c>
      <c r="J105" s="4193">
        <f t="shared" si="98"/>
        <v>45674</v>
      </c>
      <c r="K105" s="4193">
        <f t="shared" si="99"/>
        <v>45679</v>
      </c>
      <c r="L105" s="4191">
        <f t="shared" si="100"/>
        <v>45684</v>
      </c>
      <c r="M105" s="4191">
        <f t="shared" si="101"/>
        <v>45689</v>
      </c>
      <c r="N105" s="4191">
        <f t="shared" si="102"/>
        <v>45692</v>
      </c>
      <c r="O105" s="4191">
        <f t="shared" si="103"/>
        <v>45693</v>
      </c>
      <c r="P105" s="4191">
        <f t="shared" si="104"/>
        <v>45696</v>
      </c>
      <c r="Q105" s="4191">
        <f t="shared" si="105"/>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customHeight="1">
      <c r="B106" s="2140">
        <f t="shared" si="106"/>
        <v>52</v>
      </c>
      <c r="C106" s="4231" t="s">
        <v>4512</v>
      </c>
      <c r="D106" s="4291" t="s">
        <v>4558</v>
      </c>
      <c r="E106" s="4192">
        <v>46011</v>
      </c>
      <c r="F106" s="4194">
        <f t="shared" si="109"/>
        <v>46023</v>
      </c>
      <c r="G106" s="4191" t="s">
        <v>4632</v>
      </c>
      <c r="H106" s="4191" t="s">
        <v>4645</v>
      </c>
      <c r="I106" s="4191">
        <v>45666</v>
      </c>
      <c r="J106" s="4193">
        <f>I106+15</f>
        <v>45681</v>
      </c>
      <c r="K106" s="4193">
        <f>I106+20</f>
        <v>45686</v>
      </c>
      <c r="L106" s="4191">
        <f>I106+25</f>
        <v>45691</v>
      </c>
      <c r="M106" s="4191">
        <f>L106+5</f>
        <v>45696</v>
      </c>
      <c r="N106" s="4191">
        <f>M106+3</f>
        <v>45699</v>
      </c>
      <c r="O106" s="4191">
        <f>N106+1</f>
        <v>45700</v>
      </c>
      <c r="P106" s="4191">
        <f>O106+3</f>
        <v>45703</v>
      </c>
      <c r="Q106" s="4191">
        <f>P106+2</f>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customHeight="1">
      <c r="A107" s="4229" t="s">
        <v>1973</v>
      </c>
      <c r="B107" s="2140">
        <f t="shared" si="106"/>
        <v>53</v>
      </c>
      <c r="C107" s="4169" t="s">
        <v>4516</v>
      </c>
      <c r="D107" s="4191" t="s">
        <v>4560</v>
      </c>
      <c r="E107" s="4230">
        <v>46018</v>
      </c>
      <c r="F107" s="4194">
        <f t="shared" si="109"/>
        <v>46030</v>
      </c>
      <c r="G107" s="4191" t="s">
        <v>2043</v>
      </c>
      <c r="H107" s="4191" t="s">
        <v>9350</v>
      </c>
      <c r="I107" s="4191">
        <v>46038</v>
      </c>
      <c r="J107" s="4193">
        <f>I107+15</f>
        <v>46053</v>
      </c>
      <c r="K107" s="4193">
        <f>I107+20</f>
        <v>46058</v>
      </c>
      <c r="L107" s="4191">
        <f>I107+25</f>
        <v>46063</v>
      </c>
      <c r="M107" s="4191">
        <f>L107+5</f>
        <v>46068</v>
      </c>
      <c r="N107" s="4191">
        <f>M107+3</f>
        <v>46071</v>
      </c>
      <c r="O107" s="4191">
        <f>N107+1</f>
        <v>46072</v>
      </c>
      <c r="P107" s="4191">
        <f>O107+3</f>
        <v>46075</v>
      </c>
      <c r="Q107" s="4191">
        <f>P107+2</f>
        <v>46077</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customHeight="1">
      <c r="A108" s="4229" t="s">
        <v>1973</v>
      </c>
      <c r="B108" s="2140">
        <f>WEEKNUM(T108)</f>
        <v>2</v>
      </c>
      <c r="C108" s="4169" t="s">
        <v>6807</v>
      </c>
      <c r="D108" s="4191" t="s">
        <v>9352</v>
      </c>
      <c r="E108" s="4230">
        <v>46025</v>
      </c>
      <c r="F108" s="4194">
        <f>E108+12</f>
        <v>46037</v>
      </c>
      <c r="G108" s="4191" t="s">
        <v>1939</v>
      </c>
      <c r="H108" s="4191" t="s">
        <v>9351</v>
      </c>
      <c r="I108" s="4191">
        <v>46045</v>
      </c>
      <c r="J108" s="4193">
        <f>I108+15</f>
        <v>46060</v>
      </c>
      <c r="K108" s="4193">
        <f>I108+20</f>
        <v>46065</v>
      </c>
      <c r="L108" s="4191">
        <f>I108+25</f>
        <v>46070</v>
      </c>
      <c r="M108" s="4191">
        <f>L108+5</f>
        <v>46075</v>
      </c>
      <c r="N108" s="4191">
        <f>M108+3</f>
        <v>46078</v>
      </c>
      <c r="O108" s="4191">
        <f>N108+1</f>
        <v>46079</v>
      </c>
      <c r="P108" s="4191">
        <f>O108+3</f>
        <v>46082</v>
      </c>
      <c r="Q108" s="4191">
        <f>P108+2</f>
        <v>46084</v>
      </c>
      <c r="R108" s="30"/>
      <c r="S108" s="88">
        <f>S107+7</f>
        <v>46025</v>
      </c>
      <c r="T108" s="88">
        <f>T107+7</f>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14" customFormat="1" ht="20.100000000000001" customHeight="1">
      <c r="B109" s="4203"/>
      <c r="C109" s="26" t="s">
        <v>609</v>
      </c>
      <c r="D109" s="1177"/>
      <c r="E109" s="1177"/>
      <c r="F109" s="69"/>
      <c r="G109" s="69"/>
      <c r="H109" s="69"/>
      <c r="I109" s="69"/>
      <c r="J109" s="69"/>
      <c r="K109" s="69"/>
      <c r="L109" s="69"/>
      <c r="M109" s="69"/>
      <c r="N109" s="69"/>
      <c r="O109" s="129"/>
      <c r="P109" s="129"/>
      <c r="Q109" s="129"/>
      <c r="R109" s="129"/>
      <c r="S109" s="4208"/>
      <c r="T109" s="4208"/>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c r="EX109" s="129"/>
      <c r="EY109" s="129"/>
      <c r="EZ109" s="129"/>
      <c r="FA109" s="129"/>
      <c r="FB109" s="129"/>
      <c r="FC109" s="129"/>
      <c r="FD109" s="129"/>
      <c r="FE109" s="129"/>
      <c r="FF109" s="129"/>
      <c r="FG109" s="129"/>
      <c r="FH109" s="129"/>
      <c r="FI109" s="129"/>
      <c r="FJ109" s="129"/>
      <c r="FK109" s="129"/>
      <c r="FL109" s="129"/>
      <c r="FM109" s="129"/>
      <c r="FN109" s="129"/>
      <c r="FO109" s="129"/>
      <c r="FP109" s="129"/>
      <c r="FQ109" s="129"/>
      <c r="FR109" s="129"/>
      <c r="FS109" s="129"/>
      <c r="FT109" s="129"/>
      <c r="FU109" s="129"/>
      <c r="FV109" s="129"/>
      <c r="FW109" s="129"/>
      <c r="FX109" s="129"/>
      <c r="FY109" s="129"/>
      <c r="FZ109" s="129"/>
      <c r="GA109" s="129"/>
      <c r="GB109" s="129"/>
      <c r="GC109" s="129"/>
      <c r="GD109" s="129"/>
      <c r="GE109" s="129"/>
      <c r="GF109" s="129"/>
      <c r="GG109" s="129"/>
      <c r="GH109" s="129"/>
      <c r="GI109" s="129"/>
      <c r="GJ109" s="129"/>
      <c r="GK109" s="129"/>
      <c r="GL109" s="129"/>
      <c r="GM109" s="129"/>
      <c r="GN109" s="129"/>
      <c r="GO109" s="129"/>
      <c r="GP109" s="129"/>
      <c r="GQ109" s="129"/>
      <c r="GR109" s="129"/>
      <c r="GS109" s="129"/>
      <c r="GT109" s="129"/>
      <c r="GU109" s="129"/>
      <c r="GV109" s="129"/>
      <c r="GW109" s="129"/>
      <c r="GX109" s="129"/>
      <c r="GY109" s="129"/>
      <c r="GZ109" s="129"/>
      <c r="HA109" s="129"/>
      <c r="HB109" s="129"/>
      <c r="HC109" s="129"/>
      <c r="HD109" s="129"/>
      <c r="HE109" s="129"/>
      <c r="HF109" s="129"/>
      <c r="HG109" s="129"/>
      <c r="HH109" s="129"/>
      <c r="HI109" s="129"/>
      <c r="HJ109" s="129"/>
      <c r="HK109" s="129"/>
      <c r="HL109" s="129"/>
      <c r="HM109" s="129"/>
      <c r="HN109" s="129"/>
      <c r="HO109" s="129"/>
      <c r="HP109" s="129"/>
      <c r="HQ109" s="129"/>
      <c r="HR109" s="129"/>
      <c r="HS109" s="129"/>
      <c r="HT109" s="129"/>
    </row>
    <row r="110" spans="1:228" s="14" customFormat="1" ht="20.100000000000001" customHeight="1">
      <c r="B110" s="4203"/>
      <c r="C110" s="26"/>
      <c r="D110" s="1177"/>
      <c r="E110" s="1177"/>
      <c r="F110" s="69"/>
      <c r="G110" s="69"/>
      <c r="H110" s="69"/>
      <c r="I110" s="69"/>
      <c r="J110" s="69"/>
      <c r="K110" s="69"/>
      <c r="L110" s="69"/>
      <c r="M110" s="69"/>
      <c r="N110" s="69"/>
      <c r="O110" s="129"/>
      <c r="P110" s="129"/>
      <c r="Q110" s="129"/>
      <c r="R110" s="129"/>
      <c r="S110" s="4208"/>
      <c r="T110" s="4208"/>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29"/>
      <c r="DR110" s="129"/>
      <c r="DS110" s="129"/>
      <c r="DT110" s="129"/>
      <c r="DU110" s="129"/>
      <c r="DV110" s="129"/>
      <c r="DW110" s="129"/>
      <c r="DX110" s="129"/>
      <c r="DY110" s="129"/>
      <c r="DZ110" s="129"/>
      <c r="EA110" s="129"/>
      <c r="EB110" s="129"/>
      <c r="EC110" s="129"/>
      <c r="ED110" s="129"/>
      <c r="EE110" s="129"/>
      <c r="EF110" s="129"/>
      <c r="EG110" s="129"/>
      <c r="EH110" s="129"/>
      <c r="EI110" s="129"/>
      <c r="EJ110" s="129"/>
      <c r="EK110" s="129"/>
      <c r="EL110" s="129"/>
      <c r="EM110" s="129"/>
      <c r="EN110" s="129"/>
      <c r="EO110" s="129"/>
      <c r="EP110" s="129"/>
      <c r="EQ110" s="129"/>
      <c r="ER110" s="129"/>
      <c r="ES110" s="129"/>
      <c r="ET110" s="129"/>
      <c r="EU110" s="129"/>
      <c r="EV110" s="129"/>
      <c r="EW110" s="129"/>
      <c r="EX110" s="129"/>
      <c r="EY110" s="129"/>
      <c r="EZ110" s="129"/>
      <c r="FA110" s="129"/>
      <c r="FB110" s="129"/>
      <c r="FC110" s="129"/>
      <c r="FD110" s="129"/>
      <c r="FE110" s="129"/>
      <c r="FF110" s="129"/>
      <c r="FG110" s="129"/>
      <c r="FH110" s="129"/>
      <c r="FI110" s="129"/>
      <c r="FJ110" s="129"/>
      <c r="FK110" s="129"/>
      <c r="FL110" s="129"/>
      <c r="FM110" s="129"/>
      <c r="FN110" s="129"/>
      <c r="FO110" s="129"/>
      <c r="FP110" s="129"/>
      <c r="FQ110" s="129"/>
      <c r="FR110" s="129"/>
      <c r="FS110" s="129"/>
      <c r="FT110" s="129"/>
      <c r="FU110" s="129"/>
      <c r="FV110" s="129"/>
      <c r="FW110" s="129"/>
      <c r="FX110" s="129"/>
      <c r="FY110" s="129"/>
      <c r="FZ110" s="129"/>
      <c r="GA110" s="129"/>
      <c r="GB110" s="129"/>
      <c r="GC110" s="129"/>
      <c r="GD110" s="129"/>
      <c r="GE110" s="129"/>
      <c r="GF110" s="129"/>
      <c r="GG110" s="129"/>
      <c r="GH110" s="129"/>
      <c r="GI110" s="129"/>
      <c r="GJ110" s="129"/>
      <c r="GK110" s="129"/>
      <c r="GL110" s="129"/>
      <c r="GM110" s="129"/>
      <c r="GN110" s="129"/>
      <c r="GO110" s="129"/>
      <c r="GP110" s="129"/>
      <c r="GQ110" s="129"/>
      <c r="GR110" s="129"/>
      <c r="GS110" s="129"/>
      <c r="GT110" s="129"/>
      <c r="GU110" s="129"/>
      <c r="GV110" s="129"/>
      <c r="GW110" s="129"/>
      <c r="GX110" s="129"/>
      <c r="GY110" s="129"/>
      <c r="GZ110" s="129"/>
      <c r="HA110" s="129"/>
      <c r="HB110" s="129"/>
      <c r="HC110" s="129"/>
      <c r="HD110" s="129"/>
      <c r="HE110" s="129"/>
      <c r="HF110" s="129"/>
      <c r="HG110" s="129"/>
      <c r="HH110" s="129"/>
      <c r="HI110" s="129"/>
      <c r="HJ110" s="129"/>
      <c r="HK110" s="129"/>
      <c r="HL110" s="129"/>
      <c r="HM110" s="129"/>
      <c r="HN110" s="129"/>
      <c r="HO110" s="129"/>
      <c r="HP110" s="129"/>
      <c r="HQ110" s="129"/>
      <c r="HR110" s="129"/>
      <c r="HS110" s="129"/>
      <c r="HT110" s="129"/>
    </row>
    <row r="111" spans="1:228" s="14" customFormat="1" ht="20.100000000000001" customHeight="1">
      <c r="B111" s="4203"/>
      <c r="C111" s="26"/>
      <c r="D111" s="1177"/>
      <c r="E111" s="1177"/>
      <c r="F111" s="69"/>
      <c r="G111" s="69"/>
      <c r="H111" s="69"/>
      <c r="I111" s="69"/>
      <c r="J111" s="69"/>
      <c r="K111" s="69"/>
      <c r="L111" s="69"/>
      <c r="M111" s="69"/>
      <c r="N111" s="69"/>
      <c r="O111" s="129"/>
      <c r="P111" s="129"/>
      <c r="Q111" s="129"/>
      <c r="R111" s="129"/>
      <c r="S111" s="4208"/>
      <c r="T111" s="4208"/>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c r="EX111" s="129"/>
      <c r="EY111" s="129"/>
      <c r="EZ111" s="129"/>
      <c r="FA111" s="129"/>
      <c r="FB111" s="129"/>
      <c r="FC111" s="129"/>
      <c r="FD111" s="129"/>
      <c r="FE111" s="129"/>
      <c r="FF111" s="129"/>
      <c r="FG111" s="129"/>
      <c r="FH111" s="129"/>
      <c r="FI111" s="129"/>
      <c r="FJ111" s="129"/>
      <c r="FK111" s="129"/>
      <c r="FL111" s="129"/>
      <c r="FM111" s="129"/>
      <c r="FN111" s="129"/>
      <c r="FO111" s="129"/>
      <c r="FP111" s="129"/>
      <c r="FQ111" s="129"/>
      <c r="FR111" s="129"/>
      <c r="FS111" s="129"/>
      <c r="FT111" s="129"/>
      <c r="FU111" s="129"/>
      <c r="FV111" s="129"/>
      <c r="FW111" s="129"/>
      <c r="FX111" s="129"/>
      <c r="FY111" s="129"/>
      <c r="FZ111" s="129"/>
      <c r="GA111" s="129"/>
      <c r="GB111" s="129"/>
      <c r="GC111" s="129"/>
      <c r="GD111" s="129"/>
      <c r="GE111" s="129"/>
      <c r="GF111" s="129"/>
      <c r="GG111" s="129"/>
      <c r="GH111" s="129"/>
      <c r="GI111" s="129"/>
      <c r="GJ111" s="129"/>
      <c r="GK111" s="129"/>
      <c r="GL111" s="129"/>
      <c r="GM111" s="129"/>
      <c r="GN111" s="129"/>
      <c r="GO111" s="129"/>
      <c r="GP111" s="129"/>
      <c r="GQ111" s="129"/>
      <c r="GR111" s="129"/>
      <c r="GS111" s="129"/>
      <c r="GT111" s="129"/>
      <c r="GU111" s="129"/>
      <c r="GV111" s="129"/>
      <c r="GW111" s="129"/>
      <c r="GX111" s="129"/>
      <c r="GY111" s="129"/>
      <c r="GZ111" s="129"/>
      <c r="HA111" s="129"/>
      <c r="HB111" s="129"/>
      <c r="HC111" s="129"/>
      <c r="HD111" s="129"/>
      <c r="HE111" s="129"/>
      <c r="HF111" s="129"/>
      <c r="HG111" s="129"/>
      <c r="HH111" s="129"/>
      <c r="HI111" s="129"/>
      <c r="HJ111" s="129"/>
      <c r="HK111" s="129"/>
      <c r="HL111" s="129"/>
      <c r="HM111" s="129"/>
      <c r="HN111" s="129"/>
      <c r="HO111" s="129"/>
      <c r="HP111" s="129"/>
      <c r="HQ111" s="129"/>
      <c r="HR111" s="129"/>
      <c r="HS111" s="129"/>
      <c r="HT111" s="129"/>
    </row>
    <row r="112" spans="1:228" s="14" customFormat="1" ht="20.100000000000001" customHeight="1" thickBot="1">
      <c r="B112" s="4223"/>
      <c r="C112" s="4222"/>
      <c r="D112" s="69"/>
      <c r="E112" s="69"/>
      <c r="F112" s="69"/>
      <c r="G112" s="69"/>
      <c r="H112" s="69"/>
      <c r="I112" s="69"/>
      <c r="J112" s="69"/>
      <c r="K112" s="69"/>
      <c r="L112" s="69"/>
      <c r="M112" s="69"/>
      <c r="N112" s="6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c r="EX112" s="129"/>
      <c r="EY112" s="129"/>
      <c r="EZ112" s="129"/>
      <c r="FA112" s="129"/>
      <c r="FB112" s="129"/>
      <c r="FC112" s="129"/>
      <c r="FD112" s="129"/>
      <c r="FE112" s="129"/>
      <c r="FF112" s="129"/>
      <c r="FG112" s="129"/>
      <c r="FH112" s="129"/>
      <c r="FI112" s="129"/>
      <c r="FJ112" s="129"/>
      <c r="FK112" s="129"/>
      <c r="FL112" s="129"/>
      <c r="FM112" s="129"/>
      <c r="FN112" s="129"/>
      <c r="FO112" s="129"/>
      <c r="FP112" s="129"/>
      <c r="FQ112" s="129"/>
      <c r="FR112" s="129"/>
      <c r="FS112" s="129"/>
      <c r="FT112" s="129"/>
      <c r="FU112" s="129"/>
      <c r="FV112" s="129"/>
      <c r="FW112" s="129"/>
      <c r="FX112" s="129"/>
      <c r="FY112" s="129"/>
      <c r="FZ112" s="129"/>
      <c r="GA112" s="129"/>
      <c r="GB112" s="129"/>
      <c r="GC112" s="129"/>
      <c r="GD112" s="129"/>
      <c r="GE112" s="129"/>
      <c r="GF112" s="129"/>
      <c r="GG112" s="129"/>
      <c r="GH112" s="129"/>
      <c r="GI112" s="129"/>
      <c r="GJ112" s="129"/>
      <c r="GK112" s="129"/>
      <c r="GL112" s="129"/>
      <c r="GM112" s="129"/>
      <c r="GN112" s="129"/>
      <c r="GO112" s="129"/>
      <c r="GP112" s="129"/>
      <c r="GQ112" s="129"/>
      <c r="GR112" s="129"/>
      <c r="GS112" s="129"/>
      <c r="GT112" s="129"/>
      <c r="GU112" s="129"/>
      <c r="GV112" s="129"/>
      <c r="GW112" s="129"/>
      <c r="GX112" s="129"/>
      <c r="GY112" s="129"/>
      <c r="GZ112" s="129"/>
      <c r="HA112" s="129"/>
      <c r="HB112" s="129"/>
      <c r="HC112" s="129"/>
      <c r="HD112" s="129"/>
      <c r="HE112" s="129"/>
      <c r="HF112" s="129"/>
      <c r="HG112" s="129"/>
      <c r="HH112" s="129"/>
      <c r="HI112" s="129"/>
      <c r="HJ112" s="129"/>
      <c r="HK112" s="129"/>
      <c r="HL112" s="129"/>
      <c r="HM112" s="129"/>
      <c r="HN112" s="129"/>
      <c r="HO112" s="129"/>
      <c r="HP112" s="129"/>
      <c r="HQ112" s="129"/>
      <c r="HR112" s="129"/>
      <c r="HS112" s="129"/>
      <c r="HT112" s="129"/>
    </row>
    <row r="113" spans="2:14" s="30" customFormat="1" ht="20.100000000000001" customHeight="1">
      <c r="B113" s="4223"/>
      <c r="C113" s="3609"/>
      <c r="D113" s="3610"/>
      <c r="E113" s="3611"/>
      <c r="F113" s="3612"/>
      <c r="G113" s="3613"/>
      <c r="H113" s="3614"/>
      <c r="I113" s="3615"/>
      <c r="J113" s="69"/>
      <c r="K113" s="70" t="s">
        <v>60</v>
      </c>
      <c r="L113" s="70"/>
      <c r="M113" s="70"/>
      <c r="N113" s="69"/>
    </row>
    <row r="114" spans="2:14" s="30" customFormat="1" ht="20.100000000000001" customHeight="1">
      <c r="B114" s="4223"/>
      <c r="C114" s="3616" t="s">
        <v>0</v>
      </c>
      <c r="D114" s="190"/>
      <c r="E114" s="3021" t="s">
        <v>3651</v>
      </c>
      <c r="F114" s="3021"/>
      <c r="G114" s="3021"/>
      <c r="H114" s="3021" t="s">
        <v>60</v>
      </c>
      <c r="I114" s="3617"/>
      <c r="J114" s="69"/>
      <c r="K114" s="69" t="s">
        <v>62</v>
      </c>
      <c r="L114" s="69"/>
      <c r="M114" s="283"/>
      <c r="N114" s="69"/>
    </row>
    <row r="115" spans="2:14" s="30" customFormat="1" ht="20.100000000000001" customHeight="1">
      <c r="B115" s="4224"/>
      <c r="C115" s="3225" t="s">
        <v>1</v>
      </c>
      <c r="D115" s="3624" t="s">
        <v>3652</v>
      </c>
      <c r="E115" s="1534" t="s">
        <v>611</v>
      </c>
      <c r="F115" s="3021"/>
      <c r="G115" s="3624" t="s">
        <v>38</v>
      </c>
      <c r="H115" s="1534" t="s">
        <v>62</v>
      </c>
      <c r="I115" s="4148" t="s">
        <v>63</v>
      </c>
      <c r="J115" s="69"/>
      <c r="K115" s="69" t="str">
        <f>'HOW TO-&gt;'!$A$138</f>
        <v>PERMIT</v>
      </c>
      <c r="L115" s="69"/>
      <c r="M115" s="3053"/>
      <c r="N115" s="69"/>
    </row>
    <row r="116" spans="2:14" s="30" customFormat="1" ht="20.100000000000001" customHeight="1">
      <c r="B116" s="4223"/>
      <c r="C116" s="3225" t="s">
        <v>3</v>
      </c>
      <c r="D116" s="3624" t="s">
        <v>5</v>
      </c>
      <c r="E116" s="1534" t="s">
        <v>39</v>
      </c>
      <c r="F116" s="195" t="s">
        <v>40</v>
      </c>
      <c r="G116" s="3624" t="s">
        <v>41</v>
      </c>
      <c r="H116" s="1534" t="s">
        <v>66</v>
      </c>
      <c r="I116" s="4148" t="s">
        <v>68</v>
      </c>
      <c r="J116" s="69"/>
      <c r="K116" s="1819" t="str">
        <f>'HOW TO-&gt;'!$A$139</f>
        <v>RAYNAR ANG</v>
      </c>
      <c r="L116" s="1819"/>
      <c r="M116" s="80"/>
      <c r="N116" s="69"/>
    </row>
    <row r="117" spans="2:14" s="30" customFormat="1" ht="20.100000000000001" customHeight="1">
      <c r="B117" s="4223"/>
      <c r="C117" s="3225" t="s">
        <v>6</v>
      </c>
      <c r="D117" s="3624" t="s">
        <v>8</v>
      </c>
      <c r="E117" s="1534" t="s">
        <v>42</v>
      </c>
      <c r="F117" s="195" t="s">
        <v>43</v>
      </c>
      <c r="G117" s="3624" t="s">
        <v>44</v>
      </c>
      <c r="H117" s="1534" t="s">
        <v>69</v>
      </c>
      <c r="I117" s="4148" t="s">
        <v>71</v>
      </c>
      <c r="J117" s="69"/>
      <c r="K117" s="1819" t="str">
        <f>'HOW TO-&gt;'!$A$140</f>
        <v>KAI SIANG</v>
      </c>
      <c r="L117" s="1819"/>
      <c r="M117" s="80"/>
      <c r="N117" s="69"/>
    </row>
    <row r="118" spans="2:14" s="30" customFormat="1" ht="20.100000000000001" customHeight="1">
      <c r="B118" s="4223"/>
      <c r="C118" s="3225" t="s">
        <v>9</v>
      </c>
      <c r="D118" s="3624" t="s">
        <v>11</v>
      </c>
      <c r="E118" s="1534" t="s">
        <v>45</v>
      </c>
      <c r="F118" s="195" t="s">
        <v>46</v>
      </c>
      <c r="G118" s="3624" t="s">
        <v>47</v>
      </c>
      <c r="H118" s="1534" t="s">
        <v>72</v>
      </c>
      <c r="I118" s="4148" t="s">
        <v>74</v>
      </c>
      <c r="J118" s="69"/>
      <c r="K118" s="1819" t="str">
        <f>'HOW TO-&gt;'!$A$141</f>
        <v>DEWI</v>
      </c>
      <c r="L118" s="1819"/>
      <c r="M118" s="80"/>
      <c r="N118" s="69"/>
    </row>
    <row r="119" spans="2:14" s="30" customFormat="1" ht="20.100000000000001" customHeight="1">
      <c r="B119" s="4223"/>
      <c r="C119" s="3225" t="s">
        <v>12</v>
      </c>
      <c r="D119" s="3624" t="s">
        <v>14</v>
      </c>
      <c r="E119" s="1534" t="s">
        <v>48</v>
      </c>
      <c r="F119" s="195" t="s">
        <v>49</v>
      </c>
      <c r="G119" s="3624" t="s">
        <v>50</v>
      </c>
      <c r="H119" s="1534" t="s">
        <v>75</v>
      </c>
      <c r="I119" s="4148" t="s">
        <v>77</v>
      </c>
      <c r="J119" s="69"/>
      <c r="K119" s="1819" t="str">
        <f>'HOW TO-&gt;'!$A$142</f>
        <v>YU TING</v>
      </c>
      <c r="L119" s="1819"/>
      <c r="M119" s="80"/>
      <c r="N119" s="69"/>
    </row>
    <row r="120" spans="2:14" s="30" customFormat="1" ht="20.100000000000001" customHeight="1">
      <c r="B120" s="4223"/>
      <c r="C120" s="3225" t="s">
        <v>15</v>
      </c>
      <c r="D120" s="3624" t="s">
        <v>17</v>
      </c>
      <c r="E120" s="1534" t="s">
        <v>51</v>
      </c>
      <c r="F120" s="195" t="s">
        <v>52</v>
      </c>
      <c r="G120" s="3624" t="s">
        <v>53</v>
      </c>
      <c r="H120" s="1534" t="s">
        <v>79</v>
      </c>
      <c r="I120" s="4148" t="s">
        <v>81</v>
      </c>
      <c r="J120" s="69"/>
      <c r="K120" s="1819" t="str">
        <f>'HOW TO-&gt;'!$A$143</f>
        <v>SHAN SHAN</v>
      </c>
      <c r="L120" s="1819"/>
      <c r="M120" s="80"/>
      <c r="N120" s="69"/>
    </row>
    <row r="121" spans="2:14" s="30" customFormat="1" ht="20.100000000000001" customHeight="1">
      <c r="B121" s="4223"/>
      <c r="C121" s="3225" t="s">
        <v>18</v>
      </c>
      <c r="D121" s="3624" t="s">
        <v>20</v>
      </c>
      <c r="E121" s="1534" t="s">
        <v>54</v>
      </c>
      <c r="F121" s="195" t="s">
        <v>55</v>
      </c>
      <c r="G121" s="3624" t="s">
        <v>56</v>
      </c>
      <c r="H121" s="1534" t="s">
        <v>82</v>
      </c>
      <c r="I121" s="4148" t="s">
        <v>84</v>
      </c>
      <c r="J121" s="69"/>
      <c r="K121" s="1819" t="str">
        <f>'HOW TO-&gt;'!$A$144</f>
        <v>EUNICE</v>
      </c>
      <c r="L121" s="1819"/>
      <c r="M121" s="80"/>
      <c r="N121" s="69"/>
    </row>
    <row r="122" spans="2:14" s="30" customFormat="1" ht="20.100000000000001" customHeight="1">
      <c r="B122" s="4223"/>
      <c r="C122" s="3225" t="s">
        <v>21</v>
      </c>
      <c r="D122" s="3624" t="s">
        <v>23</v>
      </c>
      <c r="E122" s="1534"/>
      <c r="F122" s="190"/>
      <c r="G122" s="3624"/>
      <c r="H122" s="1534" t="s">
        <v>85</v>
      </c>
      <c r="I122" s="4148" t="s">
        <v>87</v>
      </c>
      <c r="J122" s="69"/>
      <c r="K122" s="1819" t="str">
        <f>'HOW TO-&gt;'!$A$145</f>
        <v>HAZEL</v>
      </c>
      <c r="L122" s="1819"/>
      <c r="M122" s="80"/>
      <c r="N122" s="69"/>
    </row>
    <row r="123" spans="2:14" s="30" customFormat="1" ht="20.100000000000001" customHeight="1">
      <c r="B123" s="4223"/>
      <c r="C123" s="3225" t="s">
        <v>24</v>
      </c>
      <c r="D123" s="3624" t="s">
        <v>26</v>
      </c>
      <c r="E123" s="190"/>
      <c r="F123" s="190"/>
      <c r="G123" s="3624"/>
      <c r="H123" s="1534"/>
      <c r="I123" s="4148"/>
      <c r="J123" s="69"/>
      <c r="K123" s="1819">
        <f>'HOW TO-&gt;'!$A$146</f>
        <v>0</v>
      </c>
      <c r="L123" s="1819"/>
      <c r="M123" s="80"/>
      <c r="N123" s="69"/>
    </row>
    <row r="124" spans="2:14" s="30" customFormat="1" ht="20.100000000000001" customHeight="1" thickBot="1">
      <c r="B124" s="59"/>
      <c r="C124" s="4226"/>
      <c r="D124" s="4146"/>
      <c r="E124" s="4144"/>
      <c r="F124" s="4145"/>
      <c r="G124" s="4146"/>
      <c r="H124" s="4146"/>
      <c r="I124" s="4227"/>
      <c r="J124" s="69"/>
      <c r="K124" s="1819">
        <f>'HOW TO-&gt;'!$A$147</f>
        <v>0</v>
      </c>
      <c r="L124" s="1819"/>
      <c r="M124" s="80"/>
      <c r="N124" s="69"/>
    </row>
    <row r="125" spans="2:14" ht="20.100000000000001" customHeight="1">
      <c r="B125" s="129"/>
      <c r="C125" s="3757"/>
      <c r="D125" s="3757"/>
      <c r="E125" s="128"/>
      <c r="F125" s="69"/>
      <c r="G125" s="69"/>
      <c r="H125" s="109"/>
      <c r="I125" s="283"/>
      <c r="J125" s="69"/>
      <c r="K125" s="1819"/>
      <c r="L125" s="1819"/>
      <c r="M125" s="80"/>
      <c r="N125" s="69"/>
    </row>
    <row r="126" spans="2:14" ht="20.100000000000001" customHeight="1">
      <c r="B126" s="129"/>
      <c r="C126" s="3757"/>
      <c r="D126" s="3757"/>
      <c r="E126" s="128"/>
      <c r="F126" s="69"/>
      <c r="G126" s="69"/>
      <c r="H126" s="109"/>
      <c r="I126" s="109"/>
      <c r="J126" s="283"/>
      <c r="K126" s="1819"/>
      <c r="L126" s="1819"/>
      <c r="M126" s="80"/>
      <c r="N126" s="69"/>
    </row>
    <row r="127" spans="2:14" ht="20.100000000000001" customHeight="1">
      <c r="C127" s="3757"/>
      <c r="D127" s="3757"/>
      <c r="E127" s="128"/>
      <c r="F127" s="69"/>
      <c r="G127" s="69"/>
      <c r="H127" s="69"/>
      <c r="I127" s="69"/>
      <c r="J127" s="69"/>
      <c r="K127" s="69"/>
      <c r="L127" s="69"/>
      <c r="M127" s="69"/>
      <c r="N127" s="69"/>
    </row>
    <row r="128" spans="2:14" ht="20.100000000000001" customHeight="1">
      <c r="C128" s="130"/>
      <c r="D128" s="130"/>
      <c r="E128" s="130"/>
      <c r="F128" s="69"/>
      <c r="G128" s="69"/>
      <c r="H128" s="69"/>
      <c r="I128" s="69"/>
      <c r="J128" s="69"/>
      <c r="K128" s="69"/>
      <c r="L128" s="69"/>
      <c r="M128" s="69"/>
      <c r="N128" s="69"/>
    </row>
    <row r="129" spans="3:14" ht="20.100000000000001" customHeight="1">
      <c r="C129" s="3757"/>
      <c r="D129" s="3757"/>
      <c r="E129" s="128"/>
      <c r="F129" s="69"/>
      <c r="G129" s="69"/>
      <c r="H129" s="69"/>
      <c r="I129" s="69"/>
      <c r="J129" s="69"/>
      <c r="K129" s="69"/>
      <c r="L129" s="69"/>
      <c r="M129" s="69"/>
      <c r="N129" s="69"/>
    </row>
    <row r="130" spans="3:14" ht="20.100000000000001" customHeight="1">
      <c r="C130" s="3757"/>
      <c r="D130" s="3757"/>
      <c r="E130" s="128"/>
      <c r="F130" s="69"/>
      <c r="G130" s="69"/>
      <c r="H130" s="69"/>
      <c r="I130" s="69"/>
      <c r="J130" s="69"/>
      <c r="K130" s="69"/>
      <c r="L130" s="69"/>
      <c r="M130" s="69"/>
      <c r="N130" s="69"/>
    </row>
    <row r="131" spans="3:14" ht="20.100000000000001" customHeight="1">
      <c r="C131" s="69"/>
      <c r="D131" s="69"/>
      <c r="E131" s="69"/>
      <c r="F131" s="69"/>
      <c r="G131" s="69"/>
      <c r="H131" s="69"/>
      <c r="I131" s="69"/>
      <c r="J131" s="69"/>
      <c r="K131" s="69"/>
      <c r="L131" s="69"/>
      <c r="M131" s="69"/>
      <c r="N131" s="69"/>
    </row>
    <row r="132" spans="3:14" ht="20.100000000000001" customHeight="1">
      <c r="C132" s="69"/>
      <c r="D132" s="69"/>
      <c r="E132" s="69"/>
      <c r="F132" s="69"/>
      <c r="G132" s="69"/>
      <c r="H132" s="69"/>
      <c r="I132" s="69"/>
      <c r="J132" s="69"/>
      <c r="K132" s="69"/>
      <c r="L132" s="69"/>
      <c r="M132" s="69"/>
      <c r="N132" s="69"/>
    </row>
    <row r="133" spans="3:14" ht="20.100000000000001" customHeight="1">
      <c r="C133" s="69"/>
      <c r="D133" s="69"/>
      <c r="E133" s="69"/>
      <c r="F133" s="69"/>
      <c r="G133" s="69"/>
      <c r="H133" s="69"/>
      <c r="I133" s="69"/>
      <c r="J133" s="69"/>
      <c r="K133" s="69"/>
      <c r="L133" s="69"/>
      <c r="M133" s="69"/>
      <c r="N133" s="69"/>
    </row>
    <row r="134" spans="3:14" ht="20.100000000000001" customHeight="1">
      <c r="C134" s="69"/>
      <c r="D134" s="69"/>
      <c r="E134" s="69"/>
      <c r="F134" s="69"/>
      <c r="G134" s="69"/>
      <c r="H134" s="69"/>
      <c r="I134" s="69"/>
      <c r="J134" s="69"/>
      <c r="K134" s="69"/>
      <c r="L134" s="69"/>
      <c r="M134" s="69"/>
      <c r="N134" s="69"/>
    </row>
    <row r="135" spans="3:14" ht="20.100000000000001" customHeight="1">
      <c r="C135" s="69"/>
      <c r="D135" s="69"/>
      <c r="E135" s="69"/>
      <c r="F135" s="69"/>
      <c r="G135" s="69"/>
      <c r="H135" s="69"/>
      <c r="I135" s="69"/>
      <c r="J135" s="69"/>
      <c r="K135" s="69"/>
      <c r="L135" s="69"/>
      <c r="M135" s="69"/>
      <c r="N135" s="69"/>
    </row>
    <row r="136" spans="3:14" ht="20.100000000000001" customHeight="1">
      <c r="C136" s="69"/>
      <c r="D136" s="69"/>
      <c r="E136" s="69"/>
      <c r="F136" s="69"/>
      <c r="G136" s="69"/>
      <c r="H136" s="69"/>
      <c r="I136" s="69"/>
      <c r="J136" s="69"/>
      <c r="K136" s="69"/>
      <c r="L136" s="69"/>
      <c r="M136" s="69"/>
      <c r="N136" s="69"/>
    </row>
    <row r="137" spans="3:14" ht="20.100000000000001" customHeight="1">
      <c r="C137" s="69"/>
      <c r="D137" s="69"/>
      <c r="E137" s="69"/>
      <c r="F137" s="69"/>
      <c r="G137" s="69"/>
      <c r="H137" s="69"/>
      <c r="I137" s="69"/>
      <c r="J137" s="69"/>
      <c r="K137" s="69"/>
      <c r="L137" s="69"/>
      <c r="M137" s="69"/>
      <c r="N137" s="69"/>
    </row>
    <row r="138" spans="3:14" ht="20.100000000000001" customHeight="1">
      <c r="C138" s="69"/>
      <c r="D138" s="69"/>
      <c r="E138" s="69"/>
      <c r="F138" s="69"/>
      <c r="G138" s="69"/>
      <c r="H138" s="69"/>
      <c r="I138" s="69"/>
      <c r="J138" s="69"/>
      <c r="K138" s="69"/>
      <c r="L138" s="69"/>
      <c r="M138" s="69"/>
      <c r="N138" s="69"/>
    </row>
    <row r="139" spans="3:14" ht="20.100000000000001" customHeight="1">
      <c r="C139" s="69"/>
      <c r="D139" s="69"/>
      <c r="E139" s="69"/>
      <c r="F139" s="69"/>
      <c r="G139" s="69"/>
      <c r="H139" s="69"/>
      <c r="I139" s="69"/>
      <c r="J139" s="69"/>
      <c r="K139" s="69"/>
      <c r="L139" s="69"/>
      <c r="M139" s="69"/>
      <c r="N139" s="69"/>
    </row>
    <row r="140" spans="3:14" ht="20.100000000000001" customHeight="1">
      <c r="C140" s="69"/>
      <c r="D140" s="69"/>
      <c r="E140" s="69"/>
      <c r="F140" s="69"/>
      <c r="G140" s="69"/>
      <c r="H140" s="69"/>
      <c r="I140" s="69"/>
      <c r="J140" s="69"/>
      <c r="K140" s="69"/>
      <c r="L140" s="69"/>
      <c r="M140" s="69"/>
      <c r="N140" s="69"/>
    </row>
    <row r="141" spans="3:14" ht="20.100000000000001" customHeight="1">
      <c r="C141" s="69"/>
      <c r="D141" s="69"/>
      <c r="E141" s="69"/>
      <c r="F141" s="69"/>
      <c r="G141" s="69"/>
      <c r="H141" s="69"/>
      <c r="I141" s="69"/>
      <c r="J141" s="69"/>
      <c r="K141" s="69"/>
      <c r="L141" s="69"/>
      <c r="M141" s="69"/>
      <c r="N141" s="69"/>
    </row>
    <row r="142" spans="3:14" ht="20.100000000000001" customHeight="1">
      <c r="C142" s="69"/>
      <c r="D142" s="69"/>
      <c r="E142" s="69"/>
      <c r="F142" s="69"/>
      <c r="G142" s="69"/>
      <c r="H142" s="69"/>
      <c r="I142" s="69"/>
      <c r="J142" s="69"/>
      <c r="K142" s="69"/>
      <c r="L142" s="69"/>
      <c r="M142" s="69"/>
      <c r="N142" s="69"/>
    </row>
    <row r="143" spans="3:14" ht="20.100000000000001" customHeight="1">
      <c r="C143" s="69"/>
      <c r="D143" s="69"/>
      <c r="E143" s="69"/>
      <c r="F143" s="69"/>
      <c r="G143" s="69"/>
      <c r="H143" s="69"/>
      <c r="I143" s="69"/>
      <c r="J143" s="69"/>
      <c r="K143" s="69"/>
      <c r="L143" s="69"/>
      <c r="M143" s="69"/>
      <c r="N143" s="69"/>
    </row>
    <row r="144" spans="3: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sheetData>
  <sheetProtection formatCells="0"/>
  <mergeCells count="7">
    <mergeCell ref="C2:Q2"/>
    <mergeCell ref="C4:Q4"/>
    <mergeCell ref="I81:I82"/>
    <mergeCell ref="E81:E82"/>
    <mergeCell ref="G81:H82"/>
    <mergeCell ref="J53:K53"/>
    <mergeCell ref="C81:D82"/>
  </mergeCells>
  <phoneticPr fontId="29" type="noConversion"/>
  <hyperlinks>
    <hyperlink ref="I115" r:id="rId1" xr:uid="{557B2729-A899-414C-9030-993E8B50FEBE}"/>
    <hyperlink ref="D115" r:id="rId2" xr:uid="{F7CFA909-2237-492B-95EE-90487CE8F221}"/>
    <hyperlink ref="G115" r:id="rId3" xr:uid="{86BD7D03-37ED-4F6F-BCA3-C8E893FDC9FF}"/>
    <hyperlink ref="G120" r:id="rId4" xr:uid="{5DEEFDA1-5275-4980-9436-6ADF07204876}"/>
    <hyperlink ref="G116" r:id="rId5" xr:uid="{8691C825-FD92-4287-AF44-83C3AE2940E9}"/>
    <hyperlink ref="G117" r:id="rId6" xr:uid="{D7B4871E-1046-46E7-A735-FA4419B3FDF8}"/>
    <hyperlink ref="G118" r:id="rId7" xr:uid="{5CB9A188-FCF6-4058-88AF-528027F69D75}"/>
    <hyperlink ref="G119" r:id="rId8" xr:uid="{3B24CDCE-9DF1-4CA6-83BF-41AC4A23B6E5}"/>
    <hyperlink ref="G121" r:id="rId9" xr:uid="{6A13C9DB-CEF3-4EDD-9AED-0A362A33307F}"/>
    <hyperlink ref="D118" r:id="rId10" xr:uid="{E54F8743-6F95-4F57-9AEE-3092C69E9C75}"/>
    <hyperlink ref="D117" r:id="rId11" xr:uid="{E3E17403-6262-4CBB-AEDB-240429A92494}"/>
    <hyperlink ref="D120" r:id="rId12" xr:uid="{004DB8FD-10F2-4037-B182-D8301E637A55}"/>
    <hyperlink ref="D119" r:id="rId13" xr:uid="{1940B32E-8897-4E90-BC44-FE83392BB6F2}"/>
    <hyperlink ref="D121" r:id="rId14" xr:uid="{137994CB-9BD0-4443-9ED6-8643B776F6AC}"/>
    <hyperlink ref="I120"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L103:Q105 L101:Q101 M100:Q10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93</v>
      </c>
      <c r="C2" s="44"/>
    </row>
    <row r="3" spans="1:12" ht="15.75">
      <c r="A3" s="4"/>
      <c r="B3" s="45"/>
      <c r="C3" s="45"/>
      <c r="D3" s="45"/>
      <c r="E3" s="45" t="s">
        <v>94</v>
      </c>
      <c r="F3" s="45"/>
      <c r="G3" s="45"/>
      <c r="H3" s="45"/>
      <c r="I3" s="45"/>
      <c r="J3" s="37"/>
      <c r="K3" s="37"/>
      <c r="L3" s="37"/>
    </row>
    <row r="4" spans="1:12" s="14" customFormat="1" ht="20.25">
      <c r="A4" s="418"/>
      <c r="B4" s="751"/>
      <c r="C4" s="400"/>
      <c r="D4" s="400"/>
      <c r="E4" s="397"/>
      <c r="F4" s="323"/>
      <c r="G4" s="48"/>
      <c r="H4" s="397"/>
      <c r="I4" s="397"/>
      <c r="J4" s="397"/>
      <c r="K4" s="400"/>
      <c r="L4" s="324"/>
    </row>
    <row r="5" spans="1:12" s="14" customFormat="1" ht="45" hidden="1">
      <c r="A5" s="418"/>
      <c r="B5" s="399" t="s">
        <v>95</v>
      </c>
      <c r="C5" s="412"/>
      <c r="D5" s="401" t="s">
        <v>96</v>
      </c>
      <c r="E5" s="91" t="s">
        <v>97</v>
      </c>
      <c r="F5" s="857" t="s">
        <v>98</v>
      </c>
      <c r="G5" s="389" t="s">
        <v>99</v>
      </c>
      <c r="H5" s="84" t="s">
        <v>100</v>
      </c>
      <c r="I5" s="141" t="s">
        <v>101</v>
      </c>
      <c r="J5" s="141" t="s">
        <v>102</v>
      </c>
      <c r="K5" s="404" t="s">
        <v>103</v>
      </c>
      <c r="L5" s="404" t="s">
        <v>104</v>
      </c>
    </row>
    <row r="6" spans="1:12" s="14" customFormat="1" ht="20.25" hidden="1" thickBot="1">
      <c r="A6" s="418"/>
      <c r="B6" s="799" t="s">
        <v>105</v>
      </c>
      <c r="C6" s="461" t="s">
        <v>106</v>
      </c>
      <c r="D6" s="15"/>
      <c r="E6" s="692" t="s">
        <v>107</v>
      </c>
      <c r="F6" s="858"/>
      <c r="G6" s="859"/>
      <c r="H6" s="692"/>
      <c r="I6" s="692" t="s">
        <v>108</v>
      </c>
      <c r="J6" s="692" t="s">
        <v>109</v>
      </c>
      <c r="K6" s="860" t="s">
        <v>110</v>
      </c>
      <c r="L6" s="406" t="s">
        <v>111</v>
      </c>
    </row>
    <row r="7" spans="1:12" s="14" customFormat="1" ht="21" hidden="1" thickTop="1" thickBot="1">
      <c r="A7" s="398" t="s">
        <v>112</v>
      </c>
      <c r="B7" s="634" t="s">
        <v>113</v>
      </c>
      <c r="C7" s="408" t="s">
        <v>114</v>
      </c>
      <c r="D7" s="408">
        <v>43932</v>
      </c>
      <c r="E7" s="409">
        <v>43933</v>
      </c>
      <c r="F7" s="421" t="s">
        <v>115</v>
      </c>
      <c r="G7" s="411" t="s">
        <v>116</v>
      </c>
      <c r="H7" s="425">
        <v>43940</v>
      </c>
      <c r="I7" s="426">
        <f>H7+5</f>
        <v>43945</v>
      </c>
      <c r="J7" s="426">
        <f>H7+23</f>
        <v>43963</v>
      </c>
      <c r="K7" s="412">
        <f>H7+27</f>
        <v>43967</v>
      </c>
      <c r="L7" s="412">
        <f>H7+30</f>
        <v>43970</v>
      </c>
    </row>
    <row r="8" spans="1:12" s="14" customFormat="1" ht="21" hidden="1" thickBot="1">
      <c r="A8" s="398"/>
      <c r="B8" s="635"/>
      <c r="C8" s="414"/>
      <c r="D8" s="414"/>
      <c r="E8" s="415"/>
      <c r="F8" s="431"/>
      <c r="G8" s="428"/>
      <c r="H8" s="427"/>
      <c r="I8" s="427"/>
      <c r="J8" s="427"/>
      <c r="K8" s="414"/>
      <c r="L8" s="861"/>
    </row>
    <row r="9" spans="1:12" s="14" customFormat="1" ht="21" hidden="1" thickTop="1" thickBot="1">
      <c r="A9" s="398" t="s">
        <v>117</v>
      </c>
      <c r="B9" s="634" t="s">
        <v>118</v>
      </c>
      <c r="C9" s="408" t="s">
        <v>119</v>
      </c>
      <c r="D9" s="408">
        <v>43939</v>
      </c>
      <c r="E9" s="409">
        <v>43940</v>
      </c>
      <c r="F9" s="421" t="s">
        <v>120</v>
      </c>
      <c r="G9" s="411" t="s">
        <v>121</v>
      </c>
      <c r="H9" s="425">
        <v>43947</v>
      </c>
      <c r="I9" s="426">
        <f>H9+5</f>
        <v>43952</v>
      </c>
      <c r="J9" s="426">
        <f>H9+23</f>
        <v>43970</v>
      </c>
      <c r="K9" s="412">
        <f>H9+27</f>
        <v>43974</v>
      </c>
      <c r="L9" s="412">
        <f>H9+30</f>
        <v>43977</v>
      </c>
    </row>
    <row r="10" spans="1:12" s="14" customFormat="1" ht="21" hidden="1" thickBot="1">
      <c r="A10" s="398"/>
      <c r="B10" s="413"/>
      <c r="C10" s="414"/>
      <c r="D10" s="414"/>
      <c r="E10" s="415"/>
      <c r="F10" s="431"/>
      <c r="G10" s="428"/>
      <c r="H10" s="427"/>
      <c r="I10" s="427"/>
      <c r="J10" s="427"/>
      <c r="K10" s="414"/>
      <c r="L10" s="861"/>
    </row>
    <row r="11" spans="1:12" s="14" customFormat="1" ht="21" hidden="1" thickTop="1" thickBot="1">
      <c r="A11" s="398" t="s">
        <v>122</v>
      </c>
      <c r="B11" s="407" t="s">
        <v>123</v>
      </c>
      <c r="C11" s="408" t="s">
        <v>124</v>
      </c>
      <c r="D11" s="408">
        <v>43946</v>
      </c>
      <c r="E11" s="409">
        <v>43947</v>
      </c>
      <c r="F11" s="421" t="s">
        <v>125</v>
      </c>
      <c r="G11" s="411" t="s">
        <v>126</v>
      </c>
      <c r="H11" s="425">
        <v>43954</v>
      </c>
      <c r="I11" s="426">
        <f>H11+5</f>
        <v>43959</v>
      </c>
      <c r="J11" s="426">
        <f>H11+23</f>
        <v>43977</v>
      </c>
      <c r="K11" s="412">
        <f>H11+27</f>
        <v>43981</v>
      </c>
      <c r="L11" s="412">
        <f>H11+30</f>
        <v>43984</v>
      </c>
    </row>
    <row r="12" spans="1:12" s="14" customFormat="1" ht="21" hidden="1" thickBot="1">
      <c r="A12" s="398"/>
      <c r="B12" s="413"/>
      <c r="C12" s="414"/>
      <c r="D12" s="414"/>
      <c r="E12" s="415"/>
      <c r="F12" s="431"/>
      <c r="G12" s="428"/>
      <c r="H12" s="427"/>
      <c r="I12" s="427"/>
      <c r="J12" s="427"/>
      <c r="K12" s="414"/>
      <c r="L12" s="861"/>
    </row>
    <row r="13" spans="1:12" s="14" customFormat="1" ht="21" hidden="1" thickTop="1" thickBot="1">
      <c r="A13" s="398" t="s">
        <v>127</v>
      </c>
      <c r="B13" s="634" t="s">
        <v>113</v>
      </c>
      <c r="C13" s="408" t="s">
        <v>128</v>
      </c>
      <c r="D13" s="408">
        <v>43953</v>
      </c>
      <c r="E13" s="409">
        <v>43954</v>
      </c>
      <c r="F13" s="421" t="s">
        <v>129</v>
      </c>
      <c r="G13" s="411" t="s">
        <v>130</v>
      </c>
      <c r="H13" s="425">
        <v>43961</v>
      </c>
      <c r="I13" s="426">
        <f>H13+5</f>
        <v>43966</v>
      </c>
      <c r="J13" s="426">
        <f>H13+23</f>
        <v>43984</v>
      </c>
      <c r="K13" s="412">
        <f>H13+27</f>
        <v>43988</v>
      </c>
      <c r="L13" s="412">
        <f>H13+30</f>
        <v>43991</v>
      </c>
    </row>
    <row r="14" spans="1:12" s="14" customFormat="1" ht="21" hidden="1" thickBot="1">
      <c r="A14" s="398"/>
      <c r="B14" s="413"/>
      <c r="C14" s="414"/>
      <c r="D14" s="414"/>
      <c r="E14" s="415"/>
      <c r="F14" s="431"/>
      <c r="G14" s="428"/>
      <c r="H14" s="427"/>
      <c r="I14" s="427"/>
      <c r="J14" s="427"/>
      <c r="K14" s="414"/>
      <c r="L14" s="861"/>
    </row>
    <row r="15" spans="1:12" s="14" customFormat="1" ht="21" hidden="1" thickTop="1" thickBot="1">
      <c r="A15" s="398" t="s">
        <v>117</v>
      </c>
      <c r="B15" s="407" t="s">
        <v>131</v>
      </c>
      <c r="C15" s="408" t="s">
        <v>132</v>
      </c>
      <c r="D15" s="408">
        <v>43960</v>
      </c>
      <c r="E15" s="409">
        <v>43961</v>
      </c>
      <c r="F15" s="862" t="s">
        <v>133</v>
      </c>
      <c r="G15" s="411" t="s">
        <v>134</v>
      </c>
      <c r="H15" s="425">
        <v>43968</v>
      </c>
      <c r="I15" s="426">
        <f>H15+5</f>
        <v>43973</v>
      </c>
      <c r="J15" s="426">
        <f>H15+23</f>
        <v>43991</v>
      </c>
      <c r="K15" s="412">
        <f>H15+27</f>
        <v>43995</v>
      </c>
      <c r="L15" s="412">
        <f>H15+30</f>
        <v>43998</v>
      </c>
    </row>
    <row r="17" spans="1:13" s="14" customFormat="1" ht="21" hidden="1" thickTop="1" thickBot="1">
      <c r="A17" s="398"/>
      <c r="B17" s="407" t="s">
        <v>123</v>
      </c>
      <c r="C17" s="408" t="s">
        <v>135</v>
      </c>
      <c r="D17" s="408">
        <v>43967</v>
      </c>
      <c r="E17" s="409">
        <v>43968</v>
      </c>
      <c r="F17" s="421" t="s">
        <v>136</v>
      </c>
      <c r="G17" s="411" t="s">
        <v>137</v>
      </c>
      <c r="H17" s="425">
        <v>43975</v>
      </c>
      <c r="I17" s="426">
        <f>H17+5</f>
        <v>43980</v>
      </c>
      <c r="J17" s="426">
        <f>H17+23</f>
        <v>43998</v>
      </c>
      <c r="K17" s="412">
        <f>H17+27</f>
        <v>44002</v>
      </c>
      <c r="L17" s="412">
        <f>H17+30</f>
        <v>44005</v>
      </c>
      <c r="M17" s="669" t="s">
        <v>138</v>
      </c>
    </row>
    <row r="18" spans="1:13" s="14" customFormat="1" ht="20.25" hidden="1" thickBot="1">
      <c r="A18" s="398"/>
      <c r="B18" s="413"/>
      <c r="C18" s="414"/>
      <c r="D18" s="414"/>
      <c r="E18" s="415"/>
      <c r="F18" s="863" t="s">
        <v>139</v>
      </c>
      <c r="G18" s="864" t="s">
        <v>140</v>
      </c>
      <c r="H18" s="670">
        <v>43983</v>
      </c>
      <c r="I18" s="487"/>
      <c r="J18" s="487"/>
      <c r="K18" s="671">
        <v>44003</v>
      </c>
      <c r="L18" s="671">
        <v>44007</v>
      </c>
      <c r="M18" s="672">
        <v>44005</v>
      </c>
    </row>
    <row r="19" spans="1:13" s="14" customFormat="1" ht="21" hidden="1" thickTop="1" thickBot="1">
      <c r="A19" s="398" t="s">
        <v>127</v>
      </c>
      <c r="B19" s="407" t="s">
        <v>113</v>
      </c>
      <c r="C19" s="408" t="s">
        <v>141</v>
      </c>
      <c r="D19" s="408">
        <v>43974</v>
      </c>
      <c r="E19" s="409">
        <v>43975</v>
      </c>
      <c r="F19" s="421" t="s">
        <v>142</v>
      </c>
      <c r="G19" s="411" t="s">
        <v>143</v>
      </c>
      <c r="H19" s="425">
        <v>43982</v>
      </c>
      <c r="I19" s="426">
        <f>H19+5</f>
        <v>43987</v>
      </c>
      <c r="J19" s="426">
        <f>H19+23</f>
        <v>44005</v>
      </c>
      <c r="K19" s="412">
        <f>H19+27</f>
        <v>44009</v>
      </c>
      <c r="L19" s="412">
        <f>H19+30</f>
        <v>44012</v>
      </c>
      <c r="M19" s="669" t="s">
        <v>138</v>
      </c>
    </row>
    <row r="20" spans="1:13" s="14" customFormat="1" ht="20.25" hidden="1" thickBot="1">
      <c r="A20" s="398"/>
      <c r="B20" s="413"/>
      <c r="C20" s="414"/>
      <c r="D20" s="414"/>
      <c r="E20" s="415"/>
      <c r="F20" s="863" t="s">
        <v>139</v>
      </c>
      <c r="G20" s="864" t="s">
        <v>140</v>
      </c>
      <c r="H20" s="670">
        <v>43983</v>
      </c>
      <c r="I20" s="487"/>
      <c r="J20" s="487"/>
      <c r="K20" s="671">
        <v>44003</v>
      </c>
      <c r="L20" s="671">
        <v>44007</v>
      </c>
      <c r="M20" s="672">
        <v>44005</v>
      </c>
    </row>
    <row r="21" spans="1:13" s="14" customFormat="1" ht="21" hidden="1" thickTop="1" thickBot="1">
      <c r="A21" s="398" t="s">
        <v>144</v>
      </c>
      <c r="B21" s="407" t="s">
        <v>145</v>
      </c>
      <c r="C21" s="408" t="s">
        <v>146</v>
      </c>
      <c r="D21" s="408">
        <v>43984</v>
      </c>
      <c r="E21" s="409">
        <v>43986</v>
      </c>
      <c r="F21" s="421" t="s">
        <v>147</v>
      </c>
      <c r="G21" s="411" t="s">
        <v>148</v>
      </c>
      <c r="H21" s="425">
        <v>43989</v>
      </c>
      <c r="I21" s="426">
        <f>H21+5</f>
        <v>43994</v>
      </c>
      <c r="J21" s="426">
        <f>H21+23</f>
        <v>44012</v>
      </c>
      <c r="K21" s="412">
        <f>H21+27</f>
        <v>44016</v>
      </c>
      <c r="L21" s="412">
        <f>H21+30</f>
        <v>44019</v>
      </c>
      <c r="M21" s="419"/>
    </row>
    <row r="22" spans="1:13" s="14" customFormat="1" ht="21" hidden="1" thickBot="1">
      <c r="A22" s="398"/>
      <c r="B22" s="413"/>
      <c r="C22" s="414"/>
      <c r="D22" s="414"/>
      <c r="E22" s="415"/>
      <c r="F22" s="431"/>
      <c r="G22" s="428"/>
      <c r="H22" s="427"/>
      <c r="I22" s="427"/>
      <c r="J22" s="427"/>
      <c r="K22" s="414"/>
      <c r="L22" s="861"/>
      <c r="M22" s="419"/>
    </row>
    <row r="23" spans="1:13" s="14" customFormat="1" ht="21" hidden="1" thickTop="1" thickBot="1">
      <c r="A23" s="398"/>
      <c r="B23" s="407" t="s">
        <v>123</v>
      </c>
      <c r="C23" s="408" t="s">
        <v>146</v>
      </c>
      <c r="D23" s="408">
        <v>43988</v>
      </c>
      <c r="E23" s="409">
        <v>43989</v>
      </c>
      <c r="F23" s="421" t="s">
        <v>149</v>
      </c>
      <c r="G23" s="411" t="s">
        <v>150</v>
      </c>
      <c r="H23" s="425">
        <v>43996</v>
      </c>
      <c r="I23" s="426">
        <f>H23+5</f>
        <v>44001</v>
      </c>
      <c r="J23" s="426">
        <f>H23+23</f>
        <v>44019</v>
      </c>
      <c r="K23" s="412">
        <f>H23+27</f>
        <v>44023</v>
      </c>
      <c r="L23" s="412">
        <f>H23+30</f>
        <v>44026</v>
      </c>
      <c r="M23" s="419"/>
    </row>
    <row r="24" spans="1:13" s="14" customFormat="1" ht="21" hidden="1" thickBot="1">
      <c r="A24" s="398"/>
      <c r="B24" s="413"/>
      <c r="C24" s="414"/>
      <c r="D24" s="414"/>
      <c r="E24" s="415"/>
      <c r="F24" s="431"/>
      <c r="G24" s="428"/>
      <c r="H24" s="427"/>
      <c r="I24" s="427"/>
      <c r="J24" s="427"/>
      <c r="K24" s="414"/>
      <c r="L24" s="861"/>
      <c r="M24" s="419"/>
    </row>
    <row r="25" spans="1:13" s="14" customFormat="1" ht="21" hidden="1" thickTop="1" thickBot="1">
      <c r="A25" s="398" t="s">
        <v>117</v>
      </c>
      <c r="B25" s="407" t="s">
        <v>151</v>
      </c>
      <c r="C25" s="408" t="s">
        <v>152</v>
      </c>
      <c r="D25" s="408">
        <v>43995</v>
      </c>
      <c r="E25" s="409">
        <v>43996</v>
      </c>
      <c r="F25" s="421" t="s">
        <v>153</v>
      </c>
      <c r="G25" s="411" t="s">
        <v>154</v>
      </c>
      <c r="H25" s="425">
        <v>44003</v>
      </c>
      <c r="I25" s="426">
        <f>H25+5</f>
        <v>44008</v>
      </c>
      <c r="J25" s="426">
        <f>H25+23</f>
        <v>44026</v>
      </c>
      <c r="K25" s="412">
        <f>H25+27</f>
        <v>44030</v>
      </c>
      <c r="L25" s="412">
        <f>H25+30</f>
        <v>44033</v>
      </c>
      <c r="M25" s="419"/>
    </row>
    <row r="26" spans="1:13" s="14" customFormat="1" ht="21" hidden="1" thickBot="1">
      <c r="A26" s="398"/>
      <c r="B26" s="413"/>
      <c r="C26" s="414"/>
      <c r="D26" s="414"/>
      <c r="E26" s="415"/>
      <c r="F26" s="431"/>
      <c r="G26" s="428"/>
      <c r="H26" s="427"/>
      <c r="I26" s="427"/>
      <c r="J26" s="427"/>
      <c r="K26" s="414"/>
      <c r="L26" s="861"/>
      <c r="M26" s="419"/>
    </row>
    <row r="27" spans="1:13" s="14" customFormat="1" ht="21" hidden="1" thickTop="1" thickBot="1">
      <c r="A27" s="398"/>
      <c r="B27" s="407" t="s">
        <v>155</v>
      </c>
      <c r="C27" s="408" t="s">
        <v>156</v>
      </c>
      <c r="D27" s="408">
        <v>44002</v>
      </c>
      <c r="E27" s="409">
        <v>44003</v>
      </c>
      <c r="F27" s="421" t="s">
        <v>157</v>
      </c>
      <c r="G27" s="411" t="s">
        <v>158</v>
      </c>
      <c r="H27" s="425">
        <v>44010</v>
      </c>
      <c r="I27" s="426">
        <f>H27+5</f>
        <v>44015</v>
      </c>
      <c r="J27" s="426">
        <f>H27+23</f>
        <v>44033</v>
      </c>
      <c r="K27" s="412">
        <f>H27+27</f>
        <v>44037</v>
      </c>
      <c r="L27" s="412">
        <f>H27+30</f>
        <v>44040</v>
      </c>
      <c r="M27" s="419"/>
    </row>
    <row r="28" spans="1:13" s="14" customFormat="1" ht="21" hidden="1" thickBot="1">
      <c r="A28" s="398"/>
      <c r="B28" s="413"/>
      <c r="C28" s="414"/>
      <c r="D28" s="414"/>
      <c r="E28" s="415"/>
      <c r="F28" s="431"/>
      <c r="G28" s="428"/>
      <c r="H28" s="427"/>
      <c r="I28" s="427"/>
      <c r="J28" s="427"/>
      <c r="K28" s="414"/>
      <c r="L28" s="861"/>
      <c r="M28" s="419"/>
    </row>
    <row r="29" spans="1:13" s="14" customFormat="1" ht="21" hidden="1" thickTop="1" thickBot="1">
      <c r="A29" s="398"/>
      <c r="B29" s="407" t="s">
        <v>123</v>
      </c>
      <c r="C29" s="408" t="s">
        <v>159</v>
      </c>
      <c r="D29" s="408">
        <v>44009</v>
      </c>
      <c r="E29" s="409">
        <v>44010</v>
      </c>
      <c r="F29" s="421" t="s">
        <v>160</v>
      </c>
      <c r="G29" s="411" t="s">
        <v>161</v>
      </c>
      <c r="H29" s="425">
        <v>44017</v>
      </c>
      <c r="I29" s="426">
        <f>H29+5</f>
        <v>44022</v>
      </c>
      <c r="J29" s="426">
        <f>H29+23</f>
        <v>44040</v>
      </c>
      <c r="K29" s="412">
        <f>H29+27</f>
        <v>44044</v>
      </c>
      <c r="L29" s="412">
        <f>H29+30</f>
        <v>44047</v>
      </c>
      <c r="M29" s="419"/>
    </row>
    <row r="30" spans="1:13" s="14" customFormat="1" ht="21" hidden="1" thickBot="1">
      <c r="A30" s="398"/>
      <c r="B30" s="413"/>
      <c r="C30" s="414"/>
      <c r="D30" s="414"/>
      <c r="E30" s="415"/>
      <c r="F30" s="431" t="s">
        <v>162</v>
      </c>
      <c r="G30" s="428"/>
      <c r="H30" s="427"/>
      <c r="I30" s="427"/>
      <c r="J30" s="427"/>
      <c r="K30" s="414"/>
      <c r="L30" s="861"/>
      <c r="M30" s="419"/>
    </row>
    <row r="31" spans="1:13" s="14" customFormat="1" ht="21" hidden="1" thickTop="1" thickBot="1">
      <c r="A31" s="398" t="s">
        <v>117</v>
      </c>
      <c r="B31" s="407" t="s">
        <v>151</v>
      </c>
      <c r="C31" s="408" t="s">
        <v>163</v>
      </c>
      <c r="D31" s="408">
        <v>44016</v>
      </c>
      <c r="E31" s="409">
        <v>44017</v>
      </c>
      <c r="F31" s="421" t="s">
        <v>164</v>
      </c>
      <c r="G31" s="411" t="s">
        <v>165</v>
      </c>
      <c r="H31" s="425">
        <v>44024</v>
      </c>
      <c r="I31" s="426">
        <f>H31+5</f>
        <v>44029</v>
      </c>
      <c r="J31" s="426">
        <f>H31+23</f>
        <v>44047</v>
      </c>
      <c r="K31" s="412">
        <f>H31+27</f>
        <v>44051</v>
      </c>
      <c r="L31" s="412">
        <f>H31+30</f>
        <v>44054</v>
      </c>
      <c r="M31" s="419"/>
    </row>
    <row r="33" spans="1:12" s="14" customFormat="1" ht="21" hidden="1" thickTop="1" thickBot="1">
      <c r="A33" s="398"/>
      <c r="B33" s="407" t="s">
        <v>155</v>
      </c>
      <c r="C33" s="408" t="s">
        <v>166</v>
      </c>
      <c r="D33" s="408">
        <v>44023</v>
      </c>
      <c r="E33" s="409">
        <v>44024</v>
      </c>
      <c r="F33" s="421" t="s">
        <v>167</v>
      </c>
      <c r="G33" s="411" t="s">
        <v>168</v>
      </c>
      <c r="H33" s="425">
        <v>44031</v>
      </c>
      <c r="I33" s="426">
        <f>H33+5</f>
        <v>44036</v>
      </c>
      <c r="J33" s="426">
        <f>H33+23</f>
        <v>44054</v>
      </c>
      <c r="K33" s="412">
        <f>H33+27</f>
        <v>44058</v>
      </c>
      <c r="L33" s="412">
        <f>H33+30</f>
        <v>44061</v>
      </c>
    </row>
    <row r="34" spans="1:12" s="14" customFormat="1" ht="21" hidden="1" thickBot="1">
      <c r="A34" s="398"/>
      <c r="B34" s="413"/>
      <c r="C34" s="414"/>
      <c r="D34" s="414"/>
      <c r="E34" s="415"/>
      <c r="F34" s="431"/>
      <c r="G34" s="428"/>
      <c r="H34" s="427"/>
      <c r="I34" s="427"/>
      <c r="J34" s="427"/>
      <c r="K34" s="414"/>
      <c r="L34" s="861"/>
    </row>
    <row r="35" spans="1:12" s="14" customFormat="1" ht="21" hidden="1" thickTop="1" thickBot="1">
      <c r="A35" s="398"/>
      <c r="B35" s="407" t="s">
        <v>123</v>
      </c>
      <c r="C35" s="408" t="s">
        <v>169</v>
      </c>
      <c r="D35" s="408">
        <v>44030</v>
      </c>
      <c r="E35" s="409">
        <v>44031</v>
      </c>
      <c r="F35" s="421" t="s">
        <v>170</v>
      </c>
      <c r="G35" s="411" t="s">
        <v>171</v>
      </c>
      <c r="H35" s="425">
        <v>44038</v>
      </c>
      <c r="I35" s="426">
        <f>H35+5</f>
        <v>44043</v>
      </c>
      <c r="J35" s="426">
        <f>H35+23</f>
        <v>44061</v>
      </c>
      <c r="K35" s="412">
        <f>H35+27</f>
        <v>44065</v>
      </c>
      <c r="L35" s="412">
        <f>H35+30</f>
        <v>44068</v>
      </c>
    </row>
    <row r="36" spans="1:12" s="14" customFormat="1" ht="21" hidden="1" thickBot="1">
      <c r="A36" s="398"/>
      <c r="B36" s="413"/>
      <c r="C36" s="414"/>
      <c r="D36" s="414"/>
      <c r="E36" s="415"/>
      <c r="F36" s="431"/>
      <c r="G36" s="428"/>
      <c r="H36" s="427"/>
      <c r="I36" s="427"/>
      <c r="J36" s="427"/>
      <c r="K36" s="414"/>
      <c r="L36" s="861"/>
    </row>
    <row r="37" spans="1:12" s="14" customFormat="1" ht="21" hidden="1" thickTop="1" thickBot="1">
      <c r="A37" s="398" t="s">
        <v>117</v>
      </c>
      <c r="B37" s="407" t="s">
        <v>151</v>
      </c>
      <c r="C37" s="408" t="s">
        <v>172</v>
      </c>
      <c r="D37" s="408">
        <v>44037</v>
      </c>
      <c r="E37" s="409">
        <v>44038</v>
      </c>
      <c r="F37" s="421" t="s">
        <v>173</v>
      </c>
      <c r="G37" s="411" t="s">
        <v>174</v>
      </c>
      <c r="H37" s="425">
        <v>44045</v>
      </c>
      <c r="I37" s="426">
        <f>H37+5</f>
        <v>44050</v>
      </c>
      <c r="J37" s="426">
        <f>H37+23</f>
        <v>44068</v>
      </c>
      <c r="K37" s="412">
        <f>H37+27</f>
        <v>44072</v>
      </c>
      <c r="L37" s="412">
        <f>H37+30</f>
        <v>44075</v>
      </c>
    </row>
    <row r="38" spans="1:12" s="14" customFormat="1" ht="21" hidden="1" thickBot="1">
      <c r="A38" s="398"/>
      <c r="B38" s="413"/>
      <c r="C38" s="414"/>
      <c r="D38" s="414"/>
      <c r="E38" s="415"/>
      <c r="F38" s="431"/>
      <c r="G38" s="428"/>
      <c r="H38" s="427"/>
      <c r="I38" s="427"/>
      <c r="J38" s="427"/>
      <c r="K38" s="414"/>
      <c r="L38" s="861"/>
    </row>
    <row r="39" spans="1:12" s="14" customFormat="1" ht="21" hidden="1" thickTop="1" thickBot="1">
      <c r="A39" s="398"/>
      <c r="B39" s="407" t="s">
        <v>155</v>
      </c>
      <c r="C39" s="408" t="s">
        <v>175</v>
      </c>
      <c r="D39" s="408">
        <v>44044</v>
      </c>
      <c r="E39" s="409">
        <v>44045</v>
      </c>
      <c r="F39" s="421" t="s">
        <v>115</v>
      </c>
      <c r="G39" s="411" t="s">
        <v>176</v>
      </c>
      <c r="H39" s="425">
        <v>44052</v>
      </c>
      <c r="I39" s="426">
        <f>H39+5</f>
        <v>44057</v>
      </c>
      <c r="J39" s="426">
        <f>H39+23</f>
        <v>44075</v>
      </c>
      <c r="K39" s="412">
        <f>H39+27</f>
        <v>44079</v>
      </c>
      <c r="L39" s="412">
        <f>H39+30</f>
        <v>44082</v>
      </c>
    </row>
    <row r="40" spans="1:12" s="14" customFormat="1" ht="21" hidden="1" thickBot="1">
      <c r="A40" s="398"/>
      <c r="B40" s="413"/>
      <c r="C40" s="414"/>
      <c r="D40" s="414"/>
      <c r="E40" s="415"/>
      <c r="F40" s="431"/>
      <c r="G40" s="428"/>
      <c r="H40" s="427"/>
      <c r="I40" s="427"/>
      <c r="J40" s="427"/>
      <c r="K40" s="414"/>
      <c r="L40" s="861"/>
    </row>
    <row r="41" spans="1:12" s="14" customFormat="1" ht="21" hidden="1" thickTop="1" thickBot="1">
      <c r="A41" s="398"/>
      <c r="B41" s="407" t="s">
        <v>123</v>
      </c>
      <c r="C41" s="408" t="s">
        <v>177</v>
      </c>
      <c r="D41" s="408">
        <v>44051</v>
      </c>
      <c r="E41" s="409">
        <v>44052</v>
      </c>
      <c r="F41" s="421" t="s">
        <v>120</v>
      </c>
      <c r="G41" s="411" t="s">
        <v>178</v>
      </c>
      <c r="H41" s="425">
        <v>44059</v>
      </c>
      <c r="I41" s="426">
        <f>H41+5</f>
        <v>44064</v>
      </c>
      <c r="J41" s="426">
        <f>H41+23</f>
        <v>44082</v>
      </c>
      <c r="K41" s="412">
        <f>H41+27</f>
        <v>44086</v>
      </c>
      <c r="L41" s="412">
        <f>H41+30</f>
        <v>44089</v>
      </c>
    </row>
    <row r="42" spans="1:12" s="14" customFormat="1" ht="21" hidden="1" thickBot="1">
      <c r="A42" s="398"/>
      <c r="B42" s="413"/>
      <c r="C42" s="414"/>
      <c r="D42" s="414"/>
      <c r="E42" s="415"/>
      <c r="F42" s="431"/>
      <c r="G42" s="428"/>
      <c r="H42" s="427"/>
      <c r="I42" s="427"/>
      <c r="J42" s="427"/>
      <c r="K42" s="414"/>
      <c r="L42" s="861"/>
    </row>
    <row r="43" spans="1:12" s="14" customFormat="1" ht="21" hidden="1" thickTop="1" thickBot="1">
      <c r="A43" s="398" t="s">
        <v>117</v>
      </c>
      <c r="B43" s="407" t="s">
        <v>151</v>
      </c>
      <c r="C43" s="408" t="s">
        <v>179</v>
      </c>
      <c r="D43" s="408">
        <v>44058</v>
      </c>
      <c r="E43" s="409">
        <v>44059</v>
      </c>
      <c r="F43" s="421" t="s">
        <v>180</v>
      </c>
      <c r="G43" s="411" t="s">
        <v>181</v>
      </c>
      <c r="H43" s="425">
        <v>44066</v>
      </c>
      <c r="I43" s="426">
        <f>H43+5</f>
        <v>44071</v>
      </c>
      <c r="J43" s="426">
        <f>H43+23</f>
        <v>44089</v>
      </c>
      <c r="K43" s="412">
        <f>H43+27</f>
        <v>44093</v>
      </c>
      <c r="L43" s="412">
        <f>H43+30</f>
        <v>44096</v>
      </c>
    </row>
    <row r="44" spans="1:12" s="14" customFormat="1" ht="21" hidden="1" thickBot="1">
      <c r="A44" s="398"/>
      <c r="B44" s="413"/>
      <c r="C44" s="414"/>
      <c r="D44" s="414"/>
      <c r="E44" s="415"/>
      <c r="F44" s="431"/>
      <c r="G44" s="428"/>
      <c r="H44" s="427"/>
      <c r="I44" s="427"/>
      <c r="J44" s="427"/>
      <c r="K44" s="414"/>
      <c r="L44" s="861"/>
    </row>
    <row r="45" spans="1:12" s="14" customFormat="1" ht="21" hidden="1" thickTop="1" thickBot="1">
      <c r="A45" s="418"/>
      <c r="B45" s="407" t="s">
        <v>155</v>
      </c>
      <c r="C45" s="408" t="s">
        <v>182</v>
      </c>
      <c r="D45" s="408">
        <v>44065</v>
      </c>
      <c r="E45" s="409">
        <v>44066</v>
      </c>
      <c r="F45" s="421" t="s">
        <v>183</v>
      </c>
      <c r="G45" s="411" t="s">
        <v>184</v>
      </c>
      <c r="H45" s="425">
        <v>44073</v>
      </c>
      <c r="I45" s="426">
        <f>H45+5</f>
        <v>44078</v>
      </c>
      <c r="J45" s="426">
        <f>H45+23</f>
        <v>44096</v>
      </c>
      <c r="K45" s="412">
        <f>H45+27</f>
        <v>44100</v>
      </c>
      <c r="L45" s="412">
        <f>H45+30</f>
        <v>44103</v>
      </c>
    </row>
    <row r="46" spans="1:12" s="14" customFormat="1" ht="21" hidden="1" thickBot="1">
      <c r="A46" s="418"/>
      <c r="B46" s="413"/>
      <c r="C46" s="414"/>
      <c r="D46" s="414"/>
      <c r="E46" s="415"/>
      <c r="F46" s="431"/>
      <c r="G46" s="428"/>
      <c r="H46" s="427"/>
      <c r="I46" s="427"/>
      <c r="J46" s="427"/>
      <c r="K46" s="414"/>
      <c r="L46" s="861"/>
    </row>
    <row r="47" spans="1:12" s="14" customFormat="1" ht="21" hidden="1" thickTop="1" thickBot="1">
      <c r="A47" s="418"/>
      <c r="B47" s="407" t="s">
        <v>123</v>
      </c>
      <c r="C47" s="408" t="s">
        <v>185</v>
      </c>
      <c r="D47" s="408">
        <v>44072</v>
      </c>
      <c r="E47" s="409">
        <v>44073</v>
      </c>
      <c r="F47" s="421" t="s">
        <v>186</v>
      </c>
      <c r="G47" s="411" t="s">
        <v>187</v>
      </c>
      <c r="H47" s="425">
        <v>44080</v>
      </c>
      <c r="I47" s="426">
        <f>H47+5</f>
        <v>44085</v>
      </c>
      <c r="J47" s="426">
        <f>H47+23</f>
        <v>44103</v>
      </c>
      <c r="K47" s="412">
        <f>H47+27</f>
        <v>44107</v>
      </c>
      <c r="L47" s="412">
        <f>H47+30</f>
        <v>44110</v>
      </c>
    </row>
    <row r="49" spans="1:12" s="14" customFormat="1" ht="21" hidden="1" thickTop="1" thickBot="1">
      <c r="A49" s="398" t="s">
        <v>188</v>
      </c>
      <c r="B49" s="407" t="s">
        <v>189</v>
      </c>
      <c r="C49" s="408" t="s">
        <v>190</v>
      </c>
      <c r="D49" s="408">
        <v>44079</v>
      </c>
      <c r="E49" s="409">
        <v>44080</v>
      </c>
      <c r="F49" s="421" t="s">
        <v>191</v>
      </c>
      <c r="G49" s="411" t="s">
        <v>192</v>
      </c>
      <c r="H49" s="425">
        <v>44087</v>
      </c>
      <c r="I49" s="426">
        <f>H49+5</f>
        <v>44092</v>
      </c>
      <c r="J49" s="426">
        <f>H49+23</f>
        <v>44110</v>
      </c>
      <c r="K49" s="412">
        <f>H49+27</f>
        <v>44114</v>
      </c>
      <c r="L49" s="412">
        <f>H49+30</f>
        <v>44117</v>
      </c>
    </row>
    <row r="50" spans="1:12" s="14" customFormat="1" ht="21" hidden="1" thickBot="1">
      <c r="A50" s="398"/>
      <c r="B50" s="413"/>
      <c r="C50" s="414"/>
      <c r="D50" s="414"/>
      <c r="E50" s="415"/>
      <c r="F50" s="431"/>
      <c r="G50" s="428"/>
      <c r="H50" s="427"/>
      <c r="I50" s="427"/>
      <c r="J50" s="427"/>
      <c r="K50" s="414"/>
      <c r="L50" s="861"/>
    </row>
    <row r="51" spans="1:12" s="14" customFormat="1" ht="21" hidden="1" thickTop="1" thickBot="1">
      <c r="A51" s="398" t="s">
        <v>193</v>
      </c>
      <c r="B51" s="407" t="s">
        <v>189</v>
      </c>
      <c r="C51" s="408" t="s">
        <v>194</v>
      </c>
      <c r="D51" s="408">
        <v>44089</v>
      </c>
      <c r="E51" s="409">
        <v>44091</v>
      </c>
      <c r="F51" s="421" t="s">
        <v>142</v>
      </c>
      <c r="G51" s="411" t="s">
        <v>195</v>
      </c>
      <c r="H51" s="425">
        <v>44094</v>
      </c>
      <c r="I51" s="426">
        <f>H51+5</f>
        <v>44099</v>
      </c>
      <c r="J51" s="426">
        <f>H51+23</f>
        <v>44117</v>
      </c>
      <c r="K51" s="412">
        <f>H51+27</f>
        <v>44121</v>
      </c>
      <c r="L51" s="412">
        <f>H51+30</f>
        <v>44124</v>
      </c>
    </row>
    <row r="52" spans="1:12" s="14" customFormat="1" ht="21" hidden="1" thickBot="1">
      <c r="A52" s="398"/>
      <c r="B52" s="413"/>
      <c r="C52" s="414"/>
      <c r="D52" s="414"/>
      <c r="E52" s="415"/>
      <c r="F52" s="431"/>
      <c r="G52" s="428"/>
      <c r="H52" s="427"/>
      <c r="I52" s="427"/>
      <c r="J52" s="427"/>
      <c r="K52" s="414"/>
      <c r="L52" s="861"/>
    </row>
    <row r="53" spans="1:12" s="14" customFormat="1" ht="21" hidden="1" thickTop="1" thickBot="1">
      <c r="A53" s="398"/>
      <c r="B53" s="407" t="s">
        <v>123</v>
      </c>
      <c r="C53" s="408" t="s">
        <v>194</v>
      </c>
      <c r="D53" s="408">
        <v>44093</v>
      </c>
      <c r="E53" s="409">
        <v>44094</v>
      </c>
      <c r="F53" s="421" t="s">
        <v>147</v>
      </c>
      <c r="G53" s="411" t="s">
        <v>196</v>
      </c>
      <c r="H53" s="425">
        <v>44101</v>
      </c>
      <c r="I53" s="426">
        <f>H53+5</f>
        <v>44106</v>
      </c>
      <c r="J53" s="426">
        <f>H53+23</f>
        <v>44124</v>
      </c>
      <c r="K53" s="412">
        <f>H53+27</f>
        <v>44128</v>
      </c>
      <c r="L53" s="412">
        <f>H53+30</f>
        <v>44131</v>
      </c>
    </row>
    <row r="54" spans="1:12" s="14" customFormat="1" ht="21" hidden="1" thickBot="1">
      <c r="A54" s="398"/>
      <c r="B54" s="413"/>
      <c r="C54" s="414"/>
      <c r="D54" s="414"/>
      <c r="E54" s="415"/>
      <c r="F54" s="431"/>
      <c r="G54" s="428"/>
      <c r="H54" s="427"/>
      <c r="I54" s="427"/>
      <c r="J54" s="427"/>
      <c r="K54" s="414"/>
      <c r="L54" s="861"/>
    </row>
    <row r="55" spans="1:12" s="14" customFormat="1" ht="21" hidden="1" thickTop="1" thickBot="1">
      <c r="A55" s="398" t="s">
        <v>188</v>
      </c>
      <c r="B55" s="407" t="s">
        <v>189</v>
      </c>
      <c r="C55" s="408" t="s">
        <v>197</v>
      </c>
      <c r="D55" s="408">
        <v>44100</v>
      </c>
      <c r="E55" s="409">
        <v>44101</v>
      </c>
      <c r="F55" s="421" t="s">
        <v>149</v>
      </c>
      <c r="G55" s="411" t="s">
        <v>198</v>
      </c>
      <c r="H55" s="425">
        <v>44108</v>
      </c>
      <c r="I55" s="426">
        <f>H55+5</f>
        <v>44113</v>
      </c>
      <c r="J55" s="426">
        <f>H55+23</f>
        <v>44131</v>
      </c>
      <c r="K55" s="412">
        <f>H55+27</f>
        <v>44135</v>
      </c>
      <c r="L55" s="412">
        <f>H55+30</f>
        <v>44138</v>
      </c>
    </row>
    <row r="56" spans="1:12" s="14" customFormat="1" ht="21" hidden="1" thickBot="1">
      <c r="A56" s="398"/>
      <c r="B56" s="413"/>
      <c r="C56" s="414"/>
      <c r="D56" s="414"/>
      <c r="E56" s="415"/>
      <c r="F56" s="431"/>
      <c r="G56" s="428"/>
      <c r="H56" s="427"/>
      <c r="I56" s="427"/>
      <c r="J56" s="427"/>
      <c r="K56" s="414"/>
      <c r="L56" s="861"/>
    </row>
    <row r="57" spans="1:12" s="14" customFormat="1" ht="21" hidden="1" thickTop="1" thickBot="1">
      <c r="A57" s="398"/>
      <c r="B57" s="407" t="s">
        <v>155</v>
      </c>
      <c r="C57" s="408" t="s">
        <v>199</v>
      </c>
      <c r="D57" s="408">
        <v>44107</v>
      </c>
      <c r="E57" s="409">
        <v>44108</v>
      </c>
      <c r="F57" s="421" t="s">
        <v>153</v>
      </c>
      <c r="G57" s="411" t="s">
        <v>200</v>
      </c>
      <c r="H57" s="425">
        <v>44115</v>
      </c>
      <c r="I57" s="426">
        <f>H57+5</f>
        <v>44120</v>
      </c>
      <c r="J57" s="426">
        <f>H57+23</f>
        <v>44138</v>
      </c>
      <c r="K57" s="412">
        <f>H57+27</f>
        <v>44142</v>
      </c>
      <c r="L57" s="412">
        <f>H57+30</f>
        <v>44145</v>
      </c>
    </row>
    <row r="58" spans="1:12" s="14" customFormat="1" ht="21" hidden="1" thickBot="1">
      <c r="A58" s="398"/>
      <c r="B58" s="413"/>
      <c r="C58" s="414"/>
      <c r="D58" s="414"/>
      <c r="E58" s="415"/>
      <c r="F58" s="431"/>
      <c r="G58" s="428"/>
      <c r="H58" s="427"/>
      <c r="I58" s="427"/>
      <c r="J58" s="427"/>
      <c r="K58" s="414"/>
      <c r="L58" s="861"/>
    </row>
    <row r="59" spans="1:12" s="14" customFormat="1" ht="21" hidden="1" thickTop="1" thickBot="1">
      <c r="A59" s="398"/>
      <c r="B59" s="407" t="s">
        <v>123</v>
      </c>
      <c r="C59" s="408" t="s">
        <v>201</v>
      </c>
      <c r="D59" s="408">
        <v>44115</v>
      </c>
      <c r="E59" s="409">
        <v>44115</v>
      </c>
      <c r="F59" s="421" t="s">
        <v>157</v>
      </c>
      <c r="G59" s="411" t="s">
        <v>202</v>
      </c>
      <c r="H59" s="425">
        <v>44122</v>
      </c>
      <c r="I59" s="426">
        <f>H59+5</f>
        <v>44127</v>
      </c>
      <c r="J59" s="426">
        <f>H59+23</f>
        <v>44145</v>
      </c>
      <c r="K59" s="412">
        <f>H59+27</f>
        <v>44149</v>
      </c>
      <c r="L59" s="412">
        <f>H59+30</f>
        <v>44152</v>
      </c>
    </row>
    <row r="60" spans="1:12" s="14" customFormat="1" ht="21" hidden="1" thickBot="1">
      <c r="A60" s="398"/>
      <c r="B60" s="413"/>
      <c r="C60" s="414"/>
      <c r="D60" s="414"/>
      <c r="E60" s="415"/>
      <c r="F60" s="431"/>
      <c r="G60" s="428"/>
      <c r="H60" s="427"/>
      <c r="I60" s="427"/>
      <c r="J60" s="427"/>
      <c r="K60" s="414"/>
      <c r="L60" s="861"/>
    </row>
    <row r="61" spans="1:12" s="14" customFormat="1" ht="21" hidden="1" thickTop="1" thickBot="1">
      <c r="A61" s="398"/>
      <c r="B61" s="407" t="s">
        <v>189</v>
      </c>
      <c r="C61" s="408" t="s">
        <v>203</v>
      </c>
      <c r="D61" s="408">
        <v>44121</v>
      </c>
      <c r="E61" s="409">
        <v>44122</v>
      </c>
      <c r="F61" s="421" t="s">
        <v>160</v>
      </c>
      <c r="G61" s="411" t="s">
        <v>204</v>
      </c>
      <c r="H61" s="425">
        <v>44129</v>
      </c>
      <c r="I61" s="426">
        <f>H61+5</f>
        <v>44134</v>
      </c>
      <c r="J61" s="426">
        <f>H61+23</f>
        <v>44152</v>
      </c>
      <c r="K61" s="412">
        <f>H61+27</f>
        <v>44156</v>
      </c>
      <c r="L61" s="412">
        <f>H61+30</f>
        <v>44159</v>
      </c>
    </row>
    <row r="62" spans="1:12" s="14" customFormat="1" ht="21" hidden="1" thickBot="1">
      <c r="A62" s="398"/>
      <c r="B62" s="413"/>
      <c r="C62" s="414"/>
      <c r="D62" s="414"/>
      <c r="E62" s="415"/>
      <c r="F62" s="431"/>
      <c r="G62" s="428"/>
      <c r="H62" s="427"/>
      <c r="I62" s="427"/>
      <c r="J62" s="427"/>
      <c r="K62" s="414"/>
      <c r="L62" s="861"/>
    </row>
    <row r="63" spans="1:12" s="14" customFormat="1" ht="21" hidden="1" thickTop="1" thickBot="1">
      <c r="A63" s="398" t="s">
        <v>205</v>
      </c>
      <c r="B63" s="407"/>
      <c r="C63" s="408"/>
      <c r="D63" s="408"/>
      <c r="E63" s="409"/>
      <c r="F63" s="421" t="s">
        <v>206</v>
      </c>
      <c r="G63" s="411" t="s">
        <v>207</v>
      </c>
      <c r="H63" s="425">
        <v>44136</v>
      </c>
      <c r="I63" s="426">
        <f>H63+5</f>
        <v>44141</v>
      </c>
      <c r="J63" s="426">
        <f>H63+23</f>
        <v>44159</v>
      </c>
      <c r="K63" s="412">
        <f>H63+27</f>
        <v>44163</v>
      </c>
      <c r="L63" s="412">
        <f>H63+30</f>
        <v>44166</v>
      </c>
    </row>
    <row r="65" spans="1:12" s="14" customFormat="1" ht="21" hidden="1" thickTop="1" thickBot="1">
      <c r="A65" s="398"/>
      <c r="B65" s="407" t="s">
        <v>208</v>
      </c>
      <c r="C65" s="408" t="s">
        <v>209</v>
      </c>
      <c r="D65" s="408">
        <v>44134</v>
      </c>
      <c r="E65" s="409">
        <v>44135</v>
      </c>
      <c r="F65" s="421" t="s">
        <v>167</v>
      </c>
      <c r="G65" s="411" t="s">
        <v>210</v>
      </c>
      <c r="H65" s="425">
        <v>44143</v>
      </c>
      <c r="I65" s="426">
        <f>H65+5</f>
        <v>44148</v>
      </c>
      <c r="J65" s="426">
        <f>H65+23</f>
        <v>44166</v>
      </c>
      <c r="K65" s="412">
        <f>H65+27</f>
        <v>44170</v>
      </c>
      <c r="L65" s="412">
        <f>H65+30</f>
        <v>44173</v>
      </c>
    </row>
    <row r="66" spans="1:12" s="14" customFormat="1" ht="21.75" hidden="1" thickTop="1" thickBot="1">
      <c r="A66" s="398"/>
      <c r="B66" s="407" t="s">
        <v>123</v>
      </c>
      <c r="C66" s="408" t="s">
        <v>211</v>
      </c>
      <c r="D66" s="408">
        <v>44139</v>
      </c>
      <c r="E66" s="409">
        <v>44141</v>
      </c>
      <c r="F66" s="431"/>
      <c r="G66" s="428"/>
      <c r="H66" s="427"/>
      <c r="I66" s="427"/>
      <c r="J66" s="427"/>
      <c r="K66" s="414"/>
      <c r="L66" s="861"/>
    </row>
    <row r="67" spans="1:12" s="14" customFormat="1" ht="21" hidden="1" thickTop="1" thickBot="1">
      <c r="A67" s="398"/>
      <c r="B67" s="407" t="s">
        <v>189</v>
      </c>
      <c r="C67" s="408" t="s">
        <v>212</v>
      </c>
      <c r="D67" s="408">
        <v>44148</v>
      </c>
      <c r="E67" s="409">
        <v>44149</v>
      </c>
      <c r="F67" s="421" t="s">
        <v>170</v>
      </c>
      <c r="G67" s="411" t="s">
        <v>213</v>
      </c>
      <c r="H67" s="425">
        <v>44150</v>
      </c>
      <c r="I67" s="426">
        <f>H67+5</f>
        <v>44155</v>
      </c>
      <c r="J67" s="426">
        <f>H67+23</f>
        <v>44173</v>
      </c>
      <c r="K67" s="412">
        <f>H67+27</f>
        <v>44177</v>
      </c>
      <c r="L67" s="412">
        <f>H67+30</f>
        <v>44180</v>
      </c>
    </row>
    <row r="68" spans="1:12" s="14" customFormat="1" ht="21" hidden="1" thickBot="1">
      <c r="A68" s="398"/>
      <c r="B68" s="413"/>
      <c r="C68" s="414"/>
      <c r="D68" s="414"/>
      <c r="E68" s="415"/>
      <c r="F68" s="431"/>
      <c r="G68" s="428"/>
      <c r="H68" s="427"/>
      <c r="I68" s="427"/>
      <c r="J68" s="427"/>
      <c r="K68" s="414"/>
      <c r="L68" s="861"/>
    </row>
    <row r="69" spans="1:12" s="14" customFormat="1" ht="21" hidden="1" thickTop="1" thickBot="1">
      <c r="A69" s="398" t="s">
        <v>205</v>
      </c>
      <c r="B69" s="407" t="s">
        <v>214</v>
      </c>
      <c r="C69" s="408" t="s">
        <v>215</v>
      </c>
      <c r="D69" s="408">
        <v>44156</v>
      </c>
      <c r="E69" s="814" t="s">
        <v>216</v>
      </c>
      <c r="F69" s="421" t="s">
        <v>173</v>
      </c>
      <c r="G69" s="411" t="s">
        <v>217</v>
      </c>
      <c r="H69" s="425">
        <v>44157</v>
      </c>
      <c r="I69" s="426">
        <f>H69+5</f>
        <v>44162</v>
      </c>
      <c r="J69" s="426">
        <f>H69+23</f>
        <v>44180</v>
      </c>
      <c r="K69" s="412">
        <f>H69+27</f>
        <v>44184</v>
      </c>
      <c r="L69" s="412">
        <f>H69+30</f>
        <v>44187</v>
      </c>
    </row>
    <row r="70" spans="1:12" s="14" customFormat="1" ht="21" hidden="1" thickBot="1">
      <c r="A70" s="398"/>
      <c r="B70" s="413"/>
      <c r="C70" s="414"/>
      <c r="D70" s="414"/>
      <c r="E70" s="415"/>
      <c r="F70" s="431"/>
      <c r="G70" s="428"/>
      <c r="H70" s="427"/>
      <c r="I70" s="427"/>
      <c r="J70" s="427"/>
      <c r="K70" s="414"/>
      <c r="L70" s="861"/>
    </row>
    <row r="71" spans="1:12" s="14" customFormat="1" ht="21" hidden="1" thickTop="1" thickBot="1">
      <c r="A71" s="398"/>
      <c r="B71" s="407" t="s">
        <v>218</v>
      </c>
      <c r="C71" s="408" t="s">
        <v>219</v>
      </c>
      <c r="D71" s="408">
        <v>44158</v>
      </c>
      <c r="E71" s="409">
        <v>44159</v>
      </c>
      <c r="F71" s="421" t="s">
        <v>115</v>
      </c>
      <c r="G71" s="411" t="s">
        <v>220</v>
      </c>
      <c r="H71" s="425">
        <v>44164</v>
      </c>
      <c r="I71" s="426">
        <f>H71+5</f>
        <v>44169</v>
      </c>
      <c r="J71" s="426">
        <f>H71+23</f>
        <v>44187</v>
      </c>
      <c r="K71" s="412">
        <f>H71+27</f>
        <v>44191</v>
      </c>
      <c r="L71" s="412">
        <f>H71+30</f>
        <v>44194</v>
      </c>
    </row>
    <row r="72" spans="1:12" s="14" customFormat="1" ht="21.75" hidden="1" thickTop="1" thickBot="1">
      <c r="A72" s="398"/>
      <c r="B72" s="407" t="s">
        <v>123</v>
      </c>
      <c r="C72" s="408" t="s">
        <v>221</v>
      </c>
      <c r="D72" s="408">
        <v>44159</v>
      </c>
      <c r="E72" s="409">
        <v>44157</v>
      </c>
      <c r="F72" s="431"/>
      <c r="G72" s="428"/>
      <c r="H72" s="427"/>
      <c r="I72" s="427"/>
      <c r="J72" s="427"/>
      <c r="K72" s="414"/>
      <c r="L72" s="861"/>
    </row>
    <row r="73" spans="1:12" s="14" customFormat="1" ht="21" hidden="1" thickTop="1" thickBot="1">
      <c r="A73" s="398" t="s">
        <v>222</v>
      </c>
      <c r="B73" s="407" t="s">
        <v>214</v>
      </c>
      <c r="C73" s="408" t="s">
        <v>223</v>
      </c>
      <c r="D73" s="408">
        <v>44165</v>
      </c>
      <c r="E73" s="814" t="s">
        <v>216</v>
      </c>
      <c r="F73" s="421" t="s">
        <v>120</v>
      </c>
      <c r="G73" s="411" t="s">
        <v>224</v>
      </c>
      <c r="H73" s="425">
        <v>44171</v>
      </c>
      <c r="I73" s="426">
        <f>H73+5</f>
        <v>44176</v>
      </c>
      <c r="J73" s="426">
        <f>H73+23</f>
        <v>44194</v>
      </c>
      <c r="K73" s="412">
        <f>H73+27</f>
        <v>44198</v>
      </c>
      <c r="L73" s="412">
        <f>H73+30</f>
        <v>44201</v>
      </c>
    </row>
    <row r="74" spans="1:12" s="14" customFormat="1" ht="21" hidden="1" thickBot="1">
      <c r="A74" s="398"/>
      <c r="B74" s="413"/>
      <c r="C74" s="414"/>
      <c r="D74" s="414"/>
      <c r="E74" s="415"/>
      <c r="F74" s="431"/>
      <c r="G74" s="428"/>
      <c r="H74" s="427"/>
      <c r="I74" s="427"/>
      <c r="J74" s="427"/>
      <c r="K74" s="414"/>
      <c r="L74" s="861"/>
    </row>
    <row r="75" spans="1:12" s="14" customFormat="1" ht="21" hidden="1" thickTop="1" thickBot="1">
      <c r="A75" s="398" t="s">
        <v>225</v>
      </c>
      <c r="B75" s="817" t="s">
        <v>218</v>
      </c>
      <c r="C75" s="682" t="s">
        <v>226</v>
      </c>
      <c r="D75" s="682">
        <v>44169</v>
      </c>
      <c r="E75" s="409">
        <v>44171</v>
      </c>
      <c r="F75" s="421" t="s">
        <v>227</v>
      </c>
      <c r="G75" s="411" t="s">
        <v>228</v>
      </c>
      <c r="H75" s="425">
        <v>44178</v>
      </c>
      <c r="I75" s="426">
        <f>H75+5</f>
        <v>44183</v>
      </c>
      <c r="J75" s="426">
        <f>H75+23</f>
        <v>44201</v>
      </c>
      <c r="K75" s="412">
        <f>H75+27</f>
        <v>44205</v>
      </c>
      <c r="L75" s="412">
        <f>H75+30</f>
        <v>44208</v>
      </c>
    </row>
    <row r="76" spans="1:12" s="14" customFormat="1" ht="21" hidden="1" thickBot="1">
      <c r="A76" s="398"/>
      <c r="B76" s="705" t="s">
        <v>189</v>
      </c>
      <c r="C76" s="412" t="s">
        <v>229</v>
      </c>
      <c r="D76" s="412">
        <v>44173</v>
      </c>
      <c r="E76" s="415">
        <v>44174</v>
      </c>
      <c r="F76" s="431"/>
      <c r="G76" s="428"/>
      <c r="H76" s="427"/>
      <c r="I76" s="427"/>
      <c r="J76" s="427"/>
      <c r="K76" s="414"/>
      <c r="L76" s="861"/>
    </row>
    <row r="77" spans="1:12" s="14" customFormat="1" ht="21" hidden="1" thickTop="1" thickBot="1">
      <c r="A77" s="398" t="s">
        <v>230</v>
      </c>
      <c r="B77" s="407" t="s">
        <v>218</v>
      </c>
      <c r="C77" s="408" t="s">
        <v>231</v>
      </c>
      <c r="D77" s="408">
        <v>44182</v>
      </c>
      <c r="E77" s="409">
        <v>44180</v>
      </c>
      <c r="F77" s="421" t="s">
        <v>183</v>
      </c>
      <c r="G77" s="411" t="s">
        <v>232</v>
      </c>
      <c r="H77" s="425">
        <v>44185</v>
      </c>
      <c r="I77" s="426">
        <f>H77+5</f>
        <v>44190</v>
      </c>
      <c r="J77" s="426">
        <f>H77+23</f>
        <v>44208</v>
      </c>
      <c r="K77" s="412">
        <f>H77+27</f>
        <v>44212</v>
      </c>
      <c r="L77" s="412">
        <f>H77+30</f>
        <v>44215</v>
      </c>
    </row>
    <row r="78" spans="1:12" s="14" customFormat="1" ht="21" hidden="1" thickBot="1">
      <c r="A78" s="398"/>
      <c r="B78" s="413"/>
      <c r="C78" s="414"/>
      <c r="D78" s="414"/>
      <c r="E78" s="415"/>
      <c r="F78" s="431"/>
      <c r="G78" s="428"/>
      <c r="H78" s="427"/>
      <c r="I78" s="427"/>
      <c r="J78" s="427"/>
      <c r="K78" s="414"/>
      <c r="L78" s="861"/>
    </row>
    <row r="79" spans="1:12" s="14" customFormat="1" ht="21" hidden="1" thickTop="1" thickBot="1">
      <c r="A79" s="398"/>
      <c r="B79" s="407" t="s">
        <v>214</v>
      </c>
      <c r="C79" s="408" t="s">
        <v>233</v>
      </c>
      <c r="D79" s="408">
        <v>44187</v>
      </c>
      <c r="E79" s="409">
        <v>44189</v>
      </c>
      <c r="F79" s="421" t="s">
        <v>186</v>
      </c>
      <c r="G79" s="411" t="s">
        <v>234</v>
      </c>
      <c r="H79" s="425">
        <v>44192</v>
      </c>
      <c r="I79" s="426">
        <f>H79+5</f>
        <v>44197</v>
      </c>
      <c r="J79" s="426">
        <f>H79+23</f>
        <v>44215</v>
      </c>
      <c r="K79" s="412">
        <f>H79+27</f>
        <v>44219</v>
      </c>
      <c r="L79" s="412">
        <f>H79+30</f>
        <v>44222</v>
      </c>
    </row>
    <row r="81" spans="1:12" s="14" customFormat="1" ht="21" hidden="1" thickTop="1" thickBot="1">
      <c r="A81" s="398" t="s">
        <v>205</v>
      </c>
      <c r="B81" s="407" t="s">
        <v>189</v>
      </c>
      <c r="C81" s="408" t="s">
        <v>235</v>
      </c>
      <c r="D81" s="408">
        <v>44193</v>
      </c>
      <c r="E81" s="409">
        <v>44194</v>
      </c>
      <c r="F81" s="421" t="s">
        <v>191</v>
      </c>
      <c r="G81" s="411" t="s">
        <v>236</v>
      </c>
      <c r="H81" s="425">
        <v>44199</v>
      </c>
      <c r="I81" s="426">
        <f>H81+5</f>
        <v>44204</v>
      </c>
      <c r="J81" s="426">
        <f>H81+23</f>
        <v>44222</v>
      </c>
      <c r="K81" s="412">
        <f>H81+27</f>
        <v>44226</v>
      </c>
      <c r="L81" s="412">
        <f>H81+30</f>
        <v>44229</v>
      </c>
    </row>
    <row r="82" spans="1:12" s="14" customFormat="1" ht="21" hidden="1" thickBot="1">
      <c r="A82" s="398"/>
      <c r="B82" s="413"/>
      <c r="C82" s="414"/>
      <c r="D82" s="414"/>
      <c r="E82" s="415"/>
      <c r="F82" s="431"/>
      <c r="G82" s="428"/>
      <c r="H82" s="427"/>
      <c r="I82" s="427"/>
      <c r="J82" s="427"/>
      <c r="K82" s="414"/>
      <c r="L82" s="861"/>
    </row>
    <row r="83" spans="1:12" s="14" customFormat="1" ht="21" hidden="1" thickTop="1" thickBot="1">
      <c r="A83" s="398"/>
      <c r="B83" s="407" t="s">
        <v>123</v>
      </c>
      <c r="C83" s="408" t="s">
        <v>237</v>
      </c>
      <c r="D83" s="408">
        <v>43833</v>
      </c>
      <c r="E83" s="409">
        <v>44199</v>
      </c>
      <c r="F83" s="421" t="s">
        <v>142</v>
      </c>
      <c r="G83" s="411" t="s">
        <v>238</v>
      </c>
      <c r="H83" s="425">
        <v>44206</v>
      </c>
      <c r="I83" s="426">
        <f>H83+5</f>
        <v>44211</v>
      </c>
      <c r="J83" s="426">
        <f>H83+23</f>
        <v>44229</v>
      </c>
      <c r="K83" s="412">
        <f>H83+27</f>
        <v>44233</v>
      </c>
      <c r="L83" s="412">
        <f>H83+30</f>
        <v>44236</v>
      </c>
    </row>
    <row r="84" spans="1:12" s="14" customFormat="1" ht="21" hidden="1" thickBot="1">
      <c r="A84" s="398"/>
      <c r="B84" s="413"/>
      <c r="C84" s="414"/>
      <c r="D84" s="414"/>
      <c r="E84" s="415"/>
      <c r="F84" s="431"/>
      <c r="G84" s="428"/>
      <c r="H84" s="427"/>
      <c r="I84" s="427"/>
      <c r="J84" s="427"/>
      <c r="K84" s="414"/>
      <c r="L84" s="861"/>
    </row>
    <row r="85" spans="1:12" s="14" customFormat="1" ht="21" hidden="1" thickTop="1" thickBot="1">
      <c r="A85" s="398"/>
      <c r="B85" s="407" t="s">
        <v>214</v>
      </c>
      <c r="C85" s="408" t="s">
        <v>239</v>
      </c>
      <c r="D85" s="408">
        <v>44205</v>
      </c>
      <c r="E85" s="409">
        <v>44206</v>
      </c>
      <c r="F85" s="421" t="s">
        <v>147</v>
      </c>
      <c r="G85" s="411" t="s">
        <v>240</v>
      </c>
      <c r="H85" s="425">
        <v>44213</v>
      </c>
      <c r="I85" s="426">
        <f>H85+5</f>
        <v>44218</v>
      </c>
      <c r="J85" s="426">
        <f>H85+23</f>
        <v>44236</v>
      </c>
      <c r="K85" s="412">
        <f>H85+27</f>
        <v>44240</v>
      </c>
      <c r="L85" s="412">
        <f>H85+30</f>
        <v>44243</v>
      </c>
    </row>
    <row r="86" spans="1:12" s="14" customFormat="1" ht="21" hidden="1" thickBot="1">
      <c r="A86" s="398"/>
      <c r="B86" s="413"/>
      <c r="C86" s="414"/>
      <c r="D86" s="414"/>
      <c r="E86" s="415"/>
      <c r="F86" s="431"/>
      <c r="G86" s="428"/>
      <c r="H86" s="427"/>
      <c r="I86" s="427"/>
      <c r="J86" s="427"/>
      <c r="K86" s="414"/>
      <c r="L86" s="861"/>
    </row>
    <row r="87" spans="1:12" s="14" customFormat="1" ht="21" hidden="1" thickTop="1" thickBot="1">
      <c r="A87" s="398" t="s">
        <v>241</v>
      </c>
      <c r="B87" s="407" t="s">
        <v>242</v>
      </c>
      <c r="C87" s="408" t="s">
        <v>243</v>
      </c>
      <c r="D87" s="408">
        <v>44213</v>
      </c>
      <c r="E87" s="409">
        <v>44214</v>
      </c>
      <c r="F87" s="421" t="s">
        <v>149</v>
      </c>
      <c r="G87" s="411" t="s">
        <v>244</v>
      </c>
      <c r="H87" s="425">
        <v>44220</v>
      </c>
      <c r="I87" s="426">
        <f>H87+5</f>
        <v>44225</v>
      </c>
      <c r="J87" s="426">
        <f>H87+23</f>
        <v>44243</v>
      </c>
      <c r="K87" s="412">
        <f>H87+27</f>
        <v>44247</v>
      </c>
      <c r="L87" s="412">
        <f>H87+30</f>
        <v>44250</v>
      </c>
    </row>
    <row r="88" spans="1:12" s="14" customFormat="1" ht="21" hidden="1" thickBot="1">
      <c r="A88" s="398"/>
      <c r="B88" s="635" t="s">
        <v>245</v>
      </c>
      <c r="C88" s="414"/>
      <c r="D88" s="414"/>
      <c r="E88" s="415"/>
      <c r="F88" s="431"/>
      <c r="G88" s="428"/>
      <c r="H88" s="427"/>
      <c r="I88" s="427"/>
      <c r="J88" s="427"/>
      <c r="K88" s="414"/>
      <c r="L88" s="861"/>
    </row>
    <row r="89" spans="1:12" s="14" customFormat="1" ht="21" hidden="1" thickTop="1" thickBot="1">
      <c r="A89" s="398"/>
      <c r="B89" s="407" t="s">
        <v>246</v>
      </c>
      <c r="C89" s="408" t="s">
        <v>247</v>
      </c>
      <c r="D89" s="408">
        <v>44217</v>
      </c>
      <c r="E89" s="409">
        <v>44220</v>
      </c>
      <c r="F89" s="421" t="s">
        <v>248</v>
      </c>
      <c r="G89" s="411" t="s">
        <v>249</v>
      </c>
      <c r="H89" s="425">
        <v>44227</v>
      </c>
      <c r="I89" s="426">
        <f>H89+5</f>
        <v>44232</v>
      </c>
      <c r="J89" s="426">
        <f>H89+23</f>
        <v>44250</v>
      </c>
      <c r="K89" s="412">
        <f>H89+27</f>
        <v>44254</v>
      </c>
      <c r="L89" s="412">
        <f>H89+30</f>
        <v>44257</v>
      </c>
    </row>
    <row r="90" spans="1:12" s="14" customFormat="1" ht="21.75" hidden="1" thickTop="1" thickBot="1">
      <c r="A90" s="398"/>
      <c r="B90" s="837"/>
      <c r="C90" s="838"/>
      <c r="D90" s="838"/>
      <c r="E90" s="839"/>
      <c r="F90" s="865"/>
      <c r="G90" s="428"/>
      <c r="H90" s="427"/>
      <c r="I90" s="427"/>
      <c r="J90" s="427"/>
      <c r="K90" s="414"/>
      <c r="L90" s="861"/>
    </row>
    <row r="91" spans="1:12" s="14" customFormat="1" ht="21" hidden="1" thickTop="1" thickBot="1">
      <c r="A91" s="398" t="s">
        <v>214</v>
      </c>
      <c r="B91" s="866" t="s">
        <v>214</v>
      </c>
      <c r="C91" s="252" t="s">
        <v>250</v>
      </c>
      <c r="D91" s="408">
        <v>44228</v>
      </c>
      <c r="E91" s="252">
        <v>44228</v>
      </c>
      <c r="F91" s="867" t="s">
        <v>251</v>
      </c>
      <c r="G91" s="411" t="s">
        <v>252</v>
      </c>
      <c r="H91" s="425">
        <v>44255</v>
      </c>
      <c r="I91" s="868">
        <f>H91+5</f>
        <v>44260</v>
      </c>
      <c r="J91" s="426">
        <f>H91+23</f>
        <v>44278</v>
      </c>
      <c r="K91" s="412">
        <f>H91+27</f>
        <v>44282</v>
      </c>
      <c r="L91" s="412">
        <f>H91+30</f>
        <v>44285</v>
      </c>
    </row>
    <row r="92" spans="1:12" s="14" customFormat="1" ht="21" hidden="1" thickTop="1" thickBot="1">
      <c r="A92" s="398"/>
      <c r="B92" s="869" t="s">
        <v>246</v>
      </c>
      <c r="C92" s="775" t="s">
        <v>253</v>
      </c>
      <c r="D92" s="408">
        <v>44228</v>
      </c>
      <c r="E92" s="409">
        <v>44229</v>
      </c>
      <c r="F92" s="399"/>
      <c r="G92" s="870"/>
      <c r="H92" s="426"/>
      <c r="I92" s="426"/>
      <c r="J92" s="426"/>
      <c r="K92" s="412"/>
      <c r="L92" s="412"/>
    </row>
    <row r="93" spans="1:12" s="14" customFormat="1" ht="20.25" hidden="1" thickBot="1">
      <c r="A93" s="398"/>
      <c r="B93" s="413" t="s">
        <v>254</v>
      </c>
      <c r="C93" s="414" t="s">
        <v>255</v>
      </c>
      <c r="D93" s="414">
        <v>44230</v>
      </c>
      <c r="E93" s="415">
        <v>44231</v>
      </c>
      <c r="F93" s="399"/>
      <c r="G93" s="870"/>
      <c r="H93" s="426"/>
      <c r="I93" s="426"/>
      <c r="J93" s="426"/>
      <c r="K93" s="412"/>
      <c r="L93" s="412"/>
    </row>
    <row r="94" spans="1:12" s="14" customFormat="1" ht="21.75" hidden="1" thickTop="1" thickBot="1">
      <c r="A94" s="398"/>
      <c r="B94" s="407" t="s">
        <v>246</v>
      </c>
      <c r="C94" s="408" t="s">
        <v>256</v>
      </c>
      <c r="D94" s="408">
        <v>44238</v>
      </c>
      <c r="E94" s="409">
        <v>44240</v>
      </c>
      <c r="F94" s="323"/>
      <c r="G94" s="871"/>
      <c r="H94" s="426"/>
      <c r="I94" s="426"/>
      <c r="J94" s="426"/>
      <c r="K94" s="412"/>
      <c r="L94" s="872"/>
    </row>
    <row r="95" spans="1:12" s="14" customFormat="1" ht="21.75" hidden="1" thickTop="1" thickBot="1">
      <c r="A95" s="398" t="s">
        <v>257</v>
      </c>
      <c r="B95" s="407" t="s">
        <v>254</v>
      </c>
      <c r="C95" s="408" t="s">
        <v>258</v>
      </c>
      <c r="D95" s="408">
        <v>44244</v>
      </c>
      <c r="E95" s="409">
        <v>44246</v>
      </c>
      <c r="F95" s="323"/>
      <c r="G95" s="871"/>
      <c r="H95" s="426"/>
      <c r="I95" s="427"/>
      <c r="J95" s="427"/>
      <c r="K95" s="414"/>
      <c r="L95" s="861"/>
    </row>
    <row r="96" spans="1:12" s="14" customFormat="1" ht="21" hidden="1" thickTop="1" thickBot="1">
      <c r="A96" s="398" t="s">
        <v>189</v>
      </c>
      <c r="B96" s="407"/>
      <c r="C96" s="408"/>
      <c r="D96" s="408"/>
      <c r="E96" s="409"/>
      <c r="F96" s="489" t="s">
        <v>259</v>
      </c>
      <c r="G96" s="411" t="s">
        <v>260</v>
      </c>
      <c r="H96" s="491"/>
      <c r="I96" s="518"/>
      <c r="J96" s="518"/>
      <c r="K96" s="453"/>
      <c r="L96" s="453"/>
    </row>
    <row r="98" spans="1:12" s="14" customFormat="1" ht="21" hidden="1" thickTop="1" thickBot="1">
      <c r="A98" s="398" t="s">
        <v>261</v>
      </c>
      <c r="B98" s="407"/>
      <c r="C98" s="408"/>
      <c r="D98" s="408"/>
      <c r="E98" s="409"/>
      <c r="F98" s="489" t="s">
        <v>259</v>
      </c>
      <c r="G98" s="411" t="s">
        <v>262</v>
      </c>
      <c r="H98" s="491"/>
      <c r="I98" s="518"/>
      <c r="J98" s="518"/>
      <c r="K98" s="453"/>
      <c r="L98" s="453"/>
    </row>
    <row r="99" spans="1:12" s="14" customFormat="1" ht="21" hidden="1" thickBot="1">
      <c r="A99" s="398"/>
      <c r="B99" s="413"/>
      <c r="C99" s="414"/>
      <c r="D99" s="414"/>
      <c r="E99" s="415"/>
      <c r="F99" s="405"/>
      <c r="G99" s="428"/>
      <c r="H99" s="487"/>
      <c r="I99" s="487"/>
      <c r="J99" s="487"/>
      <c r="K99" s="170"/>
      <c r="L99" s="873"/>
    </row>
    <row r="100" spans="1:12" s="14" customFormat="1" ht="21" hidden="1" thickTop="1" thickBot="1">
      <c r="A100" s="398"/>
      <c r="B100" s="407"/>
      <c r="C100" s="408"/>
      <c r="D100" s="408"/>
      <c r="E100" s="409"/>
      <c r="F100" s="489" t="s">
        <v>259</v>
      </c>
      <c r="G100" s="411" t="s">
        <v>263</v>
      </c>
      <c r="H100" s="491"/>
      <c r="I100" s="518"/>
      <c r="J100" s="518"/>
      <c r="K100" s="453"/>
      <c r="L100" s="453"/>
    </row>
    <row r="101" spans="1:12" s="14" customFormat="1" ht="21" hidden="1" thickBot="1">
      <c r="A101" s="398"/>
      <c r="B101" s="413"/>
      <c r="C101" s="414"/>
      <c r="D101" s="414"/>
      <c r="E101" s="415"/>
      <c r="F101" s="405"/>
      <c r="G101" s="428"/>
      <c r="H101" s="487"/>
      <c r="I101" s="487"/>
      <c r="J101" s="487"/>
      <c r="K101" s="170"/>
      <c r="L101" s="873"/>
    </row>
    <row r="102" spans="1:12" s="14" customFormat="1" ht="21" hidden="1" thickTop="1" thickBot="1">
      <c r="A102" s="398"/>
      <c r="B102" s="407" t="s">
        <v>254</v>
      </c>
      <c r="C102" s="408" t="s">
        <v>264</v>
      </c>
      <c r="D102" s="408">
        <v>44252</v>
      </c>
      <c r="E102" s="409">
        <v>44253</v>
      </c>
      <c r="F102" s="421" t="s">
        <v>265</v>
      </c>
      <c r="G102" s="411" t="s">
        <v>266</v>
      </c>
      <c r="H102" s="425">
        <v>44262</v>
      </c>
      <c r="I102" s="426">
        <f>H102+5</f>
        <v>44267</v>
      </c>
      <c r="J102" s="426">
        <f>H102+23</f>
        <v>44285</v>
      </c>
      <c r="K102" s="412">
        <f>H102+27</f>
        <v>44289</v>
      </c>
      <c r="L102" s="412">
        <f>H102+30</f>
        <v>44292</v>
      </c>
    </row>
    <row r="103" spans="1:12" s="14" customFormat="1" ht="21.75" hidden="1" thickTop="1" thickBot="1">
      <c r="A103" s="398"/>
      <c r="B103" s="407"/>
      <c r="C103" s="408"/>
      <c r="D103" s="408"/>
      <c r="E103" s="409"/>
      <c r="F103" s="431"/>
      <c r="G103" s="428"/>
      <c r="H103" s="427"/>
      <c r="I103" s="427"/>
      <c r="J103" s="427"/>
      <c r="K103" s="414"/>
      <c r="L103" s="861"/>
    </row>
    <row r="104" spans="1:12" s="14" customFormat="1" ht="21" hidden="1" thickTop="1" thickBot="1">
      <c r="A104" s="398" t="s">
        <v>267</v>
      </c>
      <c r="B104" s="407" t="s">
        <v>246</v>
      </c>
      <c r="C104" s="408" t="s">
        <v>268</v>
      </c>
      <c r="D104" s="408">
        <v>44261</v>
      </c>
      <c r="E104" s="409">
        <v>44262</v>
      </c>
      <c r="F104" s="421" t="s">
        <v>206</v>
      </c>
      <c r="G104" s="411" t="s">
        <v>269</v>
      </c>
      <c r="H104" s="425">
        <v>44269</v>
      </c>
      <c r="I104" s="426">
        <f>H104+5</f>
        <v>44274</v>
      </c>
      <c r="J104" s="426">
        <f>H104+23</f>
        <v>44292</v>
      </c>
      <c r="K104" s="412">
        <f>H104+27</f>
        <v>44296</v>
      </c>
      <c r="L104" s="412">
        <f>H104+30</f>
        <v>44299</v>
      </c>
    </row>
    <row r="105" spans="1:12" s="14" customFormat="1" ht="21.75" hidden="1" thickTop="1" thickBot="1">
      <c r="A105" s="398"/>
      <c r="B105" s="407"/>
      <c r="C105" s="408"/>
      <c r="D105" s="408"/>
      <c r="E105" s="409"/>
      <c r="F105" s="431"/>
      <c r="G105" s="428"/>
      <c r="H105" s="427"/>
      <c r="I105" s="427"/>
      <c r="J105" s="427"/>
      <c r="K105" s="414"/>
      <c r="L105" s="861"/>
    </row>
    <row r="106" spans="1:12" s="14" customFormat="1" ht="21" hidden="1" thickTop="1" thickBot="1">
      <c r="A106" s="398" t="s">
        <v>270</v>
      </c>
      <c r="B106" s="407" t="s">
        <v>246</v>
      </c>
      <c r="C106" s="408" t="s">
        <v>271</v>
      </c>
      <c r="D106" s="408">
        <v>44270</v>
      </c>
      <c r="E106" s="409">
        <v>44271</v>
      </c>
      <c r="F106" s="421" t="s">
        <v>272</v>
      </c>
      <c r="G106" s="428" t="s">
        <v>273</v>
      </c>
      <c r="H106" s="425">
        <v>44276</v>
      </c>
      <c r="I106" s="426">
        <f>H106+5</f>
        <v>44281</v>
      </c>
      <c r="J106" s="426">
        <f>H106+23</f>
        <v>44299</v>
      </c>
      <c r="K106" s="412">
        <f>H106+27</f>
        <v>44303</v>
      </c>
      <c r="L106" s="412">
        <f>H106+30</f>
        <v>44306</v>
      </c>
    </row>
    <row r="107" spans="1:12" s="14" customFormat="1" ht="21.75" hidden="1" thickTop="1" thickBot="1">
      <c r="A107" s="398"/>
      <c r="B107" s="407"/>
      <c r="C107" s="408"/>
      <c r="D107" s="408"/>
      <c r="E107" s="409"/>
      <c r="F107" s="431" t="s">
        <v>274</v>
      </c>
      <c r="G107" s="428"/>
      <c r="H107" s="427"/>
      <c r="I107" s="427"/>
      <c r="J107" s="427"/>
      <c r="K107" s="414"/>
      <c r="L107" s="861"/>
    </row>
    <row r="108" spans="1:12" s="14" customFormat="1" ht="21" hidden="1" thickTop="1" thickBot="1">
      <c r="A108" s="398" t="s">
        <v>275</v>
      </c>
      <c r="B108" s="407" t="s">
        <v>254</v>
      </c>
      <c r="C108" s="408" t="s">
        <v>276</v>
      </c>
      <c r="D108" s="408">
        <v>44277</v>
      </c>
      <c r="E108" s="409">
        <v>44278</v>
      </c>
      <c r="F108" s="421" t="s">
        <v>167</v>
      </c>
      <c r="G108" s="411" t="s">
        <v>277</v>
      </c>
      <c r="H108" s="425">
        <v>44283</v>
      </c>
      <c r="I108" s="426">
        <f>H108+5</f>
        <v>44288</v>
      </c>
      <c r="J108" s="426">
        <f>H108+23</f>
        <v>44306</v>
      </c>
      <c r="K108" s="412">
        <f>H108+27</f>
        <v>44310</v>
      </c>
      <c r="L108" s="412">
        <f>H108+30</f>
        <v>44313</v>
      </c>
    </row>
    <row r="109" spans="1:12" s="14" customFormat="1" ht="21.75" hidden="1" thickTop="1" thickBot="1">
      <c r="A109" s="398"/>
      <c r="B109" s="407"/>
      <c r="C109" s="408"/>
      <c r="D109" s="408"/>
      <c r="E109" s="409"/>
      <c r="F109" s="431" t="s">
        <v>278</v>
      </c>
      <c r="G109" s="428"/>
      <c r="H109" s="427"/>
      <c r="I109" s="427"/>
      <c r="J109" s="427"/>
      <c r="K109" s="414"/>
      <c r="L109" s="861"/>
    </row>
    <row r="110" spans="1:12" s="14" customFormat="1" ht="21" hidden="1" thickTop="1" thickBot="1">
      <c r="A110" s="398" t="s">
        <v>279</v>
      </c>
      <c r="B110" s="407" t="s">
        <v>280</v>
      </c>
      <c r="C110" s="408" t="s">
        <v>281</v>
      </c>
      <c r="D110" s="408">
        <v>44287</v>
      </c>
      <c r="E110" s="409">
        <v>44289</v>
      </c>
      <c r="F110" s="421" t="s">
        <v>170</v>
      </c>
      <c r="G110" s="411" t="s">
        <v>282</v>
      </c>
      <c r="H110" s="425">
        <v>44290</v>
      </c>
      <c r="I110" s="426">
        <f>H110+5</f>
        <v>44295</v>
      </c>
      <c r="J110" s="426">
        <f>H110+23</f>
        <v>44313</v>
      </c>
      <c r="K110" s="412">
        <f>H110+27</f>
        <v>44317</v>
      </c>
      <c r="L110" s="412">
        <f>H110+30</f>
        <v>44320</v>
      </c>
    </row>
    <row r="111" spans="1:12" s="14" customFormat="1" ht="21" hidden="1" thickBot="1">
      <c r="A111" s="418"/>
      <c r="B111" s="413"/>
      <c r="C111" s="414"/>
      <c r="D111" s="414"/>
      <c r="E111" s="415"/>
      <c r="F111" s="431" t="s">
        <v>283</v>
      </c>
      <c r="G111" s="428"/>
      <c r="H111" s="427"/>
      <c r="I111" s="427"/>
      <c r="J111" s="427"/>
      <c r="K111" s="414"/>
      <c r="L111" s="861"/>
    </row>
    <row r="112" spans="1:12" s="14" customFormat="1" ht="21" hidden="1" thickTop="1" thickBot="1">
      <c r="A112" s="398"/>
      <c r="B112" s="413"/>
      <c r="C112" s="408"/>
      <c r="D112" s="408"/>
      <c r="E112" s="409"/>
      <c r="F112" s="421" t="s">
        <v>284</v>
      </c>
      <c r="G112" s="411" t="s">
        <v>285</v>
      </c>
      <c r="H112" s="425">
        <v>44299</v>
      </c>
      <c r="I112" s="426">
        <f>H112+5</f>
        <v>44304</v>
      </c>
      <c r="J112" s="426">
        <f>H112+23</f>
        <v>44322</v>
      </c>
      <c r="K112" s="412">
        <f>H112+27</f>
        <v>44326</v>
      </c>
      <c r="L112" s="412">
        <f>H112+30</f>
        <v>44329</v>
      </c>
    </row>
    <row r="113" spans="1:12" s="14" customFormat="1" ht="21.75" hidden="1" thickTop="1" thickBot="1">
      <c r="A113" s="398"/>
      <c r="B113" s="966"/>
      <c r="C113" s="408"/>
      <c r="D113" s="408"/>
      <c r="E113" s="409"/>
      <c r="F113" s="431" t="s">
        <v>286</v>
      </c>
      <c r="G113" s="428"/>
      <c r="H113" s="427"/>
      <c r="I113" s="427"/>
      <c r="J113" s="427"/>
      <c r="K113" s="414"/>
      <c r="L113" s="861"/>
    </row>
    <row r="114" spans="1:12" s="14" customFormat="1" ht="21" hidden="1" thickTop="1" thickBot="1">
      <c r="A114" s="398" t="s">
        <v>287</v>
      </c>
      <c r="B114" s="413" t="s">
        <v>288</v>
      </c>
      <c r="C114" s="408" t="s">
        <v>289</v>
      </c>
      <c r="D114" s="408">
        <v>44297</v>
      </c>
      <c r="E114" s="409">
        <v>44299</v>
      </c>
      <c r="F114" s="421" t="s">
        <v>157</v>
      </c>
      <c r="G114" s="411" t="s">
        <v>290</v>
      </c>
      <c r="H114" s="425">
        <v>44304</v>
      </c>
      <c r="I114" s="426">
        <f>H114+5</f>
        <v>44309</v>
      </c>
      <c r="J114" s="426">
        <f>H114+23</f>
        <v>44327</v>
      </c>
      <c r="K114" s="412">
        <f>H114+27</f>
        <v>44331</v>
      </c>
      <c r="L114" s="412">
        <f>H114+30</f>
        <v>44334</v>
      </c>
    </row>
    <row r="115" spans="1:12" s="14" customFormat="1" ht="21.75" hidden="1" thickTop="1" thickBot="1">
      <c r="A115" s="398" t="s">
        <v>267</v>
      </c>
      <c r="B115" s="407" t="s">
        <v>254</v>
      </c>
      <c r="C115" s="408" t="s">
        <v>291</v>
      </c>
      <c r="D115" s="408">
        <v>44296</v>
      </c>
      <c r="E115" s="409">
        <v>44298</v>
      </c>
      <c r="F115" s="431" t="s">
        <v>292</v>
      </c>
      <c r="G115" s="428"/>
      <c r="H115" s="427"/>
      <c r="I115" s="427"/>
      <c r="J115" s="427"/>
      <c r="K115" s="414"/>
      <c r="L115" s="861"/>
    </row>
    <row r="116" spans="1:12" s="14" customFormat="1" ht="21" hidden="1" thickTop="1" thickBot="1">
      <c r="A116" s="418"/>
      <c r="B116" s="407" t="s">
        <v>267</v>
      </c>
      <c r="C116" s="408" t="s">
        <v>293</v>
      </c>
      <c r="D116" s="408">
        <v>44302</v>
      </c>
      <c r="E116" s="409">
        <v>44303</v>
      </c>
      <c r="F116" s="421" t="s">
        <v>294</v>
      </c>
      <c r="G116" s="411" t="s">
        <v>295</v>
      </c>
      <c r="H116" s="425">
        <v>44315</v>
      </c>
      <c r="I116" s="426">
        <f>H116+5</f>
        <v>44320</v>
      </c>
      <c r="J116" s="426">
        <f>H116+23</f>
        <v>44338</v>
      </c>
      <c r="K116" s="412">
        <f>H116+27</f>
        <v>44342</v>
      </c>
      <c r="L116" s="412">
        <f>H116+30</f>
        <v>44345</v>
      </c>
    </row>
    <row r="117" spans="1:12" s="14" customFormat="1" ht="21.75" hidden="1" thickTop="1" thickBot="1">
      <c r="A117" s="398" t="s">
        <v>296</v>
      </c>
      <c r="B117" s="964" t="s">
        <v>267</v>
      </c>
      <c r="C117" s="408" t="s">
        <v>297</v>
      </c>
      <c r="D117" s="408">
        <v>44309</v>
      </c>
      <c r="E117" s="409">
        <v>44311</v>
      </c>
      <c r="F117" s="431" t="s">
        <v>298</v>
      </c>
      <c r="G117" s="428"/>
      <c r="H117" s="427"/>
      <c r="I117" s="427"/>
      <c r="J117" s="427"/>
      <c r="K117" s="414"/>
      <c r="L117" s="861"/>
    </row>
    <row r="118" spans="1:12" s="14" customFormat="1" ht="21" hidden="1" thickTop="1" thickBot="1">
      <c r="A118" s="398" t="s">
        <v>299</v>
      </c>
      <c r="B118" s="964"/>
      <c r="C118" s="408"/>
      <c r="D118" s="408"/>
      <c r="E118" s="409"/>
      <c r="F118" s="421" t="s">
        <v>149</v>
      </c>
      <c r="G118" s="411" t="s">
        <v>300</v>
      </c>
      <c r="H118" s="425">
        <v>44318</v>
      </c>
      <c r="I118" s="426">
        <f>H118+5</f>
        <v>44323</v>
      </c>
      <c r="J118" s="426">
        <f>H118+23</f>
        <v>44341</v>
      </c>
      <c r="K118" s="412">
        <f>H118+27</f>
        <v>44345</v>
      </c>
      <c r="L118" s="412">
        <f>H118+30</f>
        <v>44348</v>
      </c>
    </row>
    <row r="119" spans="1:12" s="14" customFormat="1" ht="21.75" hidden="1" thickTop="1" thickBot="1">
      <c r="A119" s="398"/>
      <c r="B119" s="964"/>
      <c r="C119" s="408"/>
      <c r="D119" s="408"/>
      <c r="E119" s="409"/>
      <c r="F119" s="431" t="s">
        <v>301</v>
      </c>
      <c r="G119" s="428"/>
      <c r="H119" s="427"/>
      <c r="I119" s="427"/>
      <c r="J119" s="427"/>
      <c r="K119" s="414"/>
      <c r="L119" s="861"/>
    </row>
    <row r="120" spans="1:12" s="14" customFormat="1" ht="21" hidden="1" thickTop="1" thickBot="1">
      <c r="A120" s="398" t="s">
        <v>302</v>
      </c>
      <c r="B120" s="964" t="s">
        <v>288</v>
      </c>
      <c r="C120" s="408" t="s">
        <v>303</v>
      </c>
      <c r="D120" s="408">
        <v>44322</v>
      </c>
      <c r="E120" s="409">
        <v>44323</v>
      </c>
      <c r="F120" s="421" t="s">
        <v>186</v>
      </c>
      <c r="G120" s="411" t="s">
        <v>304</v>
      </c>
      <c r="H120" s="425">
        <v>44331</v>
      </c>
      <c r="I120" s="426">
        <f>H120+5</f>
        <v>44336</v>
      </c>
      <c r="J120" s="426">
        <f>H120+23</f>
        <v>44354</v>
      </c>
      <c r="K120" s="412">
        <f>H120+27</f>
        <v>44358</v>
      </c>
      <c r="L120" s="412">
        <f>H120+30</f>
        <v>44361</v>
      </c>
    </row>
    <row r="121" spans="1:12" s="14" customFormat="1" ht="21.75" hidden="1" thickTop="1" thickBot="1">
      <c r="A121" s="398" t="s">
        <v>305</v>
      </c>
      <c r="B121" s="964" t="s">
        <v>267</v>
      </c>
      <c r="C121" s="408" t="s">
        <v>306</v>
      </c>
      <c r="D121" s="408">
        <v>44323</v>
      </c>
      <c r="E121" s="409">
        <v>44325</v>
      </c>
      <c r="F121" s="431" t="s">
        <v>307</v>
      </c>
      <c r="G121" s="428"/>
      <c r="H121" s="427"/>
      <c r="I121" s="427"/>
      <c r="J121" s="427"/>
      <c r="K121" s="414"/>
      <c r="L121" s="861"/>
    </row>
    <row r="122" spans="1:12" s="14" customFormat="1" ht="21" hidden="1" thickTop="1" thickBot="1">
      <c r="A122" s="398" t="s">
        <v>308</v>
      </c>
      <c r="B122" s="964" t="s">
        <v>309</v>
      </c>
      <c r="C122" s="408" t="s">
        <v>310</v>
      </c>
      <c r="D122" s="408">
        <v>44336</v>
      </c>
      <c r="E122" s="409">
        <v>44337</v>
      </c>
      <c r="F122" s="421" t="s">
        <v>311</v>
      </c>
      <c r="G122" s="411" t="s">
        <v>312</v>
      </c>
      <c r="H122" s="425">
        <v>44338</v>
      </c>
      <c r="I122" s="426">
        <f>H122+5</f>
        <v>44343</v>
      </c>
      <c r="J122" s="426">
        <f>H122+23</f>
        <v>44361</v>
      </c>
      <c r="K122" s="412">
        <f>H122+27</f>
        <v>44365</v>
      </c>
      <c r="L122" s="412">
        <f>H122+30</f>
        <v>44368</v>
      </c>
    </row>
    <row r="123" spans="1:12" s="14" customFormat="1" ht="21.75" hidden="1" thickTop="1" thickBot="1">
      <c r="A123" s="398"/>
      <c r="B123" s="964" t="s">
        <v>309</v>
      </c>
      <c r="C123" s="408" t="s">
        <v>310</v>
      </c>
      <c r="D123" s="408">
        <v>44337</v>
      </c>
      <c r="E123" s="409">
        <v>44338</v>
      </c>
      <c r="F123" s="431" t="s">
        <v>313</v>
      </c>
      <c r="G123" s="428"/>
      <c r="H123" s="427"/>
      <c r="I123" s="427"/>
      <c r="J123" s="427"/>
      <c r="K123" s="414"/>
      <c r="L123" s="861"/>
    </row>
    <row r="124" spans="1:12" s="14" customFormat="1" ht="21" hidden="1" thickTop="1" thickBot="1">
      <c r="A124" s="398"/>
      <c r="B124" s="964"/>
      <c r="C124" s="408"/>
      <c r="D124" s="408"/>
      <c r="E124" s="409"/>
      <c r="F124" s="421" t="s">
        <v>265</v>
      </c>
      <c r="G124" s="411" t="s">
        <v>314</v>
      </c>
      <c r="H124" s="425">
        <v>44340</v>
      </c>
      <c r="I124" s="426">
        <f>H124+5</f>
        <v>44345</v>
      </c>
      <c r="J124" s="426">
        <f>H124+23</f>
        <v>44363</v>
      </c>
      <c r="K124" s="412">
        <f>H124+27</f>
        <v>44367</v>
      </c>
      <c r="L124" s="412">
        <f>H124+30</f>
        <v>44370</v>
      </c>
    </row>
    <row r="125" spans="1:12" s="14" customFormat="1" ht="21" hidden="1" thickBot="1">
      <c r="A125" s="398"/>
      <c r="B125" s="965"/>
      <c r="C125" s="414"/>
      <c r="D125" s="414"/>
      <c r="E125" s="415"/>
      <c r="F125" s="431" t="s">
        <v>315</v>
      </c>
      <c r="G125" s="428"/>
      <c r="H125" s="427"/>
      <c r="I125" s="427"/>
      <c r="J125" s="427"/>
      <c r="K125" s="414"/>
      <c r="L125" s="861"/>
    </row>
    <row r="126" spans="1:12" s="14" customFormat="1" ht="21" hidden="1" thickTop="1" thickBot="1">
      <c r="A126" s="398" t="s">
        <v>316</v>
      </c>
      <c r="B126" s="1038" t="s">
        <v>189</v>
      </c>
      <c r="C126" s="1039" t="s">
        <v>317</v>
      </c>
      <c r="D126" s="1039">
        <v>44345</v>
      </c>
      <c r="E126" s="1040">
        <v>44346</v>
      </c>
      <c r="F126" s="421" t="s">
        <v>142</v>
      </c>
      <c r="G126" s="411" t="s">
        <v>318</v>
      </c>
      <c r="H126" s="425">
        <v>44346</v>
      </c>
      <c r="I126" s="426">
        <f>H126+5</f>
        <v>44351</v>
      </c>
      <c r="J126" s="426">
        <f>H126+23</f>
        <v>44369</v>
      </c>
      <c r="K126" s="412">
        <f>H126+27</f>
        <v>44373</v>
      </c>
      <c r="L126" s="412">
        <f>H126+30</f>
        <v>44376</v>
      </c>
    </row>
    <row r="127" spans="1:12" s="14" customFormat="1" ht="21.75" hidden="1" thickTop="1" thickBot="1">
      <c r="A127" s="398" t="s">
        <v>319</v>
      </c>
      <c r="B127" s="964"/>
      <c r="C127" s="408"/>
      <c r="D127" s="408"/>
      <c r="E127" s="409"/>
      <c r="F127" s="431" t="s">
        <v>320</v>
      </c>
      <c r="G127" s="428"/>
      <c r="H127" s="427"/>
      <c r="I127" s="427"/>
      <c r="J127" s="427"/>
      <c r="K127" s="414"/>
      <c r="L127" s="861"/>
    </row>
    <row r="128" spans="1:12" s="14" customFormat="1" ht="21" hidden="1" thickTop="1" thickBot="1">
      <c r="A128" s="398"/>
      <c r="B128" s="964" t="s">
        <v>267</v>
      </c>
      <c r="C128" s="408" t="s">
        <v>321</v>
      </c>
      <c r="D128" s="408">
        <v>44348</v>
      </c>
      <c r="E128" s="409">
        <v>44349</v>
      </c>
      <c r="F128" s="421" t="s">
        <v>272</v>
      </c>
      <c r="G128" s="411" t="s">
        <v>322</v>
      </c>
      <c r="H128" s="425">
        <v>44353</v>
      </c>
      <c r="I128" s="426">
        <f>H128+5</f>
        <v>44358</v>
      </c>
      <c r="J128" s="426">
        <f>H128+23</f>
        <v>44376</v>
      </c>
      <c r="K128" s="412">
        <f>H128+27</f>
        <v>44380</v>
      </c>
      <c r="L128" s="412">
        <f>H128+30</f>
        <v>44383</v>
      </c>
    </row>
    <row r="130" spans="1:12" s="14" customFormat="1" ht="21" hidden="1" thickTop="1" thickBot="1">
      <c r="A130" s="398"/>
      <c r="B130" s="964" t="s">
        <v>288</v>
      </c>
      <c r="C130" s="408" t="s">
        <v>323</v>
      </c>
      <c r="D130" s="408">
        <v>44352</v>
      </c>
      <c r="E130" s="409">
        <v>44354</v>
      </c>
      <c r="F130" s="421" t="s">
        <v>167</v>
      </c>
      <c r="G130" s="411" t="s">
        <v>324</v>
      </c>
      <c r="H130" s="425">
        <v>44360</v>
      </c>
      <c r="I130" s="426">
        <f>H130+5</f>
        <v>44365</v>
      </c>
      <c r="J130" s="426">
        <f>H130+23</f>
        <v>44383</v>
      </c>
      <c r="K130" s="412">
        <f>H130+27</f>
        <v>44387</v>
      </c>
      <c r="L130" s="412">
        <f>H130+30</f>
        <v>44390</v>
      </c>
    </row>
    <row r="131" spans="1:12" s="14" customFormat="1" ht="21" hidden="1" thickBot="1">
      <c r="A131" s="398"/>
      <c r="B131" s="965"/>
      <c r="C131" s="414"/>
      <c r="D131" s="414"/>
      <c r="E131" s="415"/>
      <c r="F131" s="431"/>
      <c r="G131" s="428"/>
      <c r="H131" s="427"/>
      <c r="I131" s="427"/>
      <c r="J131" s="427"/>
      <c r="K131" s="414"/>
      <c r="L131" s="861"/>
    </row>
    <row r="132" spans="1:12" s="14" customFormat="1" ht="21" hidden="1" thickTop="1" thickBot="1">
      <c r="A132" s="398" t="s">
        <v>325</v>
      </c>
      <c r="B132" s="964"/>
      <c r="C132" s="408"/>
      <c r="D132" s="408"/>
      <c r="E132" s="409"/>
      <c r="F132" s="421" t="s">
        <v>170</v>
      </c>
      <c r="G132" s="411" t="s">
        <v>326</v>
      </c>
      <c r="H132" s="425">
        <v>44368</v>
      </c>
      <c r="I132" s="426">
        <f>H132+5</f>
        <v>44373</v>
      </c>
      <c r="J132" s="426">
        <f>H132+23</f>
        <v>44391</v>
      </c>
      <c r="K132" s="412">
        <f>H132+27</f>
        <v>44395</v>
      </c>
      <c r="L132" s="412">
        <f>H132+30</f>
        <v>44398</v>
      </c>
    </row>
    <row r="133" spans="1:12" s="14" customFormat="1" ht="21" hidden="1" thickBot="1">
      <c r="A133" s="398"/>
      <c r="B133" s="965"/>
      <c r="C133" s="414"/>
      <c r="D133" s="414"/>
      <c r="E133" s="415"/>
      <c r="F133" s="431"/>
      <c r="G133" s="428"/>
      <c r="H133" s="427"/>
      <c r="I133" s="427"/>
      <c r="J133" s="427"/>
      <c r="K133" s="414"/>
      <c r="L133" s="861"/>
    </row>
    <row r="134" spans="1:12" s="14" customFormat="1" ht="21" hidden="1" thickTop="1" thickBot="1">
      <c r="A134" s="398" t="s">
        <v>327</v>
      </c>
      <c r="B134" s="964" t="s">
        <v>328</v>
      </c>
      <c r="C134" s="408" t="s">
        <v>329</v>
      </c>
      <c r="D134" s="408">
        <v>44372</v>
      </c>
      <c r="E134" s="409">
        <v>44373</v>
      </c>
      <c r="F134" s="421" t="s">
        <v>284</v>
      </c>
      <c r="G134" s="411" t="s">
        <v>330</v>
      </c>
      <c r="H134" s="425">
        <v>44377</v>
      </c>
      <c r="I134" s="426">
        <f>H134+5</f>
        <v>44382</v>
      </c>
      <c r="J134" s="426">
        <f>H134+23</f>
        <v>44400</v>
      </c>
      <c r="K134" s="412">
        <f>H134+27</f>
        <v>44404</v>
      </c>
      <c r="L134" s="412">
        <f>H134+30</f>
        <v>44407</v>
      </c>
    </row>
    <row r="135" spans="1:12" s="14" customFormat="1" ht="21" hidden="1" thickBot="1">
      <c r="A135" s="398"/>
      <c r="B135" s="965"/>
      <c r="C135" s="414"/>
      <c r="D135" s="414"/>
      <c r="E135" s="415"/>
      <c r="F135" s="431"/>
      <c r="G135" s="428"/>
      <c r="H135" s="427"/>
      <c r="I135" s="427"/>
      <c r="J135" s="427"/>
      <c r="K135" s="414"/>
      <c r="L135" s="861"/>
    </row>
    <row r="136" spans="1:12" s="14" customFormat="1" ht="21" hidden="1" thickTop="1" thickBot="1">
      <c r="A136" s="398" t="s">
        <v>331</v>
      </c>
      <c r="B136" s="964" t="s">
        <v>332</v>
      </c>
      <c r="C136" s="408" t="s">
        <v>333</v>
      </c>
      <c r="D136" s="408">
        <v>44374</v>
      </c>
      <c r="E136" s="409">
        <v>44375</v>
      </c>
      <c r="F136" s="421" t="s">
        <v>157</v>
      </c>
      <c r="G136" s="411" t="s">
        <v>334</v>
      </c>
      <c r="H136" s="425">
        <v>44381</v>
      </c>
      <c r="I136" s="426">
        <f>H136+5</f>
        <v>44386</v>
      </c>
      <c r="J136" s="426">
        <f>H136+23</f>
        <v>44404</v>
      </c>
      <c r="K136" s="412">
        <f>H136+27</f>
        <v>44408</v>
      </c>
      <c r="L136" s="412">
        <f>H136+30</f>
        <v>44411</v>
      </c>
    </row>
    <row r="137" spans="1:12" s="14" customFormat="1" ht="21" hidden="1" thickBot="1">
      <c r="A137" s="398"/>
      <c r="B137" s="965"/>
      <c r="C137" s="414"/>
      <c r="D137" s="414"/>
      <c r="E137" s="415"/>
      <c r="F137" s="431"/>
      <c r="G137" s="428"/>
      <c r="H137" s="427"/>
      <c r="I137" s="427"/>
      <c r="J137" s="427"/>
      <c r="K137" s="414"/>
      <c r="L137" s="861"/>
    </row>
    <row r="138" spans="1:12" s="14" customFormat="1" ht="21" hidden="1" thickTop="1" thickBot="1">
      <c r="A138" s="398" t="s">
        <v>246</v>
      </c>
      <c r="B138" s="964" t="s">
        <v>254</v>
      </c>
      <c r="C138" s="408" t="s">
        <v>335</v>
      </c>
      <c r="D138" s="408">
        <v>44384</v>
      </c>
      <c r="E138" s="409">
        <v>44385</v>
      </c>
      <c r="F138" s="421" t="s">
        <v>294</v>
      </c>
      <c r="G138" s="411" t="s">
        <v>336</v>
      </c>
      <c r="H138" s="425">
        <v>44391</v>
      </c>
      <c r="I138" s="426">
        <f>H138+5</f>
        <v>44396</v>
      </c>
      <c r="J138" s="426">
        <f>H138+23</f>
        <v>44414</v>
      </c>
      <c r="K138" s="412">
        <f>H138+27</f>
        <v>44418</v>
      </c>
      <c r="L138" s="412">
        <f>H138+30</f>
        <v>44421</v>
      </c>
    </row>
    <row r="139" spans="1:12" s="14" customFormat="1" ht="21" hidden="1" thickBot="1">
      <c r="A139" s="398"/>
      <c r="B139" s="965" t="s">
        <v>337</v>
      </c>
      <c r="C139" s="414"/>
      <c r="D139" s="414"/>
      <c r="E139" s="415"/>
      <c r="F139" s="431"/>
      <c r="G139" s="428"/>
      <c r="H139" s="427"/>
      <c r="I139" s="427"/>
      <c r="J139" s="427"/>
      <c r="K139" s="414"/>
      <c r="L139" s="861"/>
    </row>
    <row r="140" spans="1:12" s="14" customFormat="1" ht="21" hidden="1" thickTop="1" thickBot="1">
      <c r="A140" s="398" t="s">
        <v>338</v>
      </c>
      <c r="B140" s="964" t="s">
        <v>246</v>
      </c>
      <c r="C140" s="408" t="s">
        <v>339</v>
      </c>
      <c r="D140" s="408">
        <v>44390</v>
      </c>
      <c r="E140" s="409">
        <v>44391</v>
      </c>
      <c r="F140" s="421" t="s">
        <v>340</v>
      </c>
      <c r="G140" s="411" t="s">
        <v>341</v>
      </c>
      <c r="H140" s="425">
        <v>44395</v>
      </c>
      <c r="I140" s="426">
        <f>H140+5</f>
        <v>44400</v>
      </c>
      <c r="J140" s="426">
        <f>H140+23</f>
        <v>44418</v>
      </c>
      <c r="K140" s="412">
        <f>H140+27</f>
        <v>44422</v>
      </c>
      <c r="L140" s="412">
        <f>H140+30</f>
        <v>44425</v>
      </c>
    </row>
    <row r="141" spans="1:12" s="14" customFormat="1" ht="21" hidden="1" thickBot="1">
      <c r="A141" s="398"/>
      <c r="B141" s="965"/>
      <c r="C141" s="414"/>
      <c r="D141" s="414"/>
      <c r="E141" s="415"/>
      <c r="F141" s="431"/>
      <c r="G141" s="428"/>
      <c r="H141" s="427"/>
      <c r="I141" s="427"/>
      <c r="J141" s="427"/>
      <c r="K141" s="414"/>
      <c r="L141" s="861"/>
    </row>
    <row r="142" spans="1:12" s="14" customFormat="1" ht="21" hidden="1" thickTop="1" thickBot="1">
      <c r="A142" s="398" t="s">
        <v>342</v>
      </c>
      <c r="B142" s="964" t="s">
        <v>343</v>
      </c>
      <c r="C142" s="408" t="s">
        <v>344</v>
      </c>
      <c r="D142" s="408">
        <v>44393</v>
      </c>
      <c r="E142" s="409">
        <v>44395</v>
      </c>
      <c r="F142" s="421" t="s">
        <v>186</v>
      </c>
      <c r="G142" s="411" t="s">
        <v>345</v>
      </c>
      <c r="H142" s="425">
        <v>44402</v>
      </c>
      <c r="I142" s="426">
        <f>H142+5</f>
        <v>44407</v>
      </c>
      <c r="J142" s="426">
        <f>H142+23</f>
        <v>44425</v>
      </c>
      <c r="K142" s="412">
        <f>H142+27</f>
        <v>44429</v>
      </c>
      <c r="L142" s="412">
        <f>H142+30</f>
        <v>44432</v>
      </c>
    </row>
    <row r="143" spans="1:12" s="14" customFormat="1" ht="21" hidden="1" thickBot="1">
      <c r="A143" s="398"/>
      <c r="B143" s="965"/>
      <c r="C143" s="414"/>
      <c r="D143" s="414"/>
      <c r="E143" s="415"/>
      <c r="F143" s="431"/>
      <c r="G143" s="428"/>
      <c r="H143" s="427"/>
      <c r="I143" s="427"/>
      <c r="J143" s="427"/>
      <c r="K143" s="414"/>
      <c r="L143" s="861"/>
    </row>
    <row r="144" spans="1:12" s="14" customFormat="1" ht="21" hidden="1" thickTop="1" thickBot="1">
      <c r="A144" s="398" t="s">
        <v>346</v>
      </c>
      <c r="B144" s="964" t="s">
        <v>325</v>
      </c>
      <c r="C144" s="408" t="s">
        <v>347</v>
      </c>
      <c r="D144" s="408">
        <v>44395</v>
      </c>
      <c r="E144" s="409">
        <v>44397</v>
      </c>
      <c r="F144" s="421" t="s">
        <v>348</v>
      </c>
      <c r="G144" s="411" t="s">
        <v>349</v>
      </c>
      <c r="H144" s="425">
        <v>44409</v>
      </c>
      <c r="I144" s="426">
        <f>H144+5</f>
        <v>44414</v>
      </c>
      <c r="J144" s="426">
        <f>H144+23</f>
        <v>44432</v>
      </c>
      <c r="K144" s="412">
        <f>H144+27</f>
        <v>44436</v>
      </c>
      <c r="L144" s="412">
        <f>H144+30</f>
        <v>44439</v>
      </c>
    </row>
    <row r="146" spans="1:12" s="14" customFormat="1" ht="21" hidden="1" thickTop="1" thickBot="1">
      <c r="A146" s="398" t="s">
        <v>350</v>
      </c>
      <c r="B146" s="964" t="s">
        <v>309</v>
      </c>
      <c r="C146" s="408" t="s">
        <v>351</v>
      </c>
      <c r="D146" s="408">
        <v>44416</v>
      </c>
      <c r="E146" s="409">
        <v>44417</v>
      </c>
      <c r="F146" s="421" t="s">
        <v>265</v>
      </c>
      <c r="G146" s="411" t="s">
        <v>352</v>
      </c>
      <c r="H146" s="425">
        <v>44422</v>
      </c>
      <c r="I146" s="426">
        <f>H146+5</f>
        <v>44427</v>
      </c>
      <c r="J146" s="426">
        <f>H146+23</f>
        <v>44445</v>
      </c>
      <c r="K146" s="412">
        <f>H146+27</f>
        <v>44449</v>
      </c>
      <c r="L146" s="412">
        <f>H146+30</f>
        <v>44452</v>
      </c>
    </row>
    <row r="147" spans="1:12" s="14" customFormat="1" ht="21" hidden="1" thickBot="1">
      <c r="A147" s="398"/>
      <c r="B147" s="965"/>
      <c r="C147" s="414"/>
      <c r="D147" s="414"/>
      <c r="E147" s="415"/>
      <c r="F147" s="431"/>
      <c r="G147" s="428"/>
      <c r="H147" s="427"/>
      <c r="I147" s="427"/>
      <c r="J147" s="427"/>
      <c r="K147" s="414"/>
      <c r="L147" s="861"/>
    </row>
    <row r="148" spans="1:12" s="14" customFormat="1" ht="21" hidden="1" thickTop="1" thickBot="1">
      <c r="A148" s="398" t="s">
        <v>353</v>
      </c>
      <c r="B148" s="964" t="s">
        <v>309</v>
      </c>
      <c r="C148" s="408" t="s">
        <v>351</v>
      </c>
      <c r="D148" s="408">
        <v>44416</v>
      </c>
      <c r="E148" s="409">
        <v>44417</v>
      </c>
      <c r="F148" s="421" t="s">
        <v>142</v>
      </c>
      <c r="G148" s="411" t="s">
        <v>354</v>
      </c>
      <c r="H148" s="425">
        <v>44426</v>
      </c>
      <c r="I148" s="426">
        <f>H148+5</f>
        <v>44431</v>
      </c>
      <c r="J148" s="426">
        <f>H148+23</f>
        <v>44449</v>
      </c>
      <c r="K148" s="412">
        <f>H148+27</f>
        <v>44453</v>
      </c>
      <c r="L148" s="412">
        <f>H148+30</f>
        <v>44456</v>
      </c>
    </row>
    <row r="149" spans="1:12" s="14" customFormat="1" ht="21" hidden="1" thickBot="1">
      <c r="A149" s="398"/>
      <c r="B149" s="965"/>
      <c r="C149" s="414"/>
      <c r="D149" s="414"/>
      <c r="E149" s="415"/>
      <c r="F149" s="431"/>
      <c r="G149" s="428"/>
      <c r="H149" s="427"/>
      <c r="I149" s="427"/>
      <c r="J149" s="427"/>
      <c r="K149" s="414"/>
      <c r="L149" s="861"/>
    </row>
    <row r="150" spans="1:12" s="14" customFormat="1" ht="21" hidden="1" thickTop="1" thickBot="1">
      <c r="A150" s="398" t="s">
        <v>355</v>
      </c>
      <c r="B150" s="964" t="s">
        <v>356</v>
      </c>
      <c r="C150" s="408" t="s">
        <v>357</v>
      </c>
      <c r="D150" s="408">
        <v>44428</v>
      </c>
      <c r="E150" s="409">
        <v>44430</v>
      </c>
      <c r="F150" s="421" t="s">
        <v>272</v>
      </c>
      <c r="G150" s="411" t="s">
        <v>358</v>
      </c>
      <c r="H150" s="425">
        <v>44432</v>
      </c>
      <c r="I150" s="426">
        <f>H150+5</f>
        <v>44437</v>
      </c>
      <c r="J150" s="426">
        <f>H150+23</f>
        <v>44455</v>
      </c>
      <c r="K150" s="412">
        <f>H150+27</f>
        <v>44459</v>
      </c>
      <c r="L150" s="412">
        <f>H150+30</f>
        <v>44462</v>
      </c>
    </row>
    <row r="151" spans="1:12" s="14" customFormat="1" ht="21" hidden="1" thickBot="1">
      <c r="A151" s="398"/>
      <c r="B151" s="965"/>
      <c r="C151" s="414"/>
      <c r="D151" s="414"/>
      <c r="E151" s="415"/>
      <c r="F151" s="431"/>
      <c r="G151" s="428"/>
      <c r="H151" s="427"/>
      <c r="I151" s="427"/>
      <c r="J151" s="427"/>
      <c r="K151" s="414"/>
      <c r="L151" s="861"/>
    </row>
    <row r="152" spans="1:12" s="14" customFormat="1" ht="21" hidden="1" thickTop="1" thickBot="1">
      <c r="A152" s="398" t="s">
        <v>359</v>
      </c>
      <c r="B152" s="964" t="s">
        <v>325</v>
      </c>
      <c r="C152" s="408" t="s">
        <v>357</v>
      </c>
      <c r="D152" s="408">
        <v>44436</v>
      </c>
      <c r="E152" s="409">
        <v>44438</v>
      </c>
      <c r="F152" s="421" t="s">
        <v>167</v>
      </c>
      <c r="G152" s="411" t="s">
        <v>360</v>
      </c>
      <c r="H152" s="425">
        <v>44447</v>
      </c>
      <c r="I152" s="426">
        <f>H152+5</f>
        <v>44452</v>
      </c>
      <c r="J152" s="426">
        <f>H152+23</f>
        <v>44470</v>
      </c>
      <c r="K152" s="412">
        <f>H152+27</f>
        <v>44474</v>
      </c>
      <c r="L152" s="412">
        <f>H152+30</f>
        <v>44477</v>
      </c>
    </row>
    <row r="153" spans="1:12" s="14" customFormat="1" ht="21" hidden="1" thickBot="1">
      <c r="A153" s="398"/>
      <c r="B153" s="965"/>
      <c r="C153" s="414"/>
      <c r="D153" s="414"/>
      <c r="E153" s="415"/>
      <c r="F153" s="431"/>
      <c r="G153" s="428"/>
      <c r="H153" s="427"/>
      <c r="I153" s="427"/>
      <c r="J153" s="427"/>
      <c r="K153" s="414"/>
      <c r="L153" s="861"/>
    </row>
    <row r="154" spans="1:12" s="14" customFormat="1" ht="21" hidden="1" thickTop="1" thickBot="1">
      <c r="A154" s="398" t="s">
        <v>361</v>
      </c>
      <c r="B154" s="964" t="s">
        <v>325</v>
      </c>
      <c r="C154" s="408" t="s">
        <v>357</v>
      </c>
      <c r="D154" s="408">
        <v>44436</v>
      </c>
      <c r="E154" s="409">
        <v>44438</v>
      </c>
      <c r="F154" s="421" t="s">
        <v>170</v>
      </c>
      <c r="G154" s="411" t="s">
        <v>362</v>
      </c>
      <c r="H154" s="425">
        <v>44453</v>
      </c>
      <c r="I154" s="426">
        <f>H154+5</f>
        <v>44458</v>
      </c>
      <c r="J154" s="426">
        <f>H154+23</f>
        <v>44476</v>
      </c>
      <c r="K154" s="412">
        <f>H154+27</f>
        <v>44480</v>
      </c>
      <c r="L154" s="412">
        <f>H154+30</f>
        <v>44483</v>
      </c>
    </row>
    <row r="155" spans="1:12" s="14" customFormat="1" ht="21" hidden="1" thickBot="1">
      <c r="A155" s="398"/>
      <c r="B155" s="965"/>
      <c r="C155" s="414"/>
      <c r="D155" s="414"/>
      <c r="E155" s="415"/>
      <c r="F155" s="431"/>
      <c r="G155" s="428"/>
      <c r="H155" s="427"/>
      <c r="I155" s="427"/>
      <c r="J155" s="427"/>
      <c r="K155" s="414"/>
      <c r="L155" s="861"/>
    </row>
    <row r="156" spans="1:12" s="14" customFormat="1" ht="21" hidden="1" thickTop="1" thickBot="1">
      <c r="A156" s="398" t="s">
        <v>363</v>
      </c>
      <c r="B156" s="964" t="s">
        <v>364</v>
      </c>
      <c r="C156" s="408" t="s">
        <v>365</v>
      </c>
      <c r="D156" s="408">
        <v>44448</v>
      </c>
      <c r="E156" s="409">
        <v>44449</v>
      </c>
      <c r="F156" s="421" t="s">
        <v>284</v>
      </c>
      <c r="G156" s="411" t="s">
        <v>366</v>
      </c>
      <c r="H156" s="425">
        <v>44462</v>
      </c>
      <c r="I156" s="426">
        <f>H156+5</f>
        <v>44467</v>
      </c>
      <c r="J156" s="426">
        <f>H156+23</f>
        <v>44485</v>
      </c>
      <c r="K156" s="412">
        <f>H156+27</f>
        <v>44489</v>
      </c>
      <c r="L156" s="412">
        <f>H156+30</f>
        <v>44492</v>
      </c>
    </row>
    <row r="157" spans="1:12" s="14" customFormat="1" ht="21.75" hidden="1" thickTop="1" thickBot="1">
      <c r="A157" s="398" t="s">
        <v>367</v>
      </c>
      <c r="B157" s="964" t="s">
        <v>364</v>
      </c>
      <c r="C157" s="408" t="s">
        <v>368</v>
      </c>
      <c r="D157" s="408">
        <v>44458</v>
      </c>
      <c r="E157" s="409">
        <v>44459</v>
      </c>
      <c r="F157" s="431"/>
      <c r="G157" s="428"/>
      <c r="H157" s="427"/>
      <c r="I157" s="427"/>
      <c r="J157" s="427"/>
      <c r="K157" s="414"/>
      <c r="L157" s="861"/>
    </row>
    <row r="158" spans="1:12" s="14" customFormat="1" ht="21" hidden="1" thickTop="1" thickBot="1">
      <c r="A158" s="398" t="s">
        <v>369</v>
      </c>
      <c r="B158" s="964"/>
      <c r="C158" s="408"/>
      <c r="D158" s="408"/>
      <c r="E158" s="409"/>
      <c r="F158" s="421" t="s">
        <v>157</v>
      </c>
      <c r="G158" s="411" t="s">
        <v>370</v>
      </c>
      <c r="H158" s="425">
        <v>44463</v>
      </c>
      <c r="I158" s="426">
        <f>H158+5</f>
        <v>44468</v>
      </c>
      <c r="J158" s="426">
        <f>H158+23</f>
        <v>44486</v>
      </c>
      <c r="K158" s="412">
        <f>H158+27</f>
        <v>44490</v>
      </c>
      <c r="L158" s="412">
        <f>H158+30</f>
        <v>44493</v>
      </c>
    </row>
    <row r="159" spans="1:12" s="14" customFormat="1" ht="21" hidden="1" thickBot="1">
      <c r="A159" s="398"/>
      <c r="B159" s="965"/>
      <c r="C159" s="414"/>
      <c r="D159" s="414"/>
      <c r="E159" s="415"/>
      <c r="F159" s="431"/>
      <c r="G159" s="428"/>
      <c r="H159" s="427"/>
      <c r="I159" s="427"/>
      <c r="J159" s="427"/>
      <c r="K159" s="414"/>
      <c r="L159" s="861"/>
    </row>
    <row r="160" spans="1:12" s="14" customFormat="1" ht="21" hidden="1" thickTop="1" thickBot="1">
      <c r="A160" s="398" t="s">
        <v>371</v>
      </c>
      <c r="B160" s="964" t="s">
        <v>372</v>
      </c>
      <c r="C160" s="408" t="s">
        <v>373</v>
      </c>
      <c r="D160" s="408">
        <v>44463</v>
      </c>
      <c r="E160" s="409">
        <v>44464</v>
      </c>
      <c r="F160" s="421" t="s">
        <v>294</v>
      </c>
      <c r="G160" s="411" t="s">
        <v>374</v>
      </c>
      <c r="H160" s="425">
        <v>44471</v>
      </c>
      <c r="I160" s="426">
        <f>H160+5</f>
        <v>44476</v>
      </c>
      <c r="J160" s="426">
        <f>H160+23</f>
        <v>44494</v>
      </c>
      <c r="K160" s="412">
        <f>H160+27</f>
        <v>44498</v>
      </c>
      <c r="L160" s="412">
        <f>H160+30</f>
        <v>44501</v>
      </c>
    </row>
    <row r="162" spans="1:12" s="14" customFormat="1" ht="21" hidden="1" thickTop="1" thickBot="1">
      <c r="A162" s="398" t="s">
        <v>375</v>
      </c>
      <c r="B162" s="964" t="s">
        <v>343</v>
      </c>
      <c r="C162" s="408" t="s">
        <v>376</v>
      </c>
      <c r="D162" s="408">
        <v>44467</v>
      </c>
      <c r="E162" s="409">
        <v>44469</v>
      </c>
      <c r="F162" s="421" t="s">
        <v>340</v>
      </c>
      <c r="G162" s="411" t="s">
        <v>377</v>
      </c>
      <c r="H162" s="425">
        <v>44475</v>
      </c>
      <c r="I162" s="426">
        <f>H162+5</f>
        <v>44480</v>
      </c>
      <c r="J162" s="426">
        <f>H162+23</f>
        <v>44498</v>
      </c>
      <c r="K162" s="412">
        <f>H162+27</f>
        <v>44502</v>
      </c>
      <c r="L162" s="412">
        <f>H162+30</f>
        <v>44505</v>
      </c>
    </row>
    <row r="163" spans="1:12" s="14" customFormat="1" ht="21" hidden="1" thickBot="1">
      <c r="A163" s="398"/>
      <c r="B163" s="965"/>
      <c r="C163" s="414"/>
      <c r="D163" s="414"/>
      <c r="E163" s="415"/>
      <c r="F163" s="431"/>
      <c r="G163" s="428"/>
      <c r="H163" s="427"/>
      <c r="I163" s="427"/>
      <c r="J163" s="427"/>
      <c r="K163" s="414"/>
      <c r="L163" s="861"/>
    </row>
    <row r="164" spans="1:12" s="14" customFormat="1" ht="21" hidden="1" thickTop="1" thickBot="1">
      <c r="A164" s="398"/>
      <c r="B164" s="964" t="s">
        <v>325</v>
      </c>
      <c r="C164" s="408" t="s">
        <v>378</v>
      </c>
      <c r="D164" s="408">
        <v>44476</v>
      </c>
      <c r="E164" s="409">
        <v>44477</v>
      </c>
      <c r="F164" s="421" t="s">
        <v>186</v>
      </c>
      <c r="G164" s="411" t="s">
        <v>379</v>
      </c>
      <c r="H164" s="425">
        <v>44487</v>
      </c>
      <c r="I164" s="426">
        <f>H164+5</f>
        <v>44492</v>
      </c>
      <c r="J164" s="426">
        <f>H164+23</f>
        <v>44510</v>
      </c>
      <c r="K164" s="412">
        <f>H164+27</f>
        <v>44514</v>
      </c>
      <c r="L164" s="412">
        <f>H164+30</f>
        <v>44517</v>
      </c>
    </row>
    <row r="165" spans="1:12" s="14" customFormat="1" ht="21" hidden="1" thickBot="1">
      <c r="A165" s="398"/>
      <c r="B165" s="965"/>
      <c r="C165" s="414"/>
      <c r="D165" s="414"/>
      <c r="E165" s="415"/>
      <c r="F165" s="431"/>
      <c r="G165" s="428"/>
      <c r="H165" s="427"/>
      <c r="I165" s="427"/>
      <c r="J165" s="427"/>
      <c r="K165" s="414"/>
      <c r="L165" s="861"/>
    </row>
    <row r="166" spans="1:12" s="14" customFormat="1" ht="21" hidden="1" thickTop="1" thickBot="1">
      <c r="A166" s="398"/>
      <c r="B166" s="964" t="s">
        <v>380</v>
      </c>
      <c r="C166" s="408" t="s">
        <v>381</v>
      </c>
      <c r="D166" s="408">
        <v>44485</v>
      </c>
      <c r="E166" s="409">
        <v>44484</v>
      </c>
      <c r="F166" s="421" t="s">
        <v>382</v>
      </c>
      <c r="G166" s="411" t="s">
        <v>383</v>
      </c>
      <c r="H166" s="425">
        <v>44493</v>
      </c>
      <c r="I166" s="426">
        <f>H166+5</f>
        <v>44498</v>
      </c>
      <c r="J166" s="426">
        <f>H166+23</f>
        <v>44516</v>
      </c>
      <c r="K166" s="412">
        <f>H166+27</f>
        <v>44520</v>
      </c>
      <c r="L166" s="412">
        <f>H166+30</f>
        <v>44523</v>
      </c>
    </row>
    <row r="167" spans="1:12" s="14" customFormat="1" ht="21" hidden="1" thickBot="1">
      <c r="A167" s="398"/>
      <c r="B167" s="965"/>
      <c r="C167" s="414"/>
      <c r="D167" s="414"/>
      <c r="E167" s="415"/>
      <c r="F167" s="431"/>
      <c r="G167" s="428"/>
      <c r="H167" s="427"/>
      <c r="I167" s="427"/>
      <c r="J167" s="427"/>
      <c r="K167" s="414"/>
      <c r="L167" s="861"/>
    </row>
    <row r="168" spans="1:12" s="14" customFormat="1" ht="21" hidden="1" thickTop="1" thickBot="1">
      <c r="A168" s="398"/>
      <c r="B168" s="964" t="s">
        <v>384</v>
      </c>
      <c r="C168" s="408" t="s">
        <v>385</v>
      </c>
      <c r="D168" s="408">
        <v>44492</v>
      </c>
      <c r="E168" s="409">
        <v>44494</v>
      </c>
      <c r="F168" s="421" t="s">
        <v>265</v>
      </c>
      <c r="G168" s="411" t="s">
        <v>386</v>
      </c>
      <c r="H168" s="425">
        <v>44518</v>
      </c>
      <c r="I168" s="426">
        <f>H168+5</f>
        <v>44523</v>
      </c>
      <c r="J168" s="426">
        <f>H168+23</f>
        <v>44541</v>
      </c>
      <c r="K168" s="412">
        <f>H168+27</f>
        <v>44545</v>
      </c>
      <c r="L168" s="412">
        <f>H168+30</f>
        <v>44548</v>
      </c>
    </row>
    <row r="169" spans="1:12" s="14" customFormat="1" ht="21" hidden="1" thickBot="1">
      <c r="A169" s="398"/>
      <c r="B169" s="965"/>
      <c r="C169" s="414"/>
      <c r="D169" s="414"/>
      <c r="E169" s="415"/>
      <c r="F169" s="431"/>
      <c r="G169" s="428"/>
      <c r="H169" s="427"/>
      <c r="I169" s="427"/>
      <c r="J169" s="427"/>
      <c r="K169" s="414"/>
      <c r="L169" s="861"/>
    </row>
    <row r="170" spans="1:12" s="14" customFormat="1" ht="21" hidden="1" thickTop="1" thickBot="1">
      <c r="A170" s="398" t="s">
        <v>387</v>
      </c>
      <c r="B170" s="964" t="s">
        <v>384</v>
      </c>
      <c r="C170" s="408" t="s">
        <v>388</v>
      </c>
      <c r="D170" s="408">
        <v>44503</v>
      </c>
      <c r="E170" s="409">
        <v>44504</v>
      </c>
      <c r="F170" s="421" t="s">
        <v>142</v>
      </c>
      <c r="G170" s="411" t="s">
        <v>389</v>
      </c>
      <c r="H170" s="425">
        <v>44524</v>
      </c>
      <c r="I170" s="426">
        <f>H170+5</f>
        <v>44529</v>
      </c>
      <c r="J170" s="426">
        <f>H170+23</f>
        <v>44547</v>
      </c>
      <c r="K170" s="412">
        <f>H170+27</f>
        <v>44551</v>
      </c>
      <c r="L170" s="412">
        <f>H170+30</f>
        <v>44554</v>
      </c>
    </row>
    <row r="171" spans="1:12" s="14" customFormat="1" ht="21" hidden="1" thickBot="1">
      <c r="A171" s="398"/>
      <c r="B171" s="965"/>
      <c r="C171" s="414"/>
      <c r="D171" s="414"/>
      <c r="E171" s="415"/>
      <c r="F171" s="431"/>
      <c r="G171" s="428"/>
      <c r="H171" s="427"/>
      <c r="I171" s="427"/>
      <c r="J171" s="427"/>
      <c r="K171" s="414"/>
      <c r="L171" s="861"/>
    </row>
    <row r="172" spans="1:12" s="14" customFormat="1" ht="21" hidden="1" thickTop="1" thickBot="1">
      <c r="A172" s="398"/>
      <c r="B172" s="964" t="s">
        <v>325</v>
      </c>
      <c r="C172" s="408" t="s">
        <v>390</v>
      </c>
      <c r="D172" s="408">
        <v>44508</v>
      </c>
      <c r="E172" s="814" t="s">
        <v>391</v>
      </c>
      <c r="F172" s="421" t="s">
        <v>272</v>
      </c>
      <c r="G172" s="411" t="s">
        <v>392</v>
      </c>
      <c r="H172" s="425">
        <v>44525</v>
      </c>
      <c r="I172" s="868">
        <f>H172+5</f>
        <v>44530</v>
      </c>
      <c r="J172" s="426">
        <f>H172+23</f>
        <v>44548</v>
      </c>
      <c r="K172" s="412">
        <f>H172+27</f>
        <v>44552</v>
      </c>
      <c r="L172" s="412">
        <f>H172+30</f>
        <v>44555</v>
      </c>
    </row>
    <row r="173" spans="1:12" s="14" customFormat="1" ht="21" hidden="1" thickTop="1" thickBot="1">
      <c r="A173" s="398" t="s">
        <v>380</v>
      </c>
      <c r="B173" s="1140" t="s">
        <v>393</v>
      </c>
      <c r="C173" s="252" t="s">
        <v>394</v>
      </c>
      <c r="D173" s="408">
        <v>44520</v>
      </c>
      <c r="E173" s="409">
        <v>44521</v>
      </c>
      <c r="F173" s="399"/>
      <c r="G173" s="870"/>
      <c r="H173" s="426"/>
      <c r="I173" s="426"/>
      <c r="J173" s="426"/>
      <c r="K173" s="412"/>
      <c r="L173" s="412"/>
    </row>
    <row r="174" spans="1:12" s="14" customFormat="1" ht="21" hidden="1" thickBot="1">
      <c r="A174" s="398"/>
      <c r="B174" s="1139"/>
      <c r="C174" s="412"/>
      <c r="D174" s="412"/>
      <c r="E174" s="835"/>
      <c r="F174" s="431"/>
      <c r="G174" s="428"/>
      <c r="H174" s="427"/>
      <c r="I174" s="427"/>
      <c r="J174" s="427"/>
      <c r="K174" s="414"/>
      <c r="L174" s="861"/>
    </row>
    <row r="175" spans="1:12" s="14" customFormat="1" ht="21" hidden="1" thickTop="1" thickBot="1">
      <c r="A175" s="398"/>
      <c r="B175" s="964" t="s">
        <v>384</v>
      </c>
      <c r="C175" s="408" t="s">
        <v>395</v>
      </c>
      <c r="D175" s="408">
        <v>44518</v>
      </c>
      <c r="E175" s="409">
        <v>44519</v>
      </c>
      <c r="F175" s="421" t="s">
        <v>167</v>
      </c>
      <c r="G175" s="411" t="s">
        <v>396</v>
      </c>
      <c r="H175" s="425">
        <v>44531</v>
      </c>
      <c r="I175" s="426">
        <f>H175+5</f>
        <v>44536</v>
      </c>
      <c r="J175" s="426">
        <f>H175+23</f>
        <v>44554</v>
      </c>
      <c r="K175" s="412">
        <f>H175+27</f>
        <v>44558</v>
      </c>
      <c r="L175" s="412">
        <f>H175+30</f>
        <v>44561</v>
      </c>
    </row>
    <row r="177" spans="1:12" s="14" customFormat="1" ht="21" hidden="1" thickTop="1" thickBot="1">
      <c r="A177" s="398" t="s">
        <v>397</v>
      </c>
      <c r="B177" s="964" t="s">
        <v>372</v>
      </c>
      <c r="C177" s="408" t="s">
        <v>398</v>
      </c>
      <c r="D177" s="408">
        <v>44538</v>
      </c>
      <c r="E177" s="409">
        <v>44540</v>
      </c>
      <c r="F177" s="421" t="s">
        <v>170</v>
      </c>
      <c r="G177" s="411" t="s">
        <v>399</v>
      </c>
      <c r="H177" s="425">
        <v>44550</v>
      </c>
      <c r="I177" s="426">
        <f>H177+5</f>
        <v>44555</v>
      </c>
      <c r="J177" s="426">
        <f>H177+23</f>
        <v>44573</v>
      </c>
      <c r="K177" s="412">
        <f>H177+27</f>
        <v>44577</v>
      </c>
      <c r="L177" s="412">
        <f>H177+30</f>
        <v>44580</v>
      </c>
    </row>
    <row r="178" spans="1:12" s="14" customFormat="1" ht="20.25" hidden="1" thickBot="1">
      <c r="A178" s="398"/>
      <c r="B178" s="965" t="s">
        <v>400</v>
      </c>
      <c r="C178" s="414" t="s">
        <v>401</v>
      </c>
      <c r="D178" s="414">
        <v>44546</v>
      </c>
      <c r="E178" s="415">
        <v>44548</v>
      </c>
      <c r="F178" s="399"/>
      <c r="G178" s="870"/>
      <c r="H178" s="426"/>
      <c r="I178" s="426"/>
      <c r="J178" s="426"/>
      <c r="K178" s="412"/>
      <c r="L178" s="412"/>
    </row>
    <row r="179" spans="1:12" s="14" customFormat="1" ht="21" hidden="1" thickTop="1" thickBot="1">
      <c r="A179" s="398"/>
      <c r="B179" s="1069" t="s">
        <v>325</v>
      </c>
      <c r="C179" s="408" t="s">
        <v>402</v>
      </c>
      <c r="D179" s="408">
        <v>44545</v>
      </c>
      <c r="E179" s="1138" t="s">
        <v>391</v>
      </c>
      <c r="F179" s="399"/>
      <c r="G179" s="870"/>
      <c r="H179" s="426"/>
      <c r="I179" s="426"/>
      <c r="J179" s="426"/>
      <c r="K179" s="412"/>
      <c r="L179" s="412"/>
    </row>
    <row r="180" spans="1:12" s="14" customFormat="1" ht="21" hidden="1" thickBot="1">
      <c r="A180" s="398" t="s">
        <v>325</v>
      </c>
      <c r="B180" s="965" t="s">
        <v>380</v>
      </c>
      <c r="C180" s="414" t="s">
        <v>403</v>
      </c>
      <c r="D180" s="414">
        <v>44538</v>
      </c>
      <c r="E180" s="415" t="s">
        <v>391</v>
      </c>
      <c r="F180" s="1141"/>
      <c r="G180" s="428"/>
      <c r="H180" s="427"/>
      <c r="I180" s="427"/>
      <c r="J180" s="427"/>
      <c r="K180" s="414"/>
      <c r="L180" s="861"/>
    </row>
    <row r="181" spans="1:12" s="14" customFormat="1" ht="21" hidden="1" thickTop="1" thickBot="1">
      <c r="A181" s="398"/>
      <c r="B181" s="1069"/>
      <c r="C181" s="408"/>
      <c r="D181" s="408"/>
      <c r="E181" s="409"/>
      <c r="F181" s="421" t="s">
        <v>404</v>
      </c>
      <c r="G181" s="870" t="s">
        <v>405</v>
      </c>
      <c r="H181" s="518"/>
      <c r="I181" s="518"/>
      <c r="J181" s="518"/>
      <c r="K181" s="453"/>
      <c r="L181" s="453"/>
    </row>
    <row r="182" spans="1:12" s="14" customFormat="1" ht="21" hidden="1" thickBot="1">
      <c r="A182" s="398"/>
      <c r="B182" s="965"/>
      <c r="C182" s="414"/>
      <c r="D182" s="414"/>
      <c r="E182" s="415"/>
      <c r="F182" s="431"/>
      <c r="G182" s="428"/>
      <c r="H182" s="487"/>
      <c r="I182" s="487"/>
      <c r="J182" s="487"/>
      <c r="K182" s="170"/>
      <c r="L182" s="873"/>
    </row>
    <row r="183" spans="1:12" s="14" customFormat="1" ht="21" hidden="1" thickTop="1" thickBot="1">
      <c r="A183" s="398"/>
      <c r="B183" s="1069" t="s">
        <v>325</v>
      </c>
      <c r="C183" s="408" t="s">
        <v>402</v>
      </c>
      <c r="D183" s="408">
        <v>44545</v>
      </c>
      <c r="E183" s="1138" t="s">
        <v>391</v>
      </c>
      <c r="F183" s="421" t="s">
        <v>284</v>
      </c>
      <c r="G183" s="411" t="s">
        <v>406</v>
      </c>
      <c r="H183" s="425">
        <v>44553</v>
      </c>
      <c r="I183" s="426">
        <f>H183+5</f>
        <v>44558</v>
      </c>
      <c r="J183" s="426">
        <f>H183+23</f>
        <v>44576</v>
      </c>
      <c r="K183" s="412">
        <f>H183+27</f>
        <v>44580</v>
      </c>
      <c r="L183" s="412">
        <f>H183+30</f>
        <v>44583</v>
      </c>
    </row>
    <row r="184" spans="1:12" s="14" customFormat="1" ht="21" hidden="1" thickBot="1">
      <c r="A184" s="398"/>
      <c r="B184" s="965" t="s">
        <v>400</v>
      </c>
      <c r="C184" s="414" t="s">
        <v>401</v>
      </c>
      <c r="D184" s="414">
        <v>44546</v>
      </c>
      <c r="E184" s="415">
        <v>44548</v>
      </c>
      <c r="F184" s="431"/>
      <c r="G184" s="428"/>
      <c r="H184" s="427"/>
      <c r="I184" s="427"/>
      <c r="J184" s="427"/>
      <c r="K184" s="414"/>
      <c r="L184" s="861"/>
    </row>
    <row r="185" spans="1:12" s="14" customFormat="1" ht="20.25" hidden="1" thickTop="1">
      <c r="A185" s="398" t="s">
        <v>384</v>
      </c>
      <c r="B185" s="964" t="s">
        <v>407</v>
      </c>
      <c r="C185" s="408" t="s">
        <v>408</v>
      </c>
      <c r="D185" s="408">
        <v>44552</v>
      </c>
      <c r="E185" s="814" t="s">
        <v>391</v>
      </c>
      <c r="F185" s="421" t="s">
        <v>157</v>
      </c>
      <c r="G185" s="411" t="s">
        <v>409</v>
      </c>
      <c r="H185" s="425">
        <v>44561</v>
      </c>
      <c r="I185" s="426">
        <f>H185+5</f>
        <v>44566</v>
      </c>
      <c r="J185" s="426">
        <f>H185+23</f>
        <v>44584</v>
      </c>
      <c r="K185" s="412">
        <f>H185+27</f>
        <v>44588</v>
      </c>
      <c r="L185" s="412">
        <f>H185+30</f>
        <v>44591</v>
      </c>
    </row>
    <row r="186" spans="1:12" s="14" customFormat="1" ht="21" hidden="1" thickBot="1">
      <c r="A186" s="398"/>
      <c r="B186" s="965"/>
      <c r="C186" s="414"/>
      <c r="D186" s="414"/>
      <c r="E186" s="415"/>
      <c r="F186" s="431"/>
      <c r="G186" s="428"/>
      <c r="H186" s="427"/>
      <c r="I186" s="427"/>
      <c r="J186" s="427"/>
      <c r="K186" s="414"/>
      <c r="L186" s="861"/>
    </row>
    <row r="187" spans="1:12" s="14" customFormat="1" ht="20.25" hidden="1" thickTop="1">
      <c r="A187" s="398" t="s">
        <v>410</v>
      </c>
      <c r="B187" s="964" t="s">
        <v>380</v>
      </c>
      <c r="C187" s="408" t="s">
        <v>411</v>
      </c>
      <c r="D187" s="408">
        <v>44553</v>
      </c>
      <c r="E187" s="409">
        <v>44554</v>
      </c>
      <c r="F187" s="421" t="s">
        <v>412</v>
      </c>
      <c r="G187" s="411" t="s">
        <v>413</v>
      </c>
      <c r="H187" s="425">
        <v>44203</v>
      </c>
      <c r="I187" s="426">
        <f>H187+5</f>
        <v>44208</v>
      </c>
      <c r="J187" s="426">
        <f>H187+23</f>
        <v>44226</v>
      </c>
      <c r="K187" s="412">
        <f>H187+27</f>
        <v>44230</v>
      </c>
      <c r="L187" s="412">
        <f>H187+30</f>
        <v>44233</v>
      </c>
    </row>
    <row r="188" spans="1:12" s="14" customFormat="1" ht="21" hidden="1" thickBot="1">
      <c r="A188" s="398"/>
      <c r="B188" s="965"/>
      <c r="C188" s="414"/>
      <c r="D188" s="414"/>
      <c r="E188" s="415"/>
      <c r="F188" s="431"/>
      <c r="G188" s="428"/>
      <c r="H188" s="427"/>
      <c r="I188" s="427"/>
      <c r="J188" s="427"/>
      <c r="K188" s="414"/>
      <c r="L188" s="861"/>
    </row>
    <row r="189" spans="1:12" s="14" customFormat="1" ht="20.25" hidden="1" thickTop="1">
      <c r="A189" s="398" t="s">
        <v>414</v>
      </c>
      <c r="B189" s="964" t="s">
        <v>410</v>
      </c>
      <c r="C189" s="408" t="s">
        <v>415</v>
      </c>
      <c r="D189" s="408">
        <v>44198</v>
      </c>
      <c r="E189" s="409">
        <v>44199</v>
      </c>
      <c r="F189" s="421" t="s">
        <v>186</v>
      </c>
      <c r="G189" s="411" t="s">
        <v>416</v>
      </c>
      <c r="H189" s="425">
        <v>44204</v>
      </c>
      <c r="I189" s="426">
        <f>H189+5</f>
        <v>44209</v>
      </c>
      <c r="J189" s="426">
        <f>H189+23</f>
        <v>44227</v>
      </c>
      <c r="K189" s="412">
        <f>H189+27</f>
        <v>44231</v>
      </c>
      <c r="L189" s="412">
        <f>H189+30</f>
        <v>44234</v>
      </c>
    </row>
    <row r="193" spans="1:10" s="14" customFormat="1" ht="45">
      <c r="A193" s="398"/>
      <c r="B193" s="399" t="s">
        <v>95</v>
      </c>
      <c r="C193" s="412"/>
      <c r="D193" s="401" t="s">
        <v>96</v>
      </c>
      <c r="E193" s="91" t="s">
        <v>97</v>
      </c>
      <c r="F193" s="857" t="s">
        <v>98</v>
      </c>
      <c r="G193" s="389" t="s">
        <v>99</v>
      </c>
      <c r="H193" s="84" t="s">
        <v>100</v>
      </c>
      <c r="I193" s="141" t="s">
        <v>103</v>
      </c>
      <c r="J193" s="141" t="s">
        <v>104</v>
      </c>
    </row>
    <row r="194" spans="1:10" s="14" customFormat="1" ht="20.25" thickBot="1">
      <c r="A194" s="398"/>
      <c r="B194" s="799" t="s">
        <v>105</v>
      </c>
      <c r="C194" s="461" t="s">
        <v>106</v>
      </c>
      <c r="D194" s="15"/>
      <c r="E194" s="692" t="s">
        <v>107</v>
      </c>
      <c r="F194" s="858"/>
      <c r="G194" s="859"/>
      <c r="H194" s="692"/>
      <c r="I194" s="692" t="s">
        <v>108</v>
      </c>
      <c r="J194" s="692" t="s">
        <v>109</v>
      </c>
    </row>
    <row r="195" spans="1:10" s="14" customFormat="1" ht="20.25" hidden="1" thickTop="1">
      <c r="A195" s="398" t="s">
        <v>325</v>
      </c>
      <c r="B195" s="964" t="s">
        <v>410</v>
      </c>
      <c r="C195" s="408" t="s">
        <v>417</v>
      </c>
      <c r="D195" s="408">
        <v>44572</v>
      </c>
      <c r="E195" s="409">
        <v>44205</v>
      </c>
      <c r="F195" s="421" t="s">
        <v>340</v>
      </c>
      <c r="G195" s="411" t="s">
        <v>418</v>
      </c>
      <c r="H195" s="425">
        <v>44211</v>
      </c>
      <c r="I195" s="426">
        <f>H195+5</f>
        <v>44216</v>
      </c>
      <c r="J195" s="426">
        <f>H195+23</f>
        <v>44234</v>
      </c>
    </row>
    <row r="196" spans="1:10" s="14" customFormat="1" ht="20.25" hidden="1" thickBot="1">
      <c r="A196" s="398"/>
      <c r="B196" s="965"/>
      <c r="C196" s="414"/>
      <c r="D196" s="414"/>
      <c r="E196" s="415"/>
      <c r="F196" s="431"/>
      <c r="G196" s="428"/>
      <c r="H196" s="427"/>
      <c r="I196" s="427"/>
      <c r="J196" s="427"/>
    </row>
    <row r="197" spans="1:10" s="14" customFormat="1" ht="21" hidden="1" thickTop="1" thickBot="1">
      <c r="A197" s="398" t="s">
        <v>407</v>
      </c>
      <c r="B197" s="964" t="s">
        <v>325</v>
      </c>
      <c r="C197" s="408" t="s">
        <v>419</v>
      </c>
      <c r="D197" s="408">
        <v>44574</v>
      </c>
      <c r="E197" s="409">
        <v>44575</v>
      </c>
      <c r="F197" s="421" t="s">
        <v>382</v>
      </c>
      <c r="G197" s="411" t="s">
        <v>420</v>
      </c>
      <c r="H197" s="425">
        <v>44220</v>
      </c>
      <c r="I197" s="426">
        <f>H197+5</f>
        <v>44225</v>
      </c>
      <c r="J197" s="426">
        <f>H197+23</f>
        <v>44243</v>
      </c>
    </row>
    <row r="198" spans="1:10" s="14" customFormat="1" ht="21" hidden="1" thickTop="1" thickBot="1">
      <c r="A198" s="398"/>
      <c r="B198" s="965" t="s">
        <v>246</v>
      </c>
      <c r="C198" s="414" t="s">
        <v>421</v>
      </c>
      <c r="D198" s="408">
        <v>44579</v>
      </c>
      <c r="E198" s="409">
        <v>44580</v>
      </c>
      <c r="F198" s="431"/>
      <c r="G198" s="428"/>
      <c r="H198" s="427"/>
      <c r="I198" s="427"/>
      <c r="J198" s="427"/>
    </row>
    <row r="199" spans="1:10" s="14" customFormat="1" ht="21" hidden="1" thickTop="1" thickBot="1">
      <c r="A199" s="398" t="s">
        <v>422</v>
      </c>
      <c r="B199" s="964" t="s">
        <v>423</v>
      </c>
      <c r="C199" s="408" t="s">
        <v>424</v>
      </c>
      <c r="D199" s="408">
        <v>44588</v>
      </c>
      <c r="E199" s="409">
        <v>44589</v>
      </c>
      <c r="F199" s="421" t="s">
        <v>265</v>
      </c>
      <c r="G199" s="411" t="s">
        <v>425</v>
      </c>
      <c r="H199" s="425">
        <v>44604</v>
      </c>
      <c r="I199" s="426">
        <f t="shared" ref="I199" si="0">H199+5</f>
        <v>44609</v>
      </c>
      <c r="J199" s="426">
        <f t="shared" ref="J199" si="1">H199+23</f>
        <v>44627</v>
      </c>
    </row>
    <row r="200" spans="1:10" s="14" customFormat="1" ht="21.75" hidden="1" customHeight="1" thickTop="1" thickBot="1">
      <c r="A200" s="398"/>
      <c r="B200" s="964"/>
      <c r="C200" s="408"/>
      <c r="D200" s="408"/>
      <c r="E200" s="409"/>
      <c r="F200" s="431"/>
      <c r="G200" s="428"/>
      <c r="H200" s="427"/>
      <c r="I200" s="427"/>
      <c r="J200" s="427"/>
    </row>
    <row r="201" spans="1:10" s="14" customFormat="1" ht="21.75" hidden="1" customHeight="1" thickTop="1" thickBot="1">
      <c r="A201" s="398" t="s">
        <v>426</v>
      </c>
      <c r="B201" s="964" t="s">
        <v>427</v>
      </c>
      <c r="C201" s="408" t="s">
        <v>428</v>
      </c>
      <c r="D201" s="408">
        <v>44602</v>
      </c>
      <c r="E201" s="409">
        <v>44604</v>
      </c>
      <c r="F201" s="421" t="s">
        <v>142</v>
      </c>
      <c r="G201" s="411" t="s">
        <v>429</v>
      </c>
      <c r="H201" s="425">
        <v>44615</v>
      </c>
      <c r="I201" s="426">
        <f>H201+5</f>
        <v>44620</v>
      </c>
      <c r="J201" s="426">
        <f>H201+23</f>
        <v>44638</v>
      </c>
    </row>
    <row r="202" spans="1:10" s="14" customFormat="1" ht="21.75" hidden="1" customHeight="1" thickTop="1" thickBot="1">
      <c r="A202" s="398" t="s">
        <v>430</v>
      </c>
      <c r="B202" s="964"/>
      <c r="C202" s="408"/>
      <c r="D202" s="408"/>
      <c r="E202" s="409"/>
      <c r="F202" s="431"/>
      <c r="G202" s="428"/>
      <c r="H202" s="427"/>
      <c r="I202" s="427"/>
      <c r="J202" s="427"/>
    </row>
    <row r="203" spans="1:10" s="14" customFormat="1" ht="21.75" hidden="1" customHeight="1" thickTop="1">
      <c r="A203" s="398" t="s">
        <v>380</v>
      </c>
      <c r="B203" s="964" t="s">
        <v>325</v>
      </c>
      <c r="C203" s="408" t="s">
        <v>431</v>
      </c>
      <c r="D203" s="408">
        <v>44612</v>
      </c>
      <c r="E203" s="409">
        <v>44614</v>
      </c>
      <c r="F203" s="421" t="s">
        <v>272</v>
      </c>
      <c r="G203" s="411" t="s">
        <v>432</v>
      </c>
      <c r="H203" s="425">
        <v>44253</v>
      </c>
      <c r="I203" s="426">
        <f>H203+5</f>
        <v>44258</v>
      </c>
      <c r="J203" s="426">
        <f>H203+23</f>
        <v>44276</v>
      </c>
    </row>
    <row r="204" spans="1:10" s="14" customFormat="1" ht="21.75" hidden="1" customHeight="1" thickBot="1">
      <c r="A204" s="398"/>
      <c r="B204" s="965"/>
      <c r="C204" s="414"/>
      <c r="D204" s="414"/>
      <c r="E204" s="415"/>
      <c r="F204" s="431"/>
      <c r="G204" s="428"/>
      <c r="H204" s="427"/>
      <c r="I204" s="427"/>
      <c r="J204" s="427"/>
    </row>
    <row r="205" spans="1:10" s="14" customFormat="1" ht="21.75" hidden="1" customHeight="1" thickTop="1">
      <c r="A205" s="398"/>
      <c r="B205" s="964"/>
      <c r="C205" s="408"/>
      <c r="D205" s="408"/>
      <c r="E205" s="409"/>
      <c r="F205" s="489" t="s">
        <v>404</v>
      </c>
      <c r="G205" s="411" t="s">
        <v>433</v>
      </c>
      <c r="H205" s="518"/>
      <c r="I205" s="518"/>
      <c r="J205" s="518"/>
    </row>
    <row r="206" spans="1:10" s="14" customFormat="1" ht="21.75" hidden="1" customHeight="1" thickBot="1">
      <c r="A206" s="398"/>
      <c r="B206" s="965"/>
      <c r="C206" s="414"/>
      <c r="D206" s="414"/>
      <c r="E206" s="415"/>
      <c r="F206" s="431"/>
      <c r="G206" s="428"/>
      <c r="H206" s="487"/>
      <c r="I206" s="487"/>
      <c r="J206" s="487"/>
    </row>
    <row r="207" spans="1:10" s="14" customFormat="1" ht="21.75" hidden="1" customHeight="1" thickTop="1">
      <c r="A207" s="398"/>
      <c r="B207" s="964"/>
      <c r="C207" s="408"/>
      <c r="D207" s="408"/>
      <c r="E207" s="409"/>
      <c r="F207" s="489" t="s">
        <v>404</v>
      </c>
      <c r="G207" s="411" t="s">
        <v>434</v>
      </c>
      <c r="H207" s="518"/>
      <c r="I207" s="518"/>
      <c r="J207" s="518"/>
    </row>
    <row r="208" spans="1:10" ht="13.5" thickTop="1"/>
    <row r="209" spans="1:10" s="14" customFormat="1" ht="21.75" hidden="1" customHeight="1" thickTop="1">
      <c r="A209" s="398"/>
      <c r="B209" s="964"/>
      <c r="C209" s="408"/>
      <c r="D209" s="408"/>
      <c r="E209" s="409"/>
      <c r="F209" s="489" t="s">
        <v>404</v>
      </c>
      <c r="G209" s="411" t="s">
        <v>435</v>
      </c>
      <c r="H209" s="518"/>
      <c r="I209" s="518"/>
      <c r="J209" s="518"/>
    </row>
    <row r="210" spans="1:10" s="14" customFormat="1" ht="21.75" hidden="1" customHeight="1" thickBot="1">
      <c r="A210" s="398"/>
      <c r="B210" s="965"/>
      <c r="C210" s="414"/>
      <c r="D210" s="414"/>
      <c r="E210" s="415"/>
      <c r="F210" s="431"/>
      <c r="G210" s="428"/>
      <c r="H210" s="487"/>
      <c r="I210" s="487"/>
      <c r="J210" s="487"/>
    </row>
    <row r="211" spans="1:10" s="14" customFormat="1" ht="21.75" hidden="1" customHeight="1" thickTop="1">
      <c r="A211" s="398"/>
      <c r="B211" s="964"/>
      <c r="C211" s="408"/>
      <c r="D211" s="408"/>
      <c r="E211" s="409"/>
      <c r="F211" s="489" t="s">
        <v>404</v>
      </c>
      <c r="G211" s="411" t="s">
        <v>436</v>
      </c>
      <c r="H211" s="518"/>
      <c r="I211" s="518"/>
      <c r="J211" s="518"/>
    </row>
    <row r="212" spans="1:10" s="14" customFormat="1" ht="21.75" hidden="1" customHeight="1" thickBot="1">
      <c r="A212" s="398"/>
      <c r="B212" s="965"/>
      <c r="C212" s="414"/>
      <c r="D212" s="414"/>
      <c r="E212" s="415"/>
      <c r="F212" s="431"/>
      <c r="G212" s="428"/>
      <c r="H212" s="487"/>
      <c r="I212" s="487"/>
      <c r="J212" s="487"/>
    </row>
    <row r="213" spans="1:10" s="14" customFormat="1" ht="21.75" hidden="1" customHeight="1" thickTop="1">
      <c r="A213" s="398"/>
      <c r="B213" s="964" t="s">
        <v>407</v>
      </c>
      <c r="C213" s="408" t="s">
        <v>437</v>
      </c>
      <c r="D213" s="408">
        <v>44622</v>
      </c>
      <c r="E213" s="409">
        <v>44623</v>
      </c>
      <c r="F213" s="421" t="s">
        <v>438</v>
      </c>
      <c r="G213" s="411" t="s">
        <v>439</v>
      </c>
      <c r="H213" s="425">
        <v>44631</v>
      </c>
      <c r="I213" s="426">
        <f t="shared" ref="I213" si="2">H213+5</f>
        <v>44636</v>
      </c>
      <c r="J213" s="426">
        <f t="shared" ref="J213" si="3">H213+23</f>
        <v>44654</v>
      </c>
    </row>
    <row r="214" spans="1:10" s="14" customFormat="1" ht="21.75" hidden="1" customHeight="1" thickBot="1">
      <c r="A214" s="398"/>
      <c r="B214" s="965"/>
      <c r="C214" s="414"/>
      <c r="D214" s="414"/>
      <c r="E214" s="415"/>
      <c r="F214" s="431"/>
      <c r="G214" s="428"/>
      <c r="H214" s="427"/>
      <c r="I214" s="427"/>
      <c r="J214" s="427"/>
    </row>
    <row r="215" spans="1:10" s="14" customFormat="1" ht="21.75" hidden="1" customHeight="1" thickTop="1" thickBot="1">
      <c r="A215" s="398" t="s">
        <v>440</v>
      </c>
      <c r="B215" s="964" t="s">
        <v>332</v>
      </c>
      <c r="C215" s="408" t="s">
        <v>441</v>
      </c>
      <c r="D215" s="408">
        <v>44624</v>
      </c>
      <c r="E215" s="409">
        <v>44625</v>
      </c>
      <c r="F215" s="421" t="s">
        <v>442</v>
      </c>
      <c r="G215" s="411" t="s">
        <v>443</v>
      </c>
      <c r="H215" s="425">
        <v>44640</v>
      </c>
      <c r="I215" s="426">
        <f t="shared" ref="I215" si="4">H215+5</f>
        <v>44645</v>
      </c>
      <c r="J215" s="426">
        <f t="shared" ref="J215" si="5">H215+23</f>
        <v>44663</v>
      </c>
    </row>
    <row r="216" spans="1:10" s="14" customFormat="1" ht="21.75" hidden="1" customHeight="1" thickTop="1" thickBot="1">
      <c r="A216" s="1223" t="s">
        <v>444</v>
      </c>
      <c r="B216" s="964" t="s">
        <v>280</v>
      </c>
      <c r="C216" s="408" t="s">
        <v>445</v>
      </c>
      <c r="D216" s="408">
        <v>44632</v>
      </c>
      <c r="E216" s="409">
        <v>44634</v>
      </c>
      <c r="F216" s="431"/>
      <c r="G216" s="428"/>
      <c r="H216" s="427"/>
      <c r="I216" s="427"/>
      <c r="J216" s="427"/>
    </row>
    <row r="217" spans="1:10" s="14" customFormat="1" ht="21.75" hidden="1" customHeight="1" thickTop="1">
      <c r="A217" s="398" t="s">
        <v>446</v>
      </c>
      <c r="B217" s="964" t="s">
        <v>325</v>
      </c>
      <c r="C217" s="408" t="s">
        <v>447</v>
      </c>
      <c r="D217" s="408">
        <v>44638</v>
      </c>
      <c r="E217" s="409">
        <v>44639</v>
      </c>
      <c r="F217" s="421" t="s">
        <v>284</v>
      </c>
      <c r="G217" s="411" t="s">
        <v>448</v>
      </c>
      <c r="H217" s="425">
        <v>44645</v>
      </c>
      <c r="I217" s="426">
        <f t="shared" ref="I217" si="6">H217+5</f>
        <v>44650</v>
      </c>
      <c r="J217" s="426">
        <f t="shared" ref="J217" si="7">H217+23</f>
        <v>44668</v>
      </c>
    </row>
    <row r="218" spans="1:10" s="14" customFormat="1" ht="21.75" hidden="1" customHeight="1" thickBot="1">
      <c r="A218" s="398"/>
      <c r="B218" s="965"/>
      <c r="C218" s="414"/>
      <c r="D218" s="414"/>
      <c r="E218" s="415"/>
      <c r="F218" s="431"/>
      <c r="G218" s="428"/>
      <c r="H218" s="427"/>
      <c r="I218" s="427"/>
      <c r="J218" s="427"/>
    </row>
    <row r="219" spans="1:10" s="14" customFormat="1" ht="21.75" hidden="1" customHeight="1" thickTop="1">
      <c r="A219" s="398"/>
      <c r="B219" s="964" t="s">
        <v>407</v>
      </c>
      <c r="C219" s="408" t="s">
        <v>449</v>
      </c>
      <c r="D219" s="408">
        <v>44645</v>
      </c>
      <c r="E219" s="409">
        <v>44647</v>
      </c>
      <c r="F219" s="421" t="s">
        <v>157</v>
      </c>
      <c r="G219" s="411" t="s">
        <v>450</v>
      </c>
      <c r="H219" s="425">
        <v>44659</v>
      </c>
      <c r="I219" s="426">
        <f t="shared" ref="I219" si="8">H219+5</f>
        <v>44664</v>
      </c>
      <c r="J219" s="426">
        <f t="shared" ref="J219" si="9">H219+23</f>
        <v>44682</v>
      </c>
    </row>
    <row r="220" spans="1:10" s="14" customFormat="1" ht="21.75" hidden="1" customHeight="1" thickBot="1">
      <c r="A220" s="398"/>
      <c r="B220" s="965"/>
      <c r="C220" s="414"/>
      <c r="D220" s="414"/>
      <c r="E220" s="415"/>
      <c r="F220" s="431"/>
      <c r="G220" s="428"/>
      <c r="H220" s="427"/>
      <c r="I220" s="427"/>
      <c r="J220" s="427"/>
    </row>
    <row r="221" spans="1:10" s="14" customFormat="1" ht="21.75" hidden="1" customHeight="1" thickTop="1">
      <c r="A221" s="398" t="s">
        <v>410</v>
      </c>
      <c r="B221" s="964" t="s">
        <v>451</v>
      </c>
      <c r="C221" s="408" t="s">
        <v>452</v>
      </c>
      <c r="D221" s="408">
        <v>44653</v>
      </c>
      <c r="E221" s="409">
        <v>44655</v>
      </c>
      <c r="F221" s="489" t="s">
        <v>404</v>
      </c>
      <c r="G221" s="411" t="s">
        <v>453</v>
      </c>
      <c r="H221" s="518"/>
      <c r="I221" s="518"/>
      <c r="J221" s="518"/>
    </row>
    <row r="222" spans="1:10" s="14" customFormat="1" ht="21.75" hidden="1" customHeight="1" thickBot="1">
      <c r="A222" s="398"/>
      <c r="B222" s="965"/>
      <c r="C222" s="414"/>
      <c r="D222" s="414"/>
      <c r="E222" s="415"/>
      <c r="F222" s="431"/>
      <c r="G222" s="428"/>
      <c r="H222" s="487"/>
      <c r="I222" s="487"/>
      <c r="J222" s="487"/>
    </row>
    <row r="223" spans="1:10" s="14" customFormat="1" ht="21.75" hidden="1" customHeight="1" thickTop="1">
      <c r="A223" s="398"/>
      <c r="B223" s="964" t="s">
        <v>410</v>
      </c>
      <c r="C223" s="408" t="s">
        <v>454</v>
      </c>
      <c r="D223" s="408">
        <v>44659</v>
      </c>
      <c r="E223" s="409">
        <v>44661</v>
      </c>
      <c r="F223" s="421" t="s">
        <v>186</v>
      </c>
      <c r="G223" s="411" t="s">
        <v>455</v>
      </c>
      <c r="H223" s="425">
        <v>44662</v>
      </c>
      <c r="I223" s="426">
        <f t="shared" ref="I223" si="10">H223+5</f>
        <v>44667</v>
      </c>
      <c r="J223" s="426">
        <f t="shared" ref="J223" si="11">H223+23</f>
        <v>44685</v>
      </c>
    </row>
    <row r="225" spans="1:10" s="14" customFormat="1" ht="21.75" hidden="1" customHeight="1" thickTop="1">
      <c r="A225" s="398"/>
      <c r="B225" s="964" t="s">
        <v>325</v>
      </c>
      <c r="C225" s="408" t="s">
        <v>456</v>
      </c>
      <c r="D225" s="408">
        <v>44667</v>
      </c>
      <c r="E225" s="409">
        <v>44669</v>
      </c>
      <c r="F225" s="421" t="s">
        <v>412</v>
      </c>
      <c r="G225" s="411" t="s">
        <v>457</v>
      </c>
      <c r="H225" s="425">
        <v>45403</v>
      </c>
      <c r="I225" s="426">
        <f t="shared" ref="I225" si="12">H225+5</f>
        <v>45408</v>
      </c>
      <c r="J225" s="426">
        <f t="shared" ref="J225" si="13">H225+23</f>
        <v>45426</v>
      </c>
    </row>
    <row r="226" spans="1:10" s="14" customFormat="1" ht="21.75" hidden="1" customHeight="1" thickBot="1">
      <c r="A226" s="398"/>
      <c r="B226" s="965"/>
      <c r="C226" s="414"/>
      <c r="D226" s="414"/>
      <c r="E226" s="415"/>
      <c r="F226" s="431"/>
      <c r="G226" s="428"/>
      <c r="H226" s="427"/>
      <c r="I226" s="427"/>
      <c r="J226" s="427"/>
    </row>
    <row r="227" spans="1:10" s="14" customFormat="1" ht="21.75" hidden="1" customHeight="1" thickTop="1">
      <c r="A227" s="398"/>
      <c r="B227" s="964"/>
      <c r="C227" s="408"/>
      <c r="D227" s="408"/>
      <c r="E227" s="409"/>
      <c r="F227" s="489" t="s">
        <v>404</v>
      </c>
      <c r="G227" s="411" t="s">
        <v>458</v>
      </c>
      <c r="H227" s="491"/>
      <c r="I227" s="518"/>
      <c r="J227" s="518"/>
    </row>
    <row r="228" spans="1:10" s="14" customFormat="1" ht="21.75" hidden="1" customHeight="1" thickBot="1">
      <c r="A228" s="398"/>
      <c r="B228" s="965"/>
      <c r="C228" s="414"/>
      <c r="D228" s="414"/>
      <c r="E228" s="415"/>
      <c r="F228" s="431"/>
      <c r="G228" s="428"/>
      <c r="H228" s="487"/>
      <c r="I228" s="487"/>
      <c r="J228" s="487"/>
    </row>
    <row r="229" spans="1:10" s="14" customFormat="1" ht="21.75" hidden="1" customHeight="1" thickTop="1">
      <c r="A229" s="398" t="s">
        <v>407</v>
      </c>
      <c r="B229" s="964" t="s">
        <v>451</v>
      </c>
      <c r="C229" s="408" t="s">
        <v>459</v>
      </c>
      <c r="D229" s="408">
        <v>44672</v>
      </c>
      <c r="E229" s="409">
        <v>44673</v>
      </c>
      <c r="F229" s="421" t="s">
        <v>340</v>
      </c>
      <c r="G229" s="411" t="s">
        <v>460</v>
      </c>
      <c r="H229" s="425">
        <v>44682</v>
      </c>
      <c r="I229" s="426">
        <f t="shared" ref="I229" si="14">H229+5</f>
        <v>44687</v>
      </c>
      <c r="J229" s="426">
        <f t="shared" ref="J229" si="15">H229+23</f>
        <v>44705</v>
      </c>
    </row>
    <row r="230" spans="1:10" s="14" customFormat="1" ht="21.75" hidden="1" customHeight="1" thickBot="1">
      <c r="A230" s="398"/>
      <c r="B230" s="965"/>
      <c r="C230" s="414"/>
      <c r="D230" s="414"/>
      <c r="E230" s="415"/>
      <c r="F230" s="431"/>
      <c r="G230" s="428"/>
      <c r="H230" s="427"/>
      <c r="I230" s="427"/>
      <c r="J230" s="427"/>
    </row>
    <row r="231" spans="1:10" s="14" customFormat="1" ht="21.75" hidden="1" customHeight="1" thickTop="1">
      <c r="A231" s="398"/>
      <c r="B231" s="964"/>
      <c r="C231" s="408"/>
      <c r="D231" s="408"/>
      <c r="E231" s="409"/>
      <c r="F231" s="489" t="s">
        <v>404</v>
      </c>
      <c r="G231" s="411" t="s">
        <v>461</v>
      </c>
      <c r="H231" s="518"/>
      <c r="I231" s="518"/>
      <c r="J231" s="518"/>
    </row>
    <row r="232" spans="1:10" s="14" customFormat="1" ht="21.75" hidden="1" customHeight="1" thickBot="1">
      <c r="A232" s="398"/>
      <c r="B232" s="965"/>
      <c r="C232" s="414"/>
      <c r="D232" s="414"/>
      <c r="E232" s="415"/>
      <c r="F232" s="431" t="s">
        <v>382</v>
      </c>
      <c r="G232" s="428"/>
      <c r="H232" s="427"/>
      <c r="I232" s="427"/>
      <c r="J232" s="427"/>
    </row>
    <row r="233" spans="1:10" s="14" customFormat="1" ht="21.75" hidden="1" customHeight="1" thickTop="1" thickBot="1">
      <c r="A233" s="398" t="s">
        <v>462</v>
      </c>
      <c r="B233" s="964" t="s">
        <v>451</v>
      </c>
      <c r="C233" s="408" t="s">
        <v>463</v>
      </c>
      <c r="D233" s="408">
        <v>44682</v>
      </c>
      <c r="E233" s="409">
        <v>44683</v>
      </c>
      <c r="F233" s="421" t="s">
        <v>382</v>
      </c>
      <c r="G233" s="411" t="s">
        <v>464</v>
      </c>
      <c r="H233" s="425">
        <v>44697</v>
      </c>
      <c r="I233" s="426">
        <f t="shared" ref="I233" si="16">H233+5</f>
        <v>44702</v>
      </c>
      <c r="J233" s="426">
        <f t="shared" ref="J233" si="17">H233+23</f>
        <v>44720</v>
      </c>
    </row>
    <row r="234" spans="1:10" s="14" customFormat="1" ht="21.75" hidden="1" customHeight="1" thickTop="1" thickBot="1">
      <c r="A234" s="398"/>
      <c r="B234" s="965" t="s">
        <v>410</v>
      </c>
      <c r="C234" s="414" t="s">
        <v>465</v>
      </c>
      <c r="D234" s="408">
        <v>44687</v>
      </c>
      <c r="E234" s="409">
        <v>44688</v>
      </c>
      <c r="F234" s="431"/>
      <c r="G234" s="428"/>
      <c r="H234" s="427"/>
      <c r="I234" s="427"/>
      <c r="J234" s="427"/>
    </row>
    <row r="235" spans="1:10" s="14" customFormat="1" ht="21.75" hidden="1" customHeight="1" thickTop="1">
      <c r="A235" s="398" t="s">
        <v>325</v>
      </c>
      <c r="B235" s="964" t="s">
        <v>380</v>
      </c>
      <c r="C235" s="408" t="s">
        <v>466</v>
      </c>
      <c r="D235" s="408">
        <v>44693</v>
      </c>
      <c r="E235" s="409">
        <v>44694</v>
      </c>
      <c r="F235" s="489" t="s">
        <v>404</v>
      </c>
      <c r="G235" s="411" t="s">
        <v>467</v>
      </c>
      <c r="H235" s="518"/>
      <c r="I235" s="518"/>
      <c r="J235" s="518"/>
    </row>
    <row r="236" spans="1:10" s="14" customFormat="1" ht="21.75" hidden="1" customHeight="1" thickBot="1">
      <c r="A236" s="398"/>
      <c r="B236" s="965"/>
      <c r="C236" s="414"/>
      <c r="D236" s="414"/>
      <c r="E236" s="415"/>
      <c r="F236" s="431" t="s">
        <v>265</v>
      </c>
      <c r="G236" s="428"/>
      <c r="H236" s="427"/>
      <c r="I236" s="427"/>
      <c r="J236" s="427"/>
    </row>
    <row r="237" spans="1:10" s="14" customFormat="1" ht="21.75" hidden="1" customHeight="1" thickTop="1">
      <c r="A237" s="398" t="s">
        <v>468</v>
      </c>
      <c r="B237" s="964" t="s">
        <v>380</v>
      </c>
      <c r="C237" s="408" t="s">
        <v>469</v>
      </c>
      <c r="D237" s="408">
        <v>44701</v>
      </c>
      <c r="E237" s="409">
        <v>44702</v>
      </c>
      <c r="F237" s="489" t="s">
        <v>404</v>
      </c>
      <c r="G237" s="411" t="s">
        <v>470</v>
      </c>
      <c r="H237" s="518"/>
      <c r="I237" s="518"/>
      <c r="J237" s="518"/>
    </row>
    <row r="238" spans="1:10" s="14" customFormat="1" ht="21.75" hidden="1" customHeight="1" thickBot="1">
      <c r="A238" s="398"/>
      <c r="B238" s="965"/>
      <c r="C238" s="414"/>
      <c r="D238" s="414"/>
      <c r="E238" s="415"/>
      <c r="F238" s="431" t="s">
        <v>142</v>
      </c>
      <c r="G238" s="428"/>
      <c r="H238" s="427"/>
      <c r="I238" s="427"/>
      <c r="J238" s="427"/>
    </row>
    <row r="239" spans="1:10" s="14" customFormat="1" ht="21.75" hidden="1" customHeight="1" thickTop="1">
      <c r="A239" s="398" t="s">
        <v>471</v>
      </c>
      <c r="B239" s="964" t="s">
        <v>451</v>
      </c>
      <c r="C239" s="408" t="s">
        <v>472</v>
      </c>
      <c r="D239" s="408">
        <v>44713</v>
      </c>
      <c r="E239" s="409">
        <v>44714</v>
      </c>
      <c r="F239" s="421" t="s">
        <v>142</v>
      </c>
      <c r="G239" s="411" t="s">
        <v>473</v>
      </c>
      <c r="H239" s="425">
        <v>44718</v>
      </c>
      <c r="I239" s="426">
        <f t="shared" ref="I239" si="18">H239+5</f>
        <v>44723</v>
      </c>
      <c r="J239" s="426">
        <f t="shared" ref="J239" si="19">H239+23</f>
        <v>44741</v>
      </c>
    </row>
    <row r="241" spans="1:10" s="14" customFormat="1" ht="21.75" hidden="1" customHeight="1" thickTop="1">
      <c r="A241" s="398"/>
      <c r="B241" s="964" t="s">
        <v>407</v>
      </c>
      <c r="C241" s="408" t="s">
        <v>474</v>
      </c>
      <c r="D241" s="408">
        <v>44720</v>
      </c>
      <c r="E241" s="409">
        <v>44721</v>
      </c>
      <c r="F241" s="421" t="s">
        <v>272</v>
      </c>
      <c r="G241" s="411" t="s">
        <v>475</v>
      </c>
      <c r="H241" s="425">
        <v>44728</v>
      </c>
      <c r="I241" s="426">
        <f>H241+5</f>
        <v>44733</v>
      </c>
      <c r="J241" s="426">
        <f>H241+23</f>
        <v>44751</v>
      </c>
    </row>
    <row r="242" spans="1:10" s="14" customFormat="1" ht="21.75" hidden="1" customHeight="1" thickBot="1">
      <c r="A242" s="398"/>
      <c r="B242" s="965"/>
      <c r="C242" s="414"/>
      <c r="D242" s="414"/>
      <c r="E242" s="415"/>
      <c r="F242" s="431"/>
      <c r="G242" s="428"/>
      <c r="H242" s="427"/>
      <c r="I242" s="427"/>
      <c r="J242" s="427"/>
    </row>
    <row r="243" spans="1:10" s="14" customFormat="1" ht="21.75" hidden="1" customHeight="1" thickTop="1" thickBot="1">
      <c r="A243" s="398" t="s">
        <v>476</v>
      </c>
      <c r="B243" s="964" t="s">
        <v>427</v>
      </c>
      <c r="C243" s="408" t="s">
        <v>477</v>
      </c>
      <c r="D243" s="408">
        <v>44726</v>
      </c>
      <c r="E243" s="814" t="s">
        <v>391</v>
      </c>
      <c r="F243" s="421" t="s">
        <v>438</v>
      </c>
      <c r="G243" s="411" t="s">
        <v>478</v>
      </c>
      <c r="H243" s="425">
        <v>44738</v>
      </c>
      <c r="I243" s="426">
        <f>H243+5</f>
        <v>44743</v>
      </c>
      <c r="J243" s="426">
        <f>H243+23</f>
        <v>44761</v>
      </c>
    </row>
    <row r="244" spans="1:10" s="14" customFormat="1" ht="21.75" hidden="1" customHeight="1" thickTop="1" thickBot="1">
      <c r="A244" s="398"/>
      <c r="B244" s="964" t="s">
        <v>410</v>
      </c>
      <c r="C244" s="408" t="s">
        <v>479</v>
      </c>
      <c r="D244" s="408">
        <v>44730</v>
      </c>
      <c r="E244" s="409">
        <v>44731</v>
      </c>
      <c r="F244" s="431"/>
      <c r="G244" s="428"/>
      <c r="H244" s="427"/>
      <c r="I244" s="427"/>
      <c r="J244" s="427"/>
    </row>
    <row r="245" spans="1:10" s="14" customFormat="1" ht="21.75" hidden="1" customHeight="1" thickTop="1">
      <c r="A245" s="398" t="s">
        <v>380</v>
      </c>
      <c r="B245" s="964" t="s">
        <v>410</v>
      </c>
      <c r="C245" s="408" t="s">
        <v>479</v>
      </c>
      <c r="D245" s="408">
        <v>44730</v>
      </c>
      <c r="E245" s="409">
        <v>44731</v>
      </c>
      <c r="F245" s="489" t="s">
        <v>404</v>
      </c>
      <c r="G245" s="411" t="s">
        <v>480</v>
      </c>
      <c r="H245" s="491"/>
      <c r="I245" s="518"/>
      <c r="J245" s="518"/>
    </row>
    <row r="246" spans="1:10" s="14" customFormat="1" ht="21.75" hidden="1" customHeight="1" thickBot="1">
      <c r="A246" s="398"/>
      <c r="B246" s="965"/>
      <c r="C246" s="414"/>
      <c r="D246" s="414"/>
      <c r="E246" s="415"/>
      <c r="F246" s="431"/>
      <c r="G246" s="428"/>
      <c r="H246" s="487"/>
      <c r="I246" s="487"/>
      <c r="J246" s="487"/>
    </row>
    <row r="247" spans="1:10" s="14" customFormat="1" ht="21.75" hidden="1" customHeight="1" thickTop="1">
      <c r="A247" s="398" t="s">
        <v>481</v>
      </c>
      <c r="B247" s="964" t="s">
        <v>482</v>
      </c>
      <c r="C247" s="408" t="s">
        <v>483</v>
      </c>
      <c r="D247" s="408">
        <v>44742</v>
      </c>
      <c r="E247" s="409">
        <v>44743</v>
      </c>
      <c r="F247" s="421" t="s">
        <v>442</v>
      </c>
      <c r="G247" s="411" t="s">
        <v>484</v>
      </c>
      <c r="H247" s="425">
        <v>44745</v>
      </c>
      <c r="I247" s="426">
        <f>H247+5</f>
        <v>44750</v>
      </c>
      <c r="J247" s="426">
        <f>H247+23</f>
        <v>44768</v>
      </c>
    </row>
    <row r="248" spans="1:10" s="14" customFormat="1" ht="21.75" hidden="1" customHeight="1" thickBot="1">
      <c r="A248" s="398"/>
      <c r="B248" s="965"/>
      <c r="C248" s="414"/>
      <c r="D248" s="414"/>
      <c r="E248" s="415"/>
      <c r="F248" s="431"/>
      <c r="G248" s="428"/>
      <c r="H248" s="427"/>
      <c r="I248" s="427"/>
      <c r="J248" s="427"/>
    </row>
    <row r="249" spans="1:10" s="14" customFormat="1" ht="21.75" hidden="1" customHeight="1" thickTop="1">
      <c r="A249" s="398" t="s">
        <v>325</v>
      </c>
      <c r="B249" s="964" t="s">
        <v>451</v>
      </c>
      <c r="C249" s="408" t="s">
        <v>485</v>
      </c>
      <c r="D249" s="408">
        <v>44749</v>
      </c>
      <c r="E249" s="409">
        <v>44750</v>
      </c>
      <c r="F249" s="421" t="s">
        <v>284</v>
      </c>
      <c r="G249" s="411" t="s">
        <v>486</v>
      </c>
      <c r="H249" s="425">
        <v>44755</v>
      </c>
      <c r="I249" s="426">
        <f>H249+5</f>
        <v>44760</v>
      </c>
      <c r="J249" s="426">
        <f>H249+23</f>
        <v>44778</v>
      </c>
    </row>
    <row r="250" spans="1:10" s="14" customFormat="1" ht="21.75" hidden="1" customHeight="1" thickBot="1">
      <c r="A250" s="398"/>
      <c r="B250" s="965"/>
      <c r="C250" s="414"/>
      <c r="D250" s="414"/>
      <c r="E250" s="415"/>
      <c r="F250" s="431"/>
      <c r="G250" s="428"/>
      <c r="H250" s="427"/>
      <c r="I250" s="427"/>
      <c r="J250" s="427"/>
    </row>
    <row r="251" spans="1:10" s="14" customFormat="1" ht="21.75" hidden="1" customHeight="1" thickTop="1">
      <c r="A251" s="398"/>
      <c r="B251" s="964" t="s">
        <v>407</v>
      </c>
      <c r="C251" s="408" t="s">
        <v>487</v>
      </c>
      <c r="D251" s="408">
        <v>44754</v>
      </c>
      <c r="E251" s="409">
        <v>44755</v>
      </c>
      <c r="F251" s="421" t="s">
        <v>157</v>
      </c>
      <c r="G251" s="411" t="s">
        <v>488</v>
      </c>
      <c r="H251" s="425">
        <v>44768</v>
      </c>
      <c r="I251" s="426">
        <f t="shared" ref="I251" si="20">H251+5</f>
        <v>44773</v>
      </c>
      <c r="J251" s="426">
        <f t="shared" ref="J251" si="21">H251+23</f>
        <v>44791</v>
      </c>
    </row>
    <row r="252" spans="1:10" s="14" customFormat="1" ht="21.75" hidden="1" customHeight="1" thickBot="1">
      <c r="A252" s="398"/>
      <c r="B252" s="965"/>
      <c r="C252" s="414"/>
      <c r="D252" s="414"/>
      <c r="E252" s="415"/>
      <c r="F252" s="431"/>
      <c r="G252" s="428"/>
      <c r="H252" s="427"/>
      <c r="I252" s="427"/>
      <c r="J252" s="427"/>
    </row>
    <row r="253" spans="1:10" s="14" customFormat="1" ht="21.75" hidden="1" customHeight="1" thickTop="1">
      <c r="A253" s="398" t="s">
        <v>489</v>
      </c>
      <c r="B253" s="964" t="s">
        <v>380</v>
      </c>
      <c r="C253" s="408" t="s">
        <v>490</v>
      </c>
      <c r="D253" s="408">
        <v>44760</v>
      </c>
      <c r="E253" s="409">
        <v>44761</v>
      </c>
      <c r="F253" s="421" t="s">
        <v>186</v>
      </c>
      <c r="G253" s="411" t="s">
        <v>491</v>
      </c>
      <c r="H253" s="425">
        <v>44771</v>
      </c>
      <c r="I253" s="426">
        <f t="shared" ref="I253" si="22">H253+5</f>
        <v>44776</v>
      </c>
      <c r="J253" s="426">
        <f t="shared" ref="J253" si="23">H253+23</f>
        <v>44794</v>
      </c>
    </row>
    <row r="254" spans="1:10" s="14" customFormat="1" ht="21.75" hidden="1" customHeight="1" thickBot="1">
      <c r="A254" s="398"/>
      <c r="B254" s="965"/>
      <c r="C254" s="414"/>
      <c r="D254" s="414"/>
      <c r="E254" s="415"/>
      <c r="F254" s="431"/>
      <c r="G254" s="428"/>
      <c r="H254" s="427"/>
      <c r="I254" s="427"/>
      <c r="J254" s="427"/>
    </row>
    <row r="255" spans="1:10" s="14" customFormat="1" ht="21.75" hidden="1" customHeight="1" thickTop="1">
      <c r="A255" s="398" t="s">
        <v>492</v>
      </c>
      <c r="B255" s="964" t="s">
        <v>410</v>
      </c>
      <c r="C255" s="408" t="s">
        <v>493</v>
      </c>
      <c r="D255" s="408">
        <v>44765</v>
      </c>
      <c r="E255" s="409">
        <v>44767</v>
      </c>
      <c r="F255" s="421" t="s">
        <v>412</v>
      </c>
      <c r="G255" s="411" t="s">
        <v>494</v>
      </c>
      <c r="H255" s="425">
        <v>44779</v>
      </c>
      <c r="I255" s="426">
        <f t="shared" ref="I255" si="24">H255+23</f>
        <v>44802</v>
      </c>
      <c r="J255" s="426">
        <f>H255+33</f>
        <v>44812</v>
      </c>
    </row>
    <row r="257" spans="1:10" s="14" customFormat="1" ht="21.75" hidden="1" customHeight="1" thickTop="1">
      <c r="A257" s="398"/>
      <c r="B257" s="964" t="s">
        <v>451</v>
      </c>
      <c r="C257" s="408" t="s">
        <v>495</v>
      </c>
      <c r="D257" s="408">
        <v>44773</v>
      </c>
      <c r="E257" s="409">
        <v>44774</v>
      </c>
      <c r="F257" s="421" t="s">
        <v>340</v>
      </c>
      <c r="G257" s="411" t="s">
        <v>496</v>
      </c>
      <c r="H257" s="425">
        <v>44782</v>
      </c>
      <c r="I257" s="426">
        <f t="shared" ref="I257" si="25">H257+23</f>
        <v>44805</v>
      </c>
      <c r="J257" s="426">
        <f t="shared" ref="J257" si="26">H257+33</f>
        <v>44815</v>
      </c>
    </row>
    <row r="258" spans="1:10" s="14" customFormat="1" ht="21.75" hidden="1" customHeight="1" thickBot="1">
      <c r="A258" s="398"/>
      <c r="B258" s="965"/>
      <c r="C258" s="414"/>
      <c r="D258" s="414"/>
      <c r="E258" s="415"/>
      <c r="F258" s="431"/>
      <c r="G258" s="428"/>
      <c r="H258" s="427"/>
      <c r="I258" s="427"/>
      <c r="J258" s="427"/>
    </row>
    <row r="259" spans="1:10" s="14" customFormat="1" ht="21.75" hidden="1" customHeight="1" thickTop="1">
      <c r="A259" s="398" t="s">
        <v>497</v>
      </c>
      <c r="B259" s="964" t="s">
        <v>498</v>
      </c>
      <c r="C259" s="408" t="s">
        <v>499</v>
      </c>
      <c r="D259" s="408">
        <v>44788</v>
      </c>
      <c r="E259" s="409">
        <v>44789</v>
      </c>
      <c r="F259" s="421" t="s">
        <v>382</v>
      </c>
      <c r="G259" s="411" t="s">
        <v>500</v>
      </c>
      <c r="H259" s="425">
        <v>44789</v>
      </c>
      <c r="I259" s="426">
        <f t="shared" ref="I259" si="27">H259+23</f>
        <v>44812</v>
      </c>
      <c r="J259" s="426">
        <f t="shared" ref="J259" si="28">H259+33</f>
        <v>44822</v>
      </c>
    </row>
    <row r="260" spans="1:10" s="14" customFormat="1" ht="21.75" hidden="1" customHeight="1" thickBot="1">
      <c r="A260" s="418"/>
      <c r="B260" s="965"/>
      <c r="C260" s="414"/>
      <c r="D260" s="414"/>
      <c r="E260" s="415"/>
      <c r="F260" s="431"/>
      <c r="G260" s="428"/>
      <c r="H260" s="427"/>
      <c r="I260" s="427"/>
      <c r="J260" s="427"/>
    </row>
    <row r="261" spans="1:10" s="14" customFormat="1" ht="20.25" hidden="1" thickTop="1">
      <c r="A261" s="398" t="s">
        <v>501</v>
      </c>
      <c r="B261" s="964" t="s">
        <v>498</v>
      </c>
      <c r="C261" s="408" t="s">
        <v>499</v>
      </c>
      <c r="D261" s="408">
        <v>44788</v>
      </c>
      <c r="E261" s="409">
        <v>44789</v>
      </c>
      <c r="F261" s="421" t="s">
        <v>502</v>
      </c>
      <c r="G261" s="411" t="s">
        <v>503</v>
      </c>
      <c r="H261" s="425">
        <v>44794</v>
      </c>
      <c r="I261" s="426">
        <f t="shared" ref="I261" si="29">H261+23</f>
        <v>44817</v>
      </c>
      <c r="J261" s="426">
        <f t="shared" ref="J261" si="30">H261+33</f>
        <v>44827</v>
      </c>
    </row>
    <row r="262" spans="1:10" s="14" customFormat="1" ht="20.25" hidden="1" thickBot="1">
      <c r="A262" s="398"/>
      <c r="B262" s="965"/>
      <c r="C262" s="414"/>
      <c r="D262" s="414"/>
      <c r="E262" s="415"/>
      <c r="F262" s="431"/>
      <c r="G262" s="428"/>
      <c r="H262" s="427"/>
      <c r="I262" s="427"/>
      <c r="J262" s="427"/>
    </row>
    <row r="263" spans="1:10" s="14" customFormat="1" ht="21" hidden="1" thickTop="1" thickBot="1">
      <c r="A263" s="398" t="s">
        <v>380</v>
      </c>
      <c r="B263" s="965" t="s">
        <v>504</v>
      </c>
      <c r="C263" s="414" t="s">
        <v>505</v>
      </c>
      <c r="D263" s="414">
        <v>44793</v>
      </c>
      <c r="E263" s="415">
        <v>44794</v>
      </c>
      <c r="F263" s="421" t="s">
        <v>142</v>
      </c>
      <c r="G263" s="411" t="s">
        <v>506</v>
      </c>
      <c r="H263" s="425">
        <v>44801</v>
      </c>
      <c r="I263" s="426">
        <f>H263+23</f>
        <v>44824</v>
      </c>
      <c r="J263" s="426">
        <f t="shared" ref="J263" si="31">H263+33</f>
        <v>44834</v>
      </c>
    </row>
    <row r="264" spans="1:10" s="14" customFormat="1" ht="21" hidden="1" thickTop="1" thickBot="1">
      <c r="A264" s="398"/>
      <c r="B264" s="964" t="s">
        <v>410</v>
      </c>
      <c r="C264" s="408" t="s">
        <v>507</v>
      </c>
      <c r="D264" s="408">
        <v>44795</v>
      </c>
      <c r="E264" s="409">
        <v>44797</v>
      </c>
      <c r="F264" s="431"/>
      <c r="G264" s="428"/>
      <c r="H264" s="427"/>
      <c r="I264" s="427"/>
      <c r="J264" s="427"/>
    </row>
    <row r="265" spans="1:10" s="14" customFormat="1" ht="21" hidden="1" thickTop="1" thickBot="1">
      <c r="A265" s="398" t="s">
        <v>508</v>
      </c>
      <c r="B265" s="964" t="s">
        <v>407</v>
      </c>
      <c r="C265" s="408" t="s">
        <v>509</v>
      </c>
      <c r="D265" s="641" t="s">
        <v>391</v>
      </c>
      <c r="E265" s="409"/>
      <c r="F265" s="421" t="s">
        <v>272</v>
      </c>
      <c r="G265" s="411" t="s">
        <v>510</v>
      </c>
      <c r="H265" s="425">
        <v>44810</v>
      </c>
      <c r="I265" s="426">
        <f t="shared" ref="I265" si="32">H265+23</f>
        <v>44833</v>
      </c>
      <c r="J265" s="426">
        <f t="shared" ref="J265" si="33">H265+33</f>
        <v>44843</v>
      </c>
    </row>
    <row r="266" spans="1:10" s="14" customFormat="1" ht="20.25" hidden="1" thickTop="1">
      <c r="A266" s="398"/>
      <c r="B266" s="1038" t="s">
        <v>451</v>
      </c>
      <c r="C266" s="1039" t="s">
        <v>511</v>
      </c>
      <c r="D266" s="1294" t="s">
        <v>391</v>
      </c>
      <c r="E266" s="835"/>
      <c r="F266" s="399"/>
      <c r="G266" s="870"/>
      <c r="H266" s="426"/>
      <c r="I266" s="426"/>
      <c r="J266" s="426"/>
    </row>
    <row r="267" spans="1:10" s="14" customFormat="1" ht="20.25" hidden="1" thickBot="1">
      <c r="A267" s="398"/>
      <c r="B267" s="965" t="s">
        <v>410</v>
      </c>
      <c r="C267" s="414" t="s">
        <v>512</v>
      </c>
      <c r="D267" s="414">
        <v>44804</v>
      </c>
      <c r="E267" s="415">
        <v>44805</v>
      </c>
      <c r="F267" s="431"/>
      <c r="G267" s="428"/>
      <c r="H267" s="427"/>
      <c r="I267" s="427"/>
      <c r="J267" s="427"/>
    </row>
    <row r="268" spans="1:10" s="14" customFormat="1" ht="20.25" hidden="1" thickTop="1">
      <c r="A268" s="398"/>
      <c r="B268" s="964" t="s">
        <v>498</v>
      </c>
      <c r="C268" s="408" t="s">
        <v>513</v>
      </c>
      <c r="D268" s="408">
        <v>44812</v>
      </c>
      <c r="E268" s="409">
        <v>44813</v>
      </c>
      <c r="F268" s="421" t="s">
        <v>438</v>
      </c>
      <c r="G268" s="411" t="s">
        <v>514</v>
      </c>
      <c r="H268" s="425">
        <v>44818</v>
      </c>
      <c r="I268" s="426">
        <f t="shared" ref="I268" si="34">H268+23</f>
        <v>44841</v>
      </c>
      <c r="J268" s="426">
        <f t="shared" ref="J268" si="35">H268+33</f>
        <v>44851</v>
      </c>
    </row>
    <row r="269" spans="1:10" s="14" customFormat="1" ht="20.25" hidden="1" thickBot="1">
      <c r="A269" s="398"/>
      <c r="B269" s="965"/>
      <c r="C269" s="414"/>
      <c r="D269" s="414"/>
      <c r="E269" s="415"/>
      <c r="F269" s="431"/>
      <c r="G269" s="428"/>
      <c r="H269" s="427"/>
      <c r="I269" s="427"/>
      <c r="J269" s="427"/>
    </row>
    <row r="270" spans="1:10" s="14" customFormat="1" ht="20.25" hidden="1" thickTop="1">
      <c r="A270" s="398"/>
      <c r="B270" s="964" t="s">
        <v>498</v>
      </c>
      <c r="C270" s="408" t="s">
        <v>513</v>
      </c>
      <c r="D270" s="408">
        <v>44813</v>
      </c>
      <c r="E270" s="409">
        <v>44815</v>
      </c>
      <c r="F270" s="489" t="s">
        <v>404</v>
      </c>
      <c r="G270" s="411" t="s">
        <v>515</v>
      </c>
      <c r="H270" s="491"/>
      <c r="I270" s="518"/>
      <c r="J270" s="518"/>
    </row>
    <row r="271" spans="1:10" s="14" customFormat="1" ht="20.25" hidden="1" thickBot="1">
      <c r="A271" s="398"/>
      <c r="B271" s="965"/>
      <c r="C271" s="414"/>
      <c r="D271" s="414"/>
      <c r="E271" s="415"/>
      <c r="F271" s="431"/>
      <c r="G271" s="428"/>
      <c r="H271" s="487"/>
      <c r="I271" s="487"/>
      <c r="J271" s="487"/>
    </row>
    <row r="272" spans="1:10" s="14" customFormat="1" ht="20.25" hidden="1" thickTop="1">
      <c r="A272" s="398"/>
      <c r="B272" s="964" t="s">
        <v>516</v>
      </c>
      <c r="C272" s="408" t="s">
        <v>517</v>
      </c>
      <c r="D272" s="408">
        <v>44822</v>
      </c>
      <c r="E272" s="409">
        <v>44824</v>
      </c>
      <c r="F272" s="421" t="s">
        <v>518</v>
      </c>
      <c r="G272" s="411" t="s">
        <v>519</v>
      </c>
      <c r="H272" s="425">
        <v>44829</v>
      </c>
      <c r="I272" s="426">
        <f t="shared" ref="I272" si="36">H272+23</f>
        <v>44852</v>
      </c>
      <c r="J272" s="426">
        <f t="shared" ref="J272" si="37">H272+33</f>
        <v>44862</v>
      </c>
    </row>
    <row r="274" spans="1:11" s="14" customFormat="1" ht="20.25" hidden="1" thickTop="1">
      <c r="A274" s="398" t="s">
        <v>410</v>
      </c>
      <c r="B274" s="964" t="s">
        <v>407</v>
      </c>
      <c r="C274" s="408" t="s">
        <v>520</v>
      </c>
      <c r="D274" s="408">
        <v>44826</v>
      </c>
      <c r="E274" s="409">
        <v>44827</v>
      </c>
      <c r="F274" s="489" t="s">
        <v>404</v>
      </c>
      <c r="G274" s="411" t="s">
        <v>521</v>
      </c>
      <c r="H274" s="491"/>
      <c r="I274" s="518"/>
      <c r="J274" s="518"/>
      <c r="K274" s="59"/>
    </row>
    <row r="275" spans="1:11" s="14" customFormat="1" ht="20.25" hidden="1" thickBot="1">
      <c r="A275" s="398"/>
      <c r="B275" s="965"/>
      <c r="C275" s="414"/>
      <c r="D275" s="414"/>
      <c r="E275" s="415"/>
      <c r="F275" s="431"/>
      <c r="G275" s="428"/>
      <c r="H275" s="487"/>
      <c r="I275" s="487"/>
      <c r="J275" s="487"/>
      <c r="K275" s="59"/>
    </row>
    <row r="276" spans="1:11" s="14" customFormat="1" ht="20.25" hidden="1" thickTop="1">
      <c r="A276" s="398" t="s">
        <v>407</v>
      </c>
      <c r="B276" s="964" t="s">
        <v>410</v>
      </c>
      <c r="C276" s="408" t="s">
        <v>522</v>
      </c>
      <c r="D276" s="408">
        <v>44835</v>
      </c>
      <c r="E276" s="409">
        <v>44836</v>
      </c>
      <c r="F276" s="489" t="s">
        <v>404</v>
      </c>
      <c r="G276" s="411" t="s">
        <v>523</v>
      </c>
      <c r="H276" s="491"/>
      <c r="I276" s="518"/>
      <c r="J276" s="518"/>
      <c r="K276" s="59"/>
    </row>
    <row r="277" spans="1:11" s="14" customFormat="1" ht="20.25" hidden="1" thickBot="1">
      <c r="A277" s="398"/>
      <c r="B277" s="965"/>
      <c r="C277" s="414"/>
      <c r="D277" s="414"/>
      <c r="E277" s="415"/>
      <c r="F277" s="431"/>
      <c r="G277" s="428"/>
      <c r="H277" s="487"/>
      <c r="I277" s="487"/>
      <c r="J277" s="487"/>
      <c r="K277" s="59"/>
    </row>
    <row r="278" spans="1:11" s="14" customFormat="1" ht="20.25" hidden="1" thickTop="1">
      <c r="A278" s="398"/>
      <c r="B278" s="964" t="s">
        <v>451</v>
      </c>
      <c r="C278" s="408" t="s">
        <v>524</v>
      </c>
      <c r="D278" s="408">
        <v>44840</v>
      </c>
      <c r="E278" s="409">
        <v>44841</v>
      </c>
      <c r="F278" s="421" t="s">
        <v>525</v>
      </c>
      <c r="G278" s="411" t="s">
        <v>526</v>
      </c>
      <c r="H278" s="425">
        <v>44850</v>
      </c>
      <c r="I278" s="426">
        <f t="shared" ref="I278" si="38">H278+23</f>
        <v>44873</v>
      </c>
      <c r="J278" s="426">
        <f t="shared" ref="J278" si="39">H278+33</f>
        <v>44883</v>
      </c>
      <c r="K278" s="685" t="s">
        <v>527</v>
      </c>
    </row>
    <row r="279" spans="1:11" s="14" customFormat="1" ht="20.25" hidden="1" thickBot="1">
      <c r="A279" s="398"/>
      <c r="B279" s="965"/>
      <c r="C279" s="414"/>
      <c r="D279" s="414"/>
      <c r="E279" s="415"/>
      <c r="F279" s="431"/>
      <c r="G279" s="428"/>
      <c r="H279" s="427"/>
      <c r="I279" s="427"/>
      <c r="J279" s="427"/>
      <c r="K279" s="685" t="s">
        <v>528</v>
      </c>
    </row>
    <row r="280" spans="1:11" s="14" customFormat="1" ht="20.25" hidden="1" thickTop="1">
      <c r="A280" s="398" t="s">
        <v>529</v>
      </c>
      <c r="B280" s="964" t="s">
        <v>530</v>
      </c>
      <c r="C280" s="408" t="s">
        <v>531</v>
      </c>
      <c r="D280" s="408">
        <v>44849</v>
      </c>
      <c r="E280" s="409">
        <v>44850</v>
      </c>
      <c r="F280" s="489" t="s">
        <v>404</v>
      </c>
      <c r="G280" s="411" t="s">
        <v>532</v>
      </c>
      <c r="H280" s="491"/>
      <c r="I280" s="518"/>
      <c r="J280" s="518"/>
      <c r="K280" s="59"/>
    </row>
    <row r="281" spans="1:11" s="14" customFormat="1" ht="20.25" hidden="1" thickBot="1">
      <c r="A281" s="398"/>
      <c r="B281" s="965"/>
      <c r="C281" s="414"/>
      <c r="D281" s="414"/>
      <c r="E281" s="415"/>
      <c r="F281" s="431"/>
      <c r="G281" s="428"/>
      <c r="H281" s="487"/>
      <c r="I281" s="487"/>
      <c r="J281" s="487"/>
      <c r="K281" s="59"/>
    </row>
    <row r="282" spans="1:11" s="14" customFormat="1" ht="20.25" hidden="1" thickTop="1">
      <c r="A282" s="398" t="s">
        <v>516</v>
      </c>
      <c r="B282" s="964" t="s">
        <v>451</v>
      </c>
      <c r="C282" s="408" t="s">
        <v>533</v>
      </c>
      <c r="D282" s="408">
        <v>44857</v>
      </c>
      <c r="E282" s="409">
        <v>44858</v>
      </c>
      <c r="F282" s="489" t="s">
        <v>404</v>
      </c>
      <c r="G282" s="411" t="s">
        <v>534</v>
      </c>
      <c r="H282" s="491"/>
      <c r="I282" s="518"/>
      <c r="J282" s="518"/>
      <c r="K282" s="59" t="s">
        <v>535</v>
      </c>
    </row>
    <row r="283" spans="1:11" s="14" customFormat="1" ht="20.25" hidden="1" thickBot="1">
      <c r="A283" s="398"/>
      <c r="B283" s="965"/>
      <c r="C283" s="414"/>
      <c r="D283" s="414"/>
      <c r="E283" s="415"/>
      <c r="F283" s="431"/>
      <c r="G283" s="428"/>
      <c r="H283" s="487"/>
      <c r="I283" s="487"/>
      <c r="J283" s="487"/>
      <c r="K283" s="59"/>
    </row>
    <row r="284" spans="1:11" s="14" customFormat="1" ht="20.25" hidden="1" thickTop="1">
      <c r="A284" s="398" t="s">
        <v>407</v>
      </c>
      <c r="B284" s="964" t="s">
        <v>451</v>
      </c>
      <c r="C284" s="408" t="s">
        <v>536</v>
      </c>
      <c r="D284" s="408">
        <v>44863</v>
      </c>
      <c r="E284" s="409">
        <v>44864</v>
      </c>
      <c r="F284" s="489" t="s">
        <v>404</v>
      </c>
      <c r="G284" s="411" t="s">
        <v>537</v>
      </c>
      <c r="H284" s="491"/>
      <c r="I284" s="518"/>
      <c r="J284" s="518"/>
      <c r="K284" s="59"/>
    </row>
    <row r="285" spans="1:11" s="14" customFormat="1" ht="20.25" hidden="1" thickBot="1">
      <c r="A285" s="398"/>
      <c r="B285" s="965"/>
      <c r="C285" s="414"/>
      <c r="D285" s="414"/>
      <c r="E285" s="415"/>
      <c r="F285" s="431"/>
      <c r="G285" s="428"/>
      <c r="H285" s="487"/>
      <c r="I285" s="487"/>
      <c r="J285" s="487"/>
      <c r="K285" s="59" t="s">
        <v>535</v>
      </c>
    </row>
    <row r="286" spans="1:11" s="14" customFormat="1" ht="20.25" hidden="1" thickTop="1">
      <c r="A286" s="398" t="s">
        <v>516</v>
      </c>
      <c r="B286" s="964" t="s">
        <v>538</v>
      </c>
      <c r="C286" s="408" t="s">
        <v>539</v>
      </c>
      <c r="D286" s="408">
        <v>44875</v>
      </c>
      <c r="E286" s="409">
        <v>44876</v>
      </c>
      <c r="F286" s="489" t="s">
        <v>404</v>
      </c>
      <c r="G286" s="411" t="s">
        <v>540</v>
      </c>
      <c r="H286" s="491"/>
      <c r="I286" s="518"/>
      <c r="J286" s="518"/>
      <c r="K286" s="59"/>
    </row>
    <row r="287" spans="1:11" s="14" customFormat="1" ht="20.25" hidden="1" thickBot="1">
      <c r="A287" s="398"/>
      <c r="B287" s="965"/>
      <c r="C287" s="414"/>
      <c r="D287" s="414"/>
      <c r="E287" s="415"/>
      <c r="F287" s="431"/>
      <c r="G287" s="428"/>
      <c r="H287" s="487"/>
      <c r="I287" s="487"/>
      <c r="J287" s="487"/>
      <c r="K287" s="59"/>
    </row>
    <row r="288" spans="1:11" s="14" customFormat="1" ht="20.25" hidden="1" thickTop="1">
      <c r="A288" s="398"/>
      <c r="B288" s="964" t="s">
        <v>410</v>
      </c>
      <c r="C288" s="408" t="s">
        <v>541</v>
      </c>
      <c r="D288" s="408">
        <v>44873</v>
      </c>
      <c r="E288" s="409">
        <v>44875</v>
      </c>
      <c r="F288" s="489" t="s">
        <v>404</v>
      </c>
      <c r="G288" s="411" t="s">
        <v>542</v>
      </c>
      <c r="H288" s="491"/>
      <c r="I288" s="518"/>
      <c r="J288" s="518"/>
      <c r="K288" s="59"/>
    </row>
    <row r="290" spans="1:10" s="14" customFormat="1" ht="20.25" hidden="1" thickTop="1">
      <c r="A290" s="398"/>
      <c r="B290" s="964" t="s">
        <v>451</v>
      </c>
      <c r="C290" s="408" t="s">
        <v>543</v>
      </c>
      <c r="D290" s="408">
        <v>44885</v>
      </c>
      <c r="E290" s="409">
        <v>44886</v>
      </c>
      <c r="F290" s="489" t="s">
        <v>404</v>
      </c>
      <c r="G290" s="411" t="s">
        <v>544</v>
      </c>
      <c r="H290" s="491"/>
      <c r="I290" s="518"/>
      <c r="J290" s="518"/>
    </row>
    <row r="291" spans="1:10" s="14" customFormat="1" ht="20.25" hidden="1" thickBot="1">
      <c r="A291" s="398"/>
      <c r="B291" s="965"/>
      <c r="C291" s="414"/>
      <c r="D291" s="414"/>
      <c r="E291" s="415"/>
      <c r="F291" s="431"/>
      <c r="G291" s="428"/>
      <c r="H291" s="487"/>
      <c r="I291" s="487"/>
      <c r="J291" s="487"/>
    </row>
    <row r="292" spans="1:10" s="14" customFormat="1" ht="20.25" hidden="1" thickTop="1">
      <c r="A292" s="398" t="s">
        <v>529</v>
      </c>
      <c r="B292" s="964" t="s">
        <v>246</v>
      </c>
      <c r="C292" s="408" t="s">
        <v>545</v>
      </c>
      <c r="D292" s="408">
        <v>44890</v>
      </c>
      <c r="E292" s="409">
        <v>44891</v>
      </c>
      <c r="F292" s="489" t="s">
        <v>404</v>
      </c>
      <c r="G292" s="411" t="s">
        <v>546</v>
      </c>
      <c r="H292" s="491"/>
      <c r="I292" s="518"/>
      <c r="J292" s="518"/>
    </row>
    <row r="293" spans="1:10" s="14" customFormat="1" ht="20.25" hidden="1" thickBot="1">
      <c r="A293" s="398"/>
      <c r="B293" s="965"/>
      <c r="C293" s="414"/>
      <c r="D293" s="414"/>
      <c r="E293" s="415"/>
      <c r="F293" s="431"/>
      <c r="G293" s="428"/>
      <c r="H293" s="487"/>
      <c r="I293" s="487"/>
      <c r="J293" s="487"/>
    </row>
    <row r="294" spans="1:10" s="14" customFormat="1" ht="20.25" hidden="1" thickTop="1">
      <c r="A294" s="398" t="s">
        <v>547</v>
      </c>
      <c r="B294" s="964" t="s">
        <v>407</v>
      </c>
      <c r="C294" s="408" t="s">
        <v>548</v>
      </c>
      <c r="D294" s="408">
        <v>44897</v>
      </c>
      <c r="E294" s="409">
        <v>44898</v>
      </c>
      <c r="F294" s="421" t="s">
        <v>272</v>
      </c>
      <c r="G294" s="411" t="s">
        <v>549</v>
      </c>
      <c r="H294" s="425">
        <v>44906</v>
      </c>
      <c r="I294" s="426">
        <f>H294+23</f>
        <v>44929</v>
      </c>
      <c r="J294" s="426">
        <f>H294+33</f>
        <v>44939</v>
      </c>
    </row>
    <row r="295" spans="1:10" s="14" customFormat="1" ht="20.25" hidden="1" thickBot="1">
      <c r="A295" s="398"/>
      <c r="B295" s="965"/>
      <c r="C295" s="414"/>
      <c r="D295" s="414"/>
      <c r="E295" s="415"/>
      <c r="F295" s="431"/>
      <c r="G295" s="428"/>
      <c r="H295" s="427"/>
      <c r="I295" s="427"/>
      <c r="J295" s="427"/>
    </row>
    <row r="296" spans="1:10" s="14" customFormat="1" ht="20.25" hidden="1" thickTop="1">
      <c r="A296" s="398" t="s">
        <v>550</v>
      </c>
      <c r="B296" s="964" t="s">
        <v>551</v>
      </c>
      <c r="C296" s="408" t="s">
        <v>552</v>
      </c>
      <c r="D296" s="408">
        <v>44903</v>
      </c>
      <c r="E296" s="409">
        <v>44905</v>
      </c>
      <c r="F296" s="489" t="s">
        <v>404</v>
      </c>
      <c r="G296" s="411" t="s">
        <v>553</v>
      </c>
      <c r="H296" s="491"/>
      <c r="I296" s="518"/>
      <c r="J296" s="518"/>
    </row>
    <row r="297" spans="1:10" s="14" customFormat="1" ht="20.25" hidden="1" thickBot="1">
      <c r="A297" s="398"/>
      <c r="B297" s="965"/>
      <c r="C297" s="414"/>
      <c r="D297" s="414"/>
      <c r="E297" s="415"/>
      <c r="F297" s="431"/>
      <c r="G297" s="428"/>
      <c r="H297" s="487"/>
      <c r="I297" s="487"/>
      <c r="J297" s="487"/>
    </row>
    <row r="298" spans="1:10" s="14" customFormat="1" ht="20.25" hidden="1" thickTop="1">
      <c r="A298" s="398"/>
      <c r="B298" s="964" t="s">
        <v>410</v>
      </c>
      <c r="C298" s="408" t="s">
        <v>554</v>
      </c>
      <c r="D298" s="408">
        <v>44911</v>
      </c>
      <c r="E298" s="409">
        <v>44912</v>
      </c>
      <c r="F298" s="489" t="s">
        <v>404</v>
      </c>
      <c r="G298" s="411" t="s">
        <v>555</v>
      </c>
      <c r="H298" s="491"/>
      <c r="I298" s="518"/>
      <c r="J298" s="518"/>
    </row>
    <row r="299" spans="1:10" s="14" customFormat="1" ht="20.25" hidden="1" thickBot="1">
      <c r="A299" s="398"/>
      <c r="B299" s="965"/>
      <c r="C299" s="414"/>
      <c r="D299" s="414"/>
      <c r="E299" s="415"/>
      <c r="F299" s="431"/>
      <c r="G299" s="428"/>
      <c r="H299" s="487"/>
      <c r="I299" s="487"/>
      <c r="J299" s="487"/>
    </row>
    <row r="300" spans="1:10" s="14" customFormat="1" ht="20.25" hidden="1" thickTop="1">
      <c r="A300" s="398" t="s">
        <v>556</v>
      </c>
      <c r="B300" s="964" t="s">
        <v>557</v>
      </c>
      <c r="C300" s="408" t="s">
        <v>558</v>
      </c>
      <c r="D300" s="408">
        <v>44917</v>
      </c>
      <c r="E300" s="409">
        <v>44918</v>
      </c>
      <c r="F300" s="489" t="s">
        <v>404</v>
      </c>
      <c r="G300" s="411" t="s">
        <v>559</v>
      </c>
      <c r="H300" s="491"/>
      <c r="I300" s="518"/>
      <c r="J300" s="518"/>
    </row>
    <row r="301" spans="1:10" s="14" customFormat="1" ht="20.25" hidden="1" thickBot="1">
      <c r="A301" s="398"/>
      <c r="B301" s="965"/>
      <c r="C301" s="414"/>
      <c r="D301" s="414"/>
      <c r="E301" s="415"/>
      <c r="F301" s="431"/>
      <c r="G301" s="428"/>
      <c r="H301" s="487"/>
      <c r="I301" s="487"/>
      <c r="J301" s="487"/>
    </row>
    <row r="302" spans="1:10" s="14" customFormat="1" ht="20.25" hidden="1" thickTop="1">
      <c r="A302" s="398"/>
      <c r="B302" s="964" t="s">
        <v>451</v>
      </c>
      <c r="C302" s="408" t="s">
        <v>560</v>
      </c>
      <c r="D302" s="408">
        <v>44926</v>
      </c>
      <c r="E302" s="409">
        <v>44562</v>
      </c>
      <c r="F302" s="489" t="s">
        <v>404</v>
      </c>
      <c r="G302" s="411" t="s">
        <v>561</v>
      </c>
      <c r="H302" s="491"/>
      <c r="I302" s="518"/>
      <c r="J302" s="518"/>
    </row>
    <row r="303" spans="1:10" s="14" customFormat="1" ht="20.25" hidden="1" thickBot="1">
      <c r="A303" s="398"/>
      <c r="B303" s="965"/>
      <c r="C303" s="414"/>
      <c r="D303" s="414"/>
      <c r="E303" s="415"/>
      <c r="F303" s="431"/>
      <c r="G303" s="428"/>
      <c r="H303" s="487"/>
      <c r="I303" s="487"/>
      <c r="J303" s="487"/>
    </row>
    <row r="304" spans="1:10" s="14" customFormat="1" ht="19.5" hidden="1">
      <c r="A304" s="398"/>
      <c r="B304" s="964" t="s">
        <v>246</v>
      </c>
      <c r="C304" s="408" t="s">
        <v>562</v>
      </c>
      <c r="D304" s="408">
        <v>44931</v>
      </c>
      <c r="E304" s="409">
        <v>44932</v>
      </c>
      <c r="F304" s="489" t="s">
        <v>404</v>
      </c>
      <c r="G304" s="411" t="s">
        <v>563</v>
      </c>
      <c r="H304" s="491"/>
      <c r="I304" s="518"/>
      <c r="J304" s="518"/>
    </row>
    <row r="306" spans="1:10" s="14" customFormat="1" ht="20.25" hidden="1" thickTop="1">
      <c r="A306" s="398"/>
      <c r="B306" s="964" t="s">
        <v>407</v>
      </c>
      <c r="C306" s="408" t="s">
        <v>564</v>
      </c>
      <c r="D306" s="408">
        <v>44940</v>
      </c>
      <c r="E306" s="409">
        <v>44941</v>
      </c>
      <c r="F306" s="489" t="s">
        <v>404</v>
      </c>
      <c r="G306" s="411" t="s">
        <v>565</v>
      </c>
      <c r="H306" s="491"/>
      <c r="I306" s="518"/>
      <c r="J306" s="518"/>
    </row>
    <row r="307" spans="1:10" s="14" customFormat="1" ht="20.25" hidden="1" thickBot="1">
      <c r="A307" s="398"/>
      <c r="B307" s="965"/>
      <c r="C307" s="414"/>
      <c r="D307" s="414"/>
      <c r="E307" s="415"/>
      <c r="F307" s="431"/>
      <c r="G307" s="428"/>
      <c r="H307" s="487"/>
      <c r="I307" s="487"/>
      <c r="J307" s="487"/>
    </row>
    <row r="308" spans="1:10" s="14" customFormat="1" ht="20.25" hidden="1" thickTop="1">
      <c r="A308" s="398" t="s">
        <v>566</v>
      </c>
      <c r="B308" s="964" t="s">
        <v>567</v>
      </c>
      <c r="C308" s="408" t="s">
        <v>568</v>
      </c>
      <c r="D308" s="408">
        <v>44947</v>
      </c>
      <c r="E308" s="409">
        <v>44947</v>
      </c>
      <c r="F308" s="421" t="s">
        <v>569</v>
      </c>
      <c r="G308" s="411" t="s">
        <v>570</v>
      </c>
      <c r="H308" s="425">
        <v>44955</v>
      </c>
      <c r="I308" s="426">
        <f>H308+23</f>
        <v>44978</v>
      </c>
      <c r="J308" s="426">
        <f>H308+33</f>
        <v>44988</v>
      </c>
    </row>
    <row r="309" spans="1:10" s="14" customFormat="1" ht="20.25" hidden="1" thickBot="1">
      <c r="A309" s="398"/>
      <c r="B309" s="965"/>
      <c r="C309" s="414"/>
      <c r="D309" s="414"/>
      <c r="E309" s="415"/>
      <c r="F309" s="431"/>
      <c r="G309" s="428"/>
      <c r="H309" s="427"/>
      <c r="I309" s="427"/>
      <c r="J309" s="427"/>
    </row>
    <row r="310" spans="1:10" s="14" customFormat="1" ht="20.25" hidden="1" thickTop="1">
      <c r="A310" s="398"/>
      <c r="B310" s="964" t="s">
        <v>410</v>
      </c>
      <c r="C310" s="408" t="s">
        <v>571</v>
      </c>
      <c r="D310" s="408">
        <v>44954</v>
      </c>
      <c r="E310" s="409">
        <v>44956</v>
      </c>
      <c r="F310" s="489" t="s">
        <v>404</v>
      </c>
      <c r="G310" s="411" t="s">
        <v>572</v>
      </c>
      <c r="H310" s="491"/>
      <c r="I310" s="518"/>
      <c r="J310" s="518"/>
    </row>
    <row r="311" spans="1:10" s="14" customFormat="1" ht="20.25" hidden="1" thickBot="1">
      <c r="A311" s="398"/>
      <c r="B311" s="965"/>
      <c r="C311" s="414"/>
      <c r="D311" s="414"/>
      <c r="E311" s="415"/>
      <c r="F311" s="431"/>
      <c r="G311" s="428"/>
      <c r="H311" s="487"/>
      <c r="I311" s="487"/>
      <c r="J311" s="487"/>
    </row>
    <row r="312" spans="1:10" s="14" customFormat="1" ht="20.25" hidden="1" thickTop="1">
      <c r="A312" s="398" t="s">
        <v>573</v>
      </c>
      <c r="B312" s="964" t="s">
        <v>574</v>
      </c>
      <c r="C312" s="408" t="s">
        <v>575</v>
      </c>
      <c r="D312" s="408">
        <v>44962</v>
      </c>
      <c r="E312" s="409">
        <v>44963</v>
      </c>
      <c r="F312" s="489" t="s">
        <v>404</v>
      </c>
      <c r="G312" s="411" t="s">
        <v>576</v>
      </c>
      <c r="H312" s="491"/>
      <c r="I312" s="518"/>
      <c r="J312" s="518"/>
    </row>
    <row r="313" spans="1:10" s="14" customFormat="1" ht="20.25" hidden="1" thickBot="1">
      <c r="A313" s="398"/>
      <c r="B313" s="965"/>
      <c r="C313" s="414"/>
      <c r="D313" s="414"/>
      <c r="E313" s="415"/>
      <c r="F313" s="431"/>
      <c r="G313" s="428"/>
      <c r="H313" s="487"/>
      <c r="I313" s="487"/>
      <c r="J313" s="487"/>
    </row>
    <row r="314" spans="1:10" s="14" customFormat="1" ht="20.25" hidden="1" thickTop="1">
      <c r="A314" s="398"/>
      <c r="B314" s="964" t="s">
        <v>451</v>
      </c>
      <c r="C314" s="408" t="s">
        <v>577</v>
      </c>
      <c r="D314" s="408">
        <v>44966</v>
      </c>
      <c r="E314" s="409">
        <v>44968</v>
      </c>
      <c r="F314" s="489" t="s">
        <v>404</v>
      </c>
      <c r="G314" s="411" t="s">
        <v>578</v>
      </c>
      <c r="H314" s="491"/>
      <c r="I314" s="518"/>
      <c r="J314" s="518"/>
    </row>
    <row r="315" spans="1:10" s="14" customFormat="1" ht="20.25" hidden="1" thickBot="1">
      <c r="A315" s="398"/>
      <c r="B315" s="965"/>
      <c r="C315" s="414"/>
      <c r="D315" s="414"/>
      <c r="E315" s="415"/>
      <c r="F315" s="431"/>
      <c r="G315" s="428"/>
      <c r="H315" s="487"/>
      <c r="I315" s="487"/>
      <c r="J315" s="487"/>
    </row>
    <row r="316" spans="1:10" s="14" customFormat="1" ht="20.25" hidden="1" thickTop="1">
      <c r="A316" s="398" t="s">
        <v>579</v>
      </c>
      <c r="B316" s="964" t="s">
        <v>451</v>
      </c>
      <c r="C316" s="408" t="s">
        <v>580</v>
      </c>
      <c r="D316" s="408">
        <v>44973</v>
      </c>
      <c r="E316" s="409">
        <v>44974</v>
      </c>
      <c r="F316" s="489" t="s">
        <v>404</v>
      </c>
      <c r="G316" s="411" t="s">
        <v>581</v>
      </c>
      <c r="H316" s="491"/>
      <c r="I316" s="518"/>
      <c r="J316" s="518"/>
    </row>
    <row r="317" spans="1:10" s="14" customFormat="1" ht="20.25" hidden="1" thickBot="1">
      <c r="A317" s="398"/>
      <c r="B317" s="965"/>
      <c r="C317" s="414"/>
      <c r="D317" s="414"/>
      <c r="E317" s="415"/>
      <c r="F317" s="431"/>
      <c r="G317" s="428"/>
      <c r="H317" s="487"/>
      <c r="I317" s="487"/>
      <c r="J317" s="487"/>
    </row>
    <row r="318" spans="1:10" s="14" customFormat="1" ht="20.25" hidden="1" thickTop="1">
      <c r="A318" s="398" t="s">
        <v>582</v>
      </c>
      <c r="B318" s="964" t="s">
        <v>583</v>
      </c>
      <c r="C318" s="408" t="s">
        <v>584</v>
      </c>
      <c r="D318" s="408">
        <v>44980</v>
      </c>
      <c r="E318" s="409">
        <v>44981</v>
      </c>
      <c r="F318" s="489" t="s">
        <v>404</v>
      </c>
      <c r="G318" s="411" t="s">
        <v>585</v>
      </c>
      <c r="H318" s="491"/>
      <c r="I318" s="518"/>
      <c r="J318" s="518"/>
    </row>
    <row r="319" spans="1:10" s="14" customFormat="1" ht="20.25" hidden="1" thickBot="1">
      <c r="A319" s="398"/>
      <c r="B319" s="965"/>
      <c r="C319" s="414"/>
      <c r="D319" s="414"/>
      <c r="E319" s="415"/>
      <c r="F319" s="431"/>
      <c r="G319" s="428"/>
      <c r="H319" s="487"/>
      <c r="I319" s="487"/>
      <c r="J319" s="487"/>
    </row>
    <row r="320" spans="1:10" s="14" customFormat="1" ht="20.25" hidden="1" thickTop="1">
      <c r="A320" s="398"/>
      <c r="B320" s="964" t="s">
        <v>586</v>
      </c>
      <c r="C320" s="408" t="s">
        <v>587</v>
      </c>
      <c r="D320" s="408">
        <v>44987</v>
      </c>
      <c r="E320" s="409">
        <v>44988</v>
      </c>
      <c r="F320" s="489" t="s">
        <v>404</v>
      </c>
      <c r="G320" s="411" t="s">
        <v>588</v>
      </c>
      <c r="H320" s="491"/>
      <c r="I320" s="518"/>
      <c r="J320" s="518"/>
    </row>
    <row r="321" spans="1:7" ht="13.5" thickBot="1"/>
    <row r="322" spans="1:7" s="14" customFormat="1" ht="20.25" thickTop="1">
      <c r="A322" s="398" t="s">
        <v>410</v>
      </c>
      <c r="B322" s="964" t="s">
        <v>586</v>
      </c>
      <c r="C322" s="408" t="s">
        <v>589</v>
      </c>
      <c r="D322" s="408">
        <v>44996</v>
      </c>
      <c r="E322" s="409">
        <v>44997</v>
      </c>
      <c r="F322" s="489" t="s">
        <v>404</v>
      </c>
      <c r="G322" s="411" t="s">
        <v>590</v>
      </c>
    </row>
    <row r="323" spans="1:7" s="14" customFormat="1" ht="20.25" thickBot="1">
      <c r="A323" s="398"/>
      <c r="B323" s="965"/>
      <c r="C323" s="414"/>
      <c r="D323" s="414"/>
      <c r="E323" s="415"/>
      <c r="F323" s="431"/>
      <c r="G323" s="428"/>
    </row>
    <row r="324" spans="1:7" s="14" customFormat="1" ht="20.25" thickTop="1">
      <c r="A324" s="398"/>
      <c r="B324" s="964" t="s">
        <v>574</v>
      </c>
      <c r="C324" s="408" t="s">
        <v>591</v>
      </c>
      <c r="D324" s="408">
        <v>45007</v>
      </c>
      <c r="E324" s="409">
        <v>44980</v>
      </c>
      <c r="F324" s="489" t="s">
        <v>404</v>
      </c>
      <c r="G324" s="411" t="s">
        <v>592</v>
      </c>
    </row>
    <row r="325" spans="1:7" s="14" customFormat="1" ht="20.25" thickBot="1">
      <c r="A325" s="398"/>
      <c r="B325" s="965"/>
      <c r="C325" s="414"/>
      <c r="D325" s="414"/>
      <c r="E325" s="415"/>
      <c r="F325" s="431"/>
      <c r="G325" s="428"/>
    </row>
    <row r="326" spans="1:7" s="14" customFormat="1" ht="20.25" thickTop="1">
      <c r="A326" s="398"/>
      <c r="B326" s="964" t="s">
        <v>451</v>
      </c>
      <c r="C326" s="408" t="s">
        <v>593</v>
      </c>
      <c r="D326" s="408">
        <v>45008</v>
      </c>
      <c r="E326" s="409">
        <v>45009</v>
      </c>
      <c r="F326" s="489" t="s">
        <v>404</v>
      </c>
      <c r="G326" s="411" t="s">
        <v>594</v>
      </c>
    </row>
    <row r="327" spans="1:7" s="14" customFormat="1" ht="20.25" thickBot="1">
      <c r="A327" s="398"/>
      <c r="B327" s="965"/>
      <c r="C327" s="414"/>
      <c r="D327" s="414"/>
      <c r="E327" s="415"/>
      <c r="F327" s="431"/>
      <c r="G327" s="428"/>
    </row>
    <row r="328" spans="1:7" s="14" customFormat="1" ht="20.25" thickTop="1">
      <c r="A328" s="398"/>
      <c r="B328" s="964" t="s">
        <v>583</v>
      </c>
      <c r="C328" s="408" t="s">
        <v>595</v>
      </c>
      <c r="D328" s="408">
        <v>45015</v>
      </c>
      <c r="E328" s="409">
        <v>45016</v>
      </c>
      <c r="F328" s="421" t="s">
        <v>596</v>
      </c>
      <c r="G328" s="411" t="s">
        <v>597</v>
      </c>
    </row>
    <row r="329" spans="1:7" s="14" customFormat="1" ht="20.25" thickBot="1">
      <c r="A329" s="398"/>
      <c r="B329" s="965"/>
      <c r="C329" s="414"/>
      <c r="D329" s="414"/>
      <c r="E329" s="415"/>
      <c r="F329" s="431"/>
      <c r="G329" s="428"/>
    </row>
    <row r="330" spans="1:7" s="14" customFormat="1" ht="20.25" thickTop="1">
      <c r="A330" s="398"/>
      <c r="B330" s="964" t="s">
        <v>598</v>
      </c>
      <c r="C330" s="408" t="s">
        <v>599</v>
      </c>
      <c r="D330" s="408">
        <v>45022</v>
      </c>
      <c r="E330" s="409">
        <v>45023</v>
      </c>
      <c r="F330" s="421" t="s">
        <v>569</v>
      </c>
      <c r="G330" s="411" t="s">
        <v>600</v>
      </c>
    </row>
    <row r="331" spans="1:7" s="14" customFormat="1" ht="20.25" thickBot="1">
      <c r="A331" s="398"/>
      <c r="B331" s="965"/>
      <c r="C331" s="414"/>
      <c r="D331" s="414"/>
      <c r="E331" s="415"/>
      <c r="F331" s="431"/>
      <c r="G331" s="428"/>
    </row>
    <row r="332" spans="1:7" s="14" customFormat="1" ht="20.25" thickTop="1">
      <c r="A332" s="398"/>
      <c r="B332" s="964" t="s">
        <v>586</v>
      </c>
      <c r="C332" s="408" t="s">
        <v>601</v>
      </c>
      <c r="D332" s="408">
        <v>45029</v>
      </c>
      <c r="E332" s="409">
        <v>45030</v>
      </c>
      <c r="F332" s="421" t="s">
        <v>602</v>
      </c>
      <c r="G332" s="411" t="s">
        <v>603</v>
      </c>
    </row>
    <row r="333" spans="1:7" s="14" customFormat="1" ht="20.25" thickBot="1">
      <c r="A333" s="398"/>
      <c r="B333" s="965"/>
      <c r="C333" s="414"/>
      <c r="D333" s="414"/>
      <c r="E333" s="415"/>
      <c r="F333" s="431"/>
      <c r="G333" s="428"/>
    </row>
    <row r="334" spans="1:7" s="14" customFormat="1" ht="20.25" thickTop="1">
      <c r="A334" s="398"/>
      <c r="B334" s="964" t="s">
        <v>372</v>
      </c>
      <c r="C334" s="408" t="s">
        <v>604</v>
      </c>
      <c r="D334" s="408">
        <v>45036</v>
      </c>
      <c r="E334" s="409">
        <v>45037</v>
      </c>
      <c r="F334" s="421" t="s">
        <v>272</v>
      </c>
      <c r="G334" s="411" t="s">
        <v>605</v>
      </c>
    </row>
    <row r="335" spans="1:7" s="14" customFormat="1" ht="20.25" thickBot="1">
      <c r="A335" s="398"/>
      <c r="B335" s="965"/>
      <c r="C335" s="414"/>
      <c r="D335" s="414"/>
      <c r="E335" s="415"/>
      <c r="F335" s="431"/>
      <c r="G335" s="428"/>
    </row>
    <row r="336" spans="1:7" s="14" customFormat="1" ht="20.25" thickTop="1">
      <c r="A336" s="398"/>
      <c r="B336" s="1443" t="s">
        <v>606</v>
      </c>
      <c r="C336" s="408" t="s">
        <v>607</v>
      </c>
      <c r="D336" s="408">
        <v>45043</v>
      </c>
      <c r="E336" s="409">
        <v>45044</v>
      </c>
      <c r="F336" s="421" t="s">
        <v>525</v>
      </c>
      <c r="G336" s="411" t="s">
        <v>608</v>
      </c>
    </row>
    <row r="341" spans="2:12" s="14" customFormat="1" ht="20.25" customHeight="1">
      <c r="B341" s="49" t="s">
        <v>609</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35</v>
      </c>
      <c r="G343" s="53"/>
      <c r="J343" s="53" t="s">
        <v>60</v>
      </c>
      <c r="K343" s="53"/>
      <c r="L343" s="53"/>
    </row>
    <row r="344" spans="2:12" s="29" customFormat="1" ht="15">
      <c r="B344" s="31" t="s">
        <v>1</v>
      </c>
      <c r="C344" s="27"/>
      <c r="D344" s="55" t="s">
        <v>610</v>
      </c>
      <c r="E344" s="53"/>
      <c r="F344" s="27" t="s">
        <v>611</v>
      </c>
      <c r="G344" s="27"/>
      <c r="H344" s="55" t="s">
        <v>38</v>
      </c>
      <c r="I344" s="27"/>
      <c r="J344" s="27" t="s">
        <v>62</v>
      </c>
      <c r="K344" s="27"/>
      <c r="L344" s="56" t="s">
        <v>63</v>
      </c>
    </row>
    <row r="345" spans="2:12" s="29" customFormat="1" ht="15">
      <c r="B345" s="54"/>
      <c r="C345" s="30"/>
      <c r="D345" s="55"/>
      <c r="E345" s="53"/>
      <c r="F345" s="30"/>
      <c r="G345" s="30"/>
      <c r="H345" s="55"/>
      <c r="I345" s="30"/>
      <c r="J345" s="30"/>
      <c r="K345" s="30"/>
      <c r="L345" s="56"/>
    </row>
    <row r="346" spans="2:12" s="29" customFormat="1" ht="14.25">
      <c r="B346" s="57" t="str">
        <f>HOME!A$561</f>
        <v>PANTHER</v>
      </c>
      <c r="C346" s="57" t="str">
        <f>HOME!B$561</f>
        <v>YARIMCA</v>
      </c>
      <c r="D346" s="38" t="str">
        <f>HOME!C$561</f>
        <v>TRYAR</v>
      </c>
      <c r="F346" s="57" t="e">
        <f>HOME!#REF!</f>
        <v>#REF!</v>
      </c>
      <c r="G346" s="57" t="e">
        <f>HOME!#REF!</f>
        <v>#REF!</v>
      </c>
      <c r="H346" s="38" t="e">
        <f>HOME!#REF!</f>
        <v>#REF!</v>
      </c>
      <c r="J346" s="57">
        <f>HOME!A$594</f>
        <v>0</v>
      </c>
      <c r="K346" s="57">
        <f>HOME!B$594</f>
        <v>0</v>
      </c>
      <c r="L346" s="38">
        <f>HOME!C$594</f>
        <v>0</v>
      </c>
    </row>
    <row r="347" spans="2:12" s="29" customFormat="1" ht="14.25">
      <c r="B347" s="57" t="str">
        <f>HOME!A$562</f>
        <v>TIGER SERVICE</v>
      </c>
      <c r="C347" s="57" t="str">
        <f>HOME!B$562</f>
        <v>YARIMCA</v>
      </c>
      <c r="D347" s="38" t="str">
        <f>HOME!C$562</f>
        <v>TRYAR</v>
      </c>
      <c r="F347" s="57" t="e">
        <f>HOME!#REF!</f>
        <v>#REF!</v>
      </c>
      <c r="G347" s="57" t="e">
        <f>HOME!#REF!</f>
        <v>#REF!</v>
      </c>
      <c r="H347" s="38" t="e">
        <f>HOME!#REF!</f>
        <v>#REF!</v>
      </c>
      <c r="J347" s="57">
        <f>HOME!A$596</f>
        <v>0</v>
      </c>
      <c r="K347" s="57">
        <f>HOME!B$596</f>
        <v>0</v>
      </c>
      <c r="L347" s="38">
        <f>HOME!C$596</f>
        <v>0</v>
      </c>
    </row>
    <row r="348" spans="2:12" s="29" customFormat="1" ht="14.25">
      <c r="B348" s="57" t="str">
        <f>HOME!A$564</f>
        <v>BRITANNIA</v>
      </c>
      <c r="C348" s="57" t="str">
        <f>HOME!B$564</f>
        <v>ZANZIBAR</v>
      </c>
      <c r="D348" s="38" t="str">
        <f>HOME!C$564</f>
        <v>TZZNZ</v>
      </c>
      <c r="F348" s="57" t="str">
        <f>HOME!A573</f>
        <v>SAMBAR / ALPACA</v>
      </c>
      <c r="G348" s="57" t="str">
        <f>HOME!B573</f>
        <v>CALLAO</v>
      </c>
      <c r="H348" s="38" t="str">
        <f>HOME!C573</f>
        <v>PECLL</v>
      </c>
      <c r="J348" s="57">
        <f>HOME!A$599</f>
        <v>0</v>
      </c>
      <c r="K348" s="57">
        <f>HOME!B$599</f>
        <v>0</v>
      </c>
      <c r="L348" s="38">
        <f>HOME!C$599</f>
        <v>0</v>
      </c>
    </row>
    <row r="349" spans="2:12" s="29" customFormat="1" ht="14.25">
      <c r="B349" s="57" t="str">
        <f>HOME!A$569</f>
        <v>IPANEMA</v>
      </c>
      <c r="C349" s="57" t="str">
        <f>HOME!B$569</f>
        <v>ZARATE</v>
      </c>
      <c r="D349" s="38" t="str">
        <f>HOME!C$569</f>
        <v>ARZAE</v>
      </c>
      <c r="F349" s="57">
        <f>HOME!A582</f>
        <v>0</v>
      </c>
      <c r="G349" s="57">
        <f>HOME!B582</f>
        <v>0</v>
      </c>
      <c r="H349" s="38">
        <f>HOME!C582</f>
        <v>0</v>
      </c>
      <c r="J349" s="57">
        <f>HOME!A$600</f>
        <v>0</v>
      </c>
      <c r="K349" s="57">
        <f>HOME!B$600</f>
        <v>0</v>
      </c>
      <c r="L349" s="38">
        <f>HOME!C$600</f>
        <v>0</v>
      </c>
    </row>
    <row r="350" spans="2:12" s="29" customFormat="1" ht="14.25">
      <c r="B350" s="57" t="str">
        <f>HOME!A$571</f>
        <v>BRITANNIA</v>
      </c>
      <c r="C350" s="57" t="str">
        <f>HOME!B$571</f>
        <v>ZEEBRUGGE</v>
      </c>
      <c r="D350" s="38" t="str">
        <f>HOME!C$571</f>
        <v>BEZEE</v>
      </c>
      <c r="F350" s="57" t="e">
        <f>HOME!#REF!</f>
        <v>#REF!</v>
      </c>
      <c r="G350" s="57">
        <f>HOME!B583</f>
        <v>0</v>
      </c>
      <c r="H350" s="38">
        <f>HOME!C583</f>
        <v>0</v>
      </c>
      <c r="J350" s="57">
        <f>HOME!A$595</f>
        <v>0</v>
      </c>
      <c r="K350" s="57">
        <f>HOME!B$595</f>
        <v>0</v>
      </c>
      <c r="L350" s="38">
        <f>HOME!C$595</f>
        <v>0</v>
      </c>
    </row>
    <row r="351" spans="2:12" s="29" customFormat="1" ht="14.25">
      <c r="B351" s="57" t="str">
        <f>HOME!A$572</f>
        <v>SWAN SERVICE</v>
      </c>
      <c r="C351" s="57" t="str">
        <f>HOME!B$572</f>
        <v>HAMBURG</v>
      </c>
      <c r="D351" s="38" t="str">
        <f>HOME!C$572</f>
        <v>DEHAM</v>
      </c>
      <c r="F351" s="57">
        <f>HOME!A584</f>
        <v>0</v>
      </c>
      <c r="G351" s="57">
        <f>HOME!B584</f>
        <v>0</v>
      </c>
      <c r="H351" s="38">
        <f>HOME!C584</f>
        <v>0</v>
      </c>
      <c r="J351" s="57">
        <f>HOME!A$597</f>
        <v>0</v>
      </c>
      <c r="K351" s="57">
        <f>HOME!B$597</f>
        <v>0</v>
      </c>
      <c r="L351" s="38">
        <f>HOME!C$597</f>
        <v>0</v>
      </c>
    </row>
    <row r="352" spans="2:12" s="29" customFormat="1" ht="14.25">
      <c r="B352" s="57" t="e">
        <f>HOME!#REF!</f>
        <v>#REF!</v>
      </c>
      <c r="C352" s="57" t="e">
        <f>HOME!#REF!</f>
        <v>#REF!</v>
      </c>
      <c r="D352" s="38" t="e">
        <f>HOME!#REF!</f>
        <v>#REF!</v>
      </c>
      <c r="F352" s="57">
        <f>HOME!A585</f>
        <v>0</v>
      </c>
      <c r="G352" s="57">
        <f>HOME!B585</f>
        <v>0</v>
      </c>
      <c r="H352" s="38">
        <f>HOME!C585</f>
        <v>0</v>
      </c>
      <c r="J352" s="57">
        <f>HOME!A$601</f>
        <v>0</v>
      </c>
      <c r="K352" s="57">
        <f>HOME!B$601</f>
        <v>0</v>
      </c>
      <c r="L352" s="38">
        <f>HOME!C$601</f>
        <v>0</v>
      </c>
    </row>
    <row r="353" spans="2:12" s="29" customFormat="1" ht="14.25">
      <c r="B353" s="57" t="str">
        <f>HOME!A$583</f>
        <v>ENDD</v>
      </c>
      <c r="C353" s="57" t="e">
        <f>HOME!#REF!</f>
        <v>#REF!</v>
      </c>
      <c r="D353" s="38" t="e">
        <f>HOME!#REF!</f>
        <v>#REF!</v>
      </c>
      <c r="F353" s="57">
        <f>HOME!A586</f>
        <v>0</v>
      </c>
      <c r="G353" s="57">
        <f>HOME!B586</f>
        <v>0</v>
      </c>
      <c r="H353" s="38">
        <f>HOME!C586</f>
        <v>0</v>
      </c>
      <c r="J353" s="57">
        <f>HOME!A$598</f>
        <v>0</v>
      </c>
      <c r="K353" s="57">
        <f>HOME!B$598</f>
        <v>0</v>
      </c>
      <c r="L353" s="38">
        <f>HOME!C$598</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33</v>
      </c>
      <c r="C356" s="29" t="s">
        <v>612</v>
      </c>
      <c r="D356" s="56"/>
      <c r="E356" s="29"/>
      <c r="F356" s="29" t="s">
        <v>58</v>
      </c>
      <c r="G356" s="58" t="s">
        <v>59</v>
      </c>
      <c r="H356" s="58"/>
      <c r="I356" s="56"/>
      <c r="J356" s="29" t="s">
        <v>58</v>
      </c>
      <c r="K356" s="29" t="s">
        <v>88</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8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43"/>
      <c r="C1" s="60"/>
      <c r="D1" s="60"/>
      <c r="E1" s="60"/>
      <c r="F1" s="60"/>
      <c r="G1" s="60"/>
      <c r="H1" s="60"/>
      <c r="I1" s="60"/>
      <c r="J1" s="60"/>
      <c r="K1" s="60"/>
      <c r="M1" s="37"/>
      <c r="N1" s="5"/>
    </row>
    <row r="2" spans="2:15" s="37" customFormat="1" ht="15.75">
      <c r="B2" s="383"/>
      <c r="C2" s="7" t="s">
        <v>93</v>
      </c>
      <c r="N2" s="61"/>
    </row>
    <row r="3" spans="2:15" s="37" customFormat="1" ht="22.5" customHeight="1">
      <c r="B3" s="383"/>
      <c r="C3" s="7"/>
      <c r="N3" s="61"/>
    </row>
    <row r="4" spans="2:15" s="60" customFormat="1">
      <c r="B4" s="843"/>
      <c r="C4" s="200" t="s">
        <v>4646</v>
      </c>
      <c r="D4" s="65"/>
      <c r="E4" s="9" t="s">
        <v>4647</v>
      </c>
      <c r="F4" s="65"/>
      <c r="G4" s="65"/>
      <c r="H4" s="65"/>
      <c r="I4" s="65"/>
    </row>
    <row r="5" spans="2:15" s="60" customFormat="1" ht="12" thickBot="1">
      <c r="B5" s="843"/>
      <c r="C5" s="82"/>
      <c r="D5" s="82"/>
      <c r="E5" s="82"/>
      <c r="F5" s="82"/>
      <c r="G5" s="82"/>
      <c r="H5" s="82"/>
      <c r="I5" s="844"/>
    </row>
    <row r="6" spans="2:15" s="69" customFormat="1" ht="22.5">
      <c r="B6" s="398"/>
      <c r="C6" s="1094"/>
      <c r="D6" s="289"/>
      <c r="E6" s="290" t="s">
        <v>96</v>
      </c>
      <c r="F6" s="1269" t="s">
        <v>4648</v>
      </c>
      <c r="G6" s="291" t="s">
        <v>4649</v>
      </c>
      <c r="H6" s="846" t="s">
        <v>99</v>
      </c>
      <c r="I6" s="846" t="s">
        <v>4650</v>
      </c>
      <c r="J6" s="847" t="s">
        <v>1017</v>
      </c>
      <c r="K6" s="848" t="s">
        <v>4651</v>
      </c>
      <c r="L6" s="80"/>
      <c r="M6" s="60"/>
      <c r="N6" s="60"/>
      <c r="O6" s="60"/>
    </row>
    <row r="7" spans="2:15" s="69" customFormat="1" ht="11.25" customHeight="1" thickBot="1">
      <c r="B7" s="398"/>
      <c r="C7" s="1817" t="s">
        <v>4652</v>
      </c>
      <c r="D7" s="987" t="s">
        <v>4653</v>
      </c>
      <c r="E7" s="295" t="s">
        <v>3233</v>
      </c>
      <c r="F7" s="604" t="s">
        <v>4654</v>
      </c>
      <c r="G7" s="296"/>
      <c r="H7" s="296"/>
      <c r="I7" s="604" t="s">
        <v>4654</v>
      </c>
      <c r="J7" s="604" t="s">
        <v>4655</v>
      </c>
      <c r="K7" s="849" t="s">
        <v>4656</v>
      </c>
      <c r="L7" s="305"/>
      <c r="M7" s="60"/>
      <c r="N7" s="60"/>
      <c r="O7" s="60"/>
    </row>
    <row r="8" spans="2:15" s="69" customFormat="1" ht="11.25" hidden="1" customHeight="1" thickTop="1">
      <c r="B8" s="398"/>
      <c r="C8" s="1722" t="s">
        <v>4435</v>
      </c>
      <c r="D8" s="1723" t="s">
        <v>4657</v>
      </c>
      <c r="E8" s="1474">
        <v>45322</v>
      </c>
      <c r="F8" s="1475">
        <v>45333</v>
      </c>
      <c r="G8" s="1702" t="s">
        <v>404</v>
      </c>
      <c r="H8" s="1147" t="s">
        <v>4658</v>
      </c>
      <c r="I8" s="1479">
        <v>45338</v>
      </c>
      <c r="J8" s="1147">
        <v>45350</v>
      </c>
      <c r="K8" s="1147">
        <v>45355</v>
      </c>
      <c r="L8" s="80" t="s">
        <v>57</v>
      </c>
      <c r="M8" s="60"/>
      <c r="N8" s="60"/>
      <c r="O8" s="60"/>
    </row>
    <row r="9" spans="2:15" s="69" customFormat="1" ht="11.25" hidden="1" customHeight="1" thickBot="1">
      <c r="B9" s="398"/>
      <c r="C9" s="1724" t="s">
        <v>4659</v>
      </c>
      <c r="D9" s="1725" t="s">
        <v>4660</v>
      </c>
      <c r="E9" s="1726">
        <v>45321</v>
      </c>
      <c r="F9" s="1727">
        <v>45331</v>
      </c>
      <c r="G9" s="893"/>
      <c r="H9" s="1050"/>
      <c r="I9" s="879"/>
      <c r="J9" s="879"/>
      <c r="K9" s="879"/>
      <c r="L9" s="305" t="s">
        <v>4661</v>
      </c>
      <c r="M9" s="60"/>
      <c r="N9" s="60"/>
      <c r="O9" s="60"/>
    </row>
    <row r="10" spans="2:15" s="69" customFormat="1" ht="11.25" hidden="1" customHeight="1" thickTop="1">
      <c r="B10" s="398"/>
      <c r="C10" s="1832" t="s">
        <v>1904</v>
      </c>
      <c r="D10" s="1833" t="s">
        <v>4662</v>
      </c>
      <c r="E10" s="1834">
        <v>45370</v>
      </c>
      <c r="F10" s="1835">
        <v>45379</v>
      </c>
      <c r="G10" s="1866" t="s">
        <v>2379</v>
      </c>
      <c r="H10" s="878" t="s">
        <v>4663</v>
      </c>
      <c r="I10" s="1480">
        <v>45380</v>
      </c>
      <c r="J10" s="1147"/>
      <c r="K10" s="1147"/>
      <c r="L10" s="80" t="str">
        <f>IF(I10&gt;F10,".","XX")</f>
        <v>.</v>
      </c>
      <c r="M10" s="60"/>
      <c r="N10" s="60"/>
      <c r="O10" s="60"/>
    </row>
    <row r="11" spans="2:15" s="69" customFormat="1" ht="11.25" hidden="1" customHeight="1" thickBot="1">
      <c r="B11" s="398"/>
      <c r="C11" s="1836" t="s">
        <v>4664</v>
      </c>
      <c r="D11" s="1837" t="s">
        <v>4665</v>
      </c>
      <c r="E11" s="1838">
        <v>45368</v>
      </c>
      <c r="F11" s="1839" t="s">
        <v>4666</v>
      </c>
      <c r="G11" s="1729"/>
      <c r="H11" s="1050"/>
      <c r="I11" s="879"/>
      <c r="J11" s="1165"/>
      <c r="K11" s="1165"/>
      <c r="L11" s="305" t="str">
        <f>IF(I11&gt;F10,".","XX")</f>
        <v>XX</v>
      </c>
      <c r="M11" s="60"/>
      <c r="N11" s="60"/>
      <c r="O11" s="60"/>
    </row>
    <row r="12" spans="2:15" s="69" customFormat="1" ht="13.5" customHeight="1" thickTop="1">
      <c r="B12" s="398"/>
      <c r="C12" s="2957" t="s">
        <v>2062</v>
      </c>
      <c r="D12" s="2498" t="s">
        <v>4667</v>
      </c>
      <c r="E12" s="2498">
        <v>45637</v>
      </c>
      <c r="F12" s="1855">
        <v>45646</v>
      </c>
      <c r="G12" s="2966" t="s">
        <v>4668</v>
      </c>
      <c r="H12" s="1691" t="s">
        <v>4669</v>
      </c>
      <c r="I12" s="2978">
        <v>45646</v>
      </c>
      <c r="J12" s="1691">
        <v>45658</v>
      </c>
      <c r="K12" s="1691">
        <v>45663</v>
      </c>
      <c r="L12" s="80" t="s">
        <v>4661</v>
      </c>
      <c r="M12" s="60"/>
      <c r="N12" s="60"/>
      <c r="O12" s="60"/>
    </row>
    <row r="13" spans="2:15" s="69" customFormat="1" ht="13.5" customHeight="1" thickBot="1">
      <c r="B13" s="398"/>
      <c r="C13" s="2523"/>
      <c r="D13" s="2517"/>
      <c r="E13" s="2517"/>
      <c r="F13" s="1583"/>
      <c r="G13" s="2979"/>
      <c r="H13" s="2980"/>
      <c r="I13" s="1477"/>
      <c r="J13" s="1477"/>
      <c r="K13" s="1477"/>
      <c r="L13" s="305" t="s">
        <v>4661</v>
      </c>
      <c r="M13" s="60"/>
      <c r="N13" s="60"/>
      <c r="O13" s="60"/>
    </row>
    <row r="14" spans="2:15" s="69" customFormat="1" ht="13.5" customHeight="1" thickTop="1">
      <c r="B14" s="398"/>
      <c r="C14" s="2957" t="s">
        <v>2066</v>
      </c>
      <c r="D14" s="2498" t="s">
        <v>4670</v>
      </c>
      <c r="E14" s="2498">
        <v>45637</v>
      </c>
      <c r="F14" s="1855">
        <v>45648</v>
      </c>
      <c r="G14" s="2966" t="s">
        <v>4671</v>
      </c>
      <c r="H14" s="1691" t="s">
        <v>4672</v>
      </c>
      <c r="I14" s="2978">
        <v>45653</v>
      </c>
      <c r="J14" s="1691">
        <v>45665</v>
      </c>
      <c r="K14" s="1691">
        <v>45670</v>
      </c>
      <c r="L14" s="80" t="s">
        <v>57</v>
      </c>
      <c r="M14" s="60"/>
      <c r="N14" s="60"/>
      <c r="O14" s="60"/>
    </row>
    <row r="15" spans="2:15" s="69" customFormat="1" ht="13.5" customHeight="1" thickBot="1">
      <c r="B15" s="398"/>
      <c r="C15" s="2523"/>
      <c r="D15" s="2517"/>
      <c r="E15" s="2517"/>
      <c r="F15" s="1583"/>
      <c r="G15" s="2981"/>
      <c r="H15" s="2980"/>
      <c r="I15" s="1477"/>
      <c r="J15" s="1477"/>
      <c r="K15" s="1477"/>
      <c r="L15" s="305" t="s">
        <v>4661</v>
      </c>
      <c r="M15" s="60"/>
      <c r="N15" s="60"/>
      <c r="O15" s="60"/>
    </row>
    <row r="16" spans="2:15" s="69" customFormat="1" ht="13.5" customHeight="1" thickTop="1" thickBot="1">
      <c r="B16" s="398"/>
      <c r="C16" s="2957" t="s">
        <v>2013</v>
      </c>
      <c r="D16" s="2498" t="s">
        <v>4673</v>
      </c>
      <c r="E16" s="2517">
        <v>45650</v>
      </c>
      <c r="F16" s="1855">
        <f>E16+10</f>
        <v>45660</v>
      </c>
      <c r="G16" s="2516" t="s">
        <v>404</v>
      </c>
      <c r="H16" s="1691" t="s">
        <v>4674</v>
      </c>
      <c r="I16" s="2983">
        <v>45660</v>
      </c>
      <c r="J16" s="2984">
        <v>45672</v>
      </c>
      <c r="K16" s="2984">
        <v>45677</v>
      </c>
      <c r="L16" s="80" t="s">
        <v>4661</v>
      </c>
      <c r="M16" s="60"/>
      <c r="N16" s="60"/>
      <c r="O16" s="60"/>
    </row>
    <row r="17" spans="2:15" s="69" customFormat="1" ht="13.5" customHeight="1" thickTop="1" thickBot="1">
      <c r="B17" s="398"/>
      <c r="C17" s="2523"/>
      <c r="D17" s="2517"/>
      <c r="E17" s="2517"/>
      <c r="F17" s="1583"/>
      <c r="G17" s="2981"/>
      <c r="H17" s="2980"/>
      <c r="I17" s="1477"/>
      <c r="J17" s="1477"/>
      <c r="K17" s="1477"/>
      <c r="L17" s="305" t="s">
        <v>4661</v>
      </c>
      <c r="M17" s="60"/>
      <c r="N17" s="60"/>
      <c r="O17" s="60"/>
    </row>
    <row r="18" spans="2:15" s="69" customFormat="1" ht="20.25" customHeight="1" thickTop="1" thickBot="1">
      <c r="B18" s="398"/>
      <c r="C18" s="2957" t="s">
        <v>1865</v>
      </c>
      <c r="D18" s="2498" t="s">
        <v>4675</v>
      </c>
      <c r="E18" s="2517">
        <v>45656</v>
      </c>
      <c r="F18" s="1855">
        <f>E18+13</f>
        <v>45669</v>
      </c>
      <c r="G18" s="2966" t="s">
        <v>4676</v>
      </c>
      <c r="H18" s="1691" t="s">
        <v>4677</v>
      </c>
      <c r="I18" s="2978">
        <v>45668</v>
      </c>
      <c r="J18" s="1691">
        <f>I18+12</f>
        <v>45680</v>
      </c>
      <c r="K18" s="1691">
        <f>J18+5</f>
        <v>45685</v>
      </c>
      <c r="L18" s="80" t="str">
        <f>IF(I18&gt;F18,".","XX")</f>
        <v>XX</v>
      </c>
      <c r="M18" s="60"/>
      <c r="N18" s="60"/>
      <c r="O18" s="60"/>
    </row>
    <row r="19" spans="2:15" s="69" customFormat="1" ht="20.25" customHeight="1" thickTop="1" thickBot="1">
      <c r="B19" s="398"/>
      <c r="C19" s="2523"/>
      <c r="D19" s="2517"/>
      <c r="E19" s="2517"/>
      <c r="F19" s="1583"/>
      <c r="G19" s="2981"/>
      <c r="H19" s="2980"/>
      <c r="I19" s="1477"/>
      <c r="J19" s="1477"/>
      <c r="K19" s="1477"/>
      <c r="L19" s="305" t="str">
        <f>IF(I19&gt;F18,".","XX")</f>
        <v>XX</v>
      </c>
      <c r="M19" s="60"/>
      <c r="N19" s="60"/>
      <c r="O19" s="60"/>
    </row>
    <row r="20" spans="2:15" s="69" customFormat="1" ht="20.25" customHeight="1" thickTop="1">
      <c r="B20" s="398"/>
      <c r="C20" s="2967" t="s">
        <v>2290</v>
      </c>
      <c r="D20" s="2498" t="s">
        <v>2058</v>
      </c>
      <c r="E20" s="2498">
        <v>45292</v>
      </c>
      <c r="F20" s="2997" t="s">
        <v>391</v>
      </c>
      <c r="G20" s="2516" t="s">
        <v>404</v>
      </c>
      <c r="H20" s="1691" t="s">
        <v>4678</v>
      </c>
      <c r="I20" s="2983">
        <f>I18+7</f>
        <v>45675</v>
      </c>
      <c r="J20" s="2984">
        <f>I20+12</f>
        <v>45687</v>
      </c>
      <c r="K20" s="2984">
        <f>J20+5</f>
        <v>45692</v>
      </c>
      <c r="L20" s="80" t="str">
        <f>IF(I20&gt;F20,".","XX")</f>
        <v>XX</v>
      </c>
      <c r="M20" s="60"/>
      <c r="N20" s="60"/>
      <c r="O20" s="60"/>
    </row>
    <row r="21" spans="2:15" s="69" customFormat="1" ht="20.25" customHeight="1" thickBot="1">
      <c r="B21" s="398"/>
      <c r="C21" s="2523" t="s">
        <v>1865</v>
      </c>
      <c r="D21" s="2517" t="s">
        <v>4675</v>
      </c>
      <c r="E21" s="2517">
        <v>45656</v>
      </c>
      <c r="F21" s="1583">
        <v>45667</v>
      </c>
      <c r="G21" s="2981"/>
      <c r="H21" s="2980"/>
      <c r="I21" s="1477"/>
      <c r="J21" s="1477"/>
      <c r="K21" s="1477"/>
      <c r="L21" s="305" t="str">
        <f>IF(I21&gt;F20,".","XX")</f>
        <v>XX</v>
      </c>
      <c r="M21" s="60"/>
      <c r="N21" s="60"/>
      <c r="O21" s="60"/>
    </row>
    <row r="22" spans="2:15" s="69" customFormat="1" ht="13.5" customHeight="1" thickTop="1">
      <c r="B22" s="398"/>
      <c r="C22" s="2957" t="s">
        <v>1877</v>
      </c>
      <c r="D22" s="2498" t="s">
        <v>2060</v>
      </c>
      <c r="E22" s="2498">
        <v>45673</v>
      </c>
      <c r="F22" s="1855">
        <f>E22+11</f>
        <v>45684</v>
      </c>
      <c r="G22" s="2516" t="s">
        <v>404</v>
      </c>
      <c r="H22" s="1691" t="s">
        <v>4679</v>
      </c>
      <c r="I22" s="2983">
        <f>I20+7</f>
        <v>45682</v>
      </c>
      <c r="J22" s="2984">
        <f>I22+12</f>
        <v>45694</v>
      </c>
      <c r="K22" s="2984">
        <f>J22+5</f>
        <v>45699</v>
      </c>
      <c r="L22" s="80" t="str">
        <f>IF(I22&gt;F22,".","XX")</f>
        <v>XX</v>
      </c>
      <c r="M22" s="60"/>
      <c r="N22" s="60"/>
      <c r="O22" s="60"/>
    </row>
    <row r="23" spans="2:15" s="69" customFormat="1" ht="13.5" customHeight="1" thickBot="1">
      <c r="B23" s="398"/>
      <c r="C23" s="2523"/>
      <c r="D23" s="2517"/>
      <c r="E23" s="2517"/>
      <c r="F23" s="1583"/>
      <c r="G23" s="2981"/>
      <c r="H23" s="2980"/>
      <c r="I23" s="1477"/>
      <c r="J23" s="1477"/>
      <c r="K23" s="1477"/>
      <c r="L23" s="305" t="str">
        <f>IF(I23&gt;F22,".","XX")</f>
        <v>XX</v>
      </c>
      <c r="M23" s="60"/>
      <c r="N23" s="60"/>
      <c r="O23" s="60"/>
    </row>
    <row r="24" spans="2:15" s="69" customFormat="1" ht="13.5" customHeight="1" thickTop="1">
      <c r="B24" s="398"/>
      <c r="C24" s="2957" t="s">
        <v>2062</v>
      </c>
      <c r="D24" s="2498" t="s">
        <v>2063</v>
      </c>
      <c r="E24" s="2498">
        <v>45679</v>
      </c>
      <c r="F24" s="1855">
        <f>E24+11</f>
        <v>45690</v>
      </c>
      <c r="G24" s="2966" t="s">
        <v>4680</v>
      </c>
      <c r="H24" s="1691" t="s">
        <v>4681</v>
      </c>
      <c r="I24" s="2978">
        <v>45689</v>
      </c>
      <c r="J24" s="1691">
        <f>I24+12</f>
        <v>45701</v>
      </c>
      <c r="K24" s="1691">
        <f>J24+5</f>
        <v>45706</v>
      </c>
      <c r="L24" s="80" t="str">
        <f>IF(I24&gt;F24,".","XX")</f>
        <v>XX</v>
      </c>
      <c r="M24" s="60"/>
      <c r="N24" s="60"/>
      <c r="O24" s="60"/>
    </row>
    <row r="25" spans="2:15" s="69" customFormat="1" ht="13.5" customHeight="1" thickBot="1">
      <c r="B25" s="398"/>
      <c r="C25" s="2523"/>
      <c r="D25" s="2517"/>
      <c r="E25" s="2517"/>
      <c r="F25" s="1583"/>
      <c r="G25" s="2981"/>
      <c r="H25" s="2980"/>
      <c r="I25" s="1477"/>
      <c r="J25" s="1477"/>
      <c r="K25" s="1477"/>
      <c r="L25" s="305" t="str">
        <f>IF(I25&gt;F24,".","XX")</f>
        <v>XX</v>
      </c>
      <c r="M25" s="60"/>
      <c r="N25" s="60"/>
      <c r="O25" s="60"/>
    </row>
    <row r="26" spans="2:15" s="69" customFormat="1" ht="13.5" customHeight="1" thickTop="1">
      <c r="B26" s="398"/>
      <c r="C26" s="2957" t="s">
        <v>2066</v>
      </c>
      <c r="D26" s="2498" t="s">
        <v>2067</v>
      </c>
      <c r="E26" s="2498">
        <v>45681</v>
      </c>
      <c r="F26" s="1855">
        <f>E26+11</f>
        <v>45692</v>
      </c>
      <c r="G26" s="2966" t="s">
        <v>4682</v>
      </c>
      <c r="H26" s="1691" t="s">
        <v>4683</v>
      </c>
      <c r="I26" s="2978">
        <v>45695</v>
      </c>
      <c r="J26" s="1691">
        <f>I26+12</f>
        <v>45707</v>
      </c>
      <c r="K26" s="1691">
        <f>J26+5</f>
        <v>45712</v>
      </c>
      <c r="L26" s="80" t="str">
        <f>IF(I26&gt;F26,".","XX")</f>
        <v>.</v>
      </c>
      <c r="M26" s="60"/>
      <c r="N26" s="60"/>
      <c r="O26" s="60"/>
    </row>
    <row r="27" spans="2:15" s="69" customFormat="1" ht="13.5" customHeight="1" thickBot="1">
      <c r="B27" s="398"/>
      <c r="C27" s="2523"/>
      <c r="D27" s="2517"/>
      <c r="E27" s="2517"/>
      <c r="F27" s="1583"/>
      <c r="G27" s="2981"/>
      <c r="H27" s="2980"/>
      <c r="I27" s="1477"/>
      <c r="J27" s="1477"/>
      <c r="K27" s="1477"/>
      <c r="L27" s="305" t="str">
        <f>IF(I27&gt;F26,".","XX")</f>
        <v>XX</v>
      </c>
      <c r="M27" s="60"/>
      <c r="N27" s="60"/>
      <c r="O27" s="60"/>
    </row>
    <row r="28" spans="2:15" s="451" customFormat="1" ht="19.5" thickTop="1">
      <c r="B28" s="850"/>
      <c r="C28" s="4799" t="s">
        <v>609</v>
      </c>
      <c r="D28" s="4799"/>
      <c r="E28" s="4799"/>
      <c r="F28" s="4799"/>
      <c r="G28" s="4799"/>
      <c r="H28" s="4799"/>
      <c r="I28" s="4799"/>
      <c r="J28" s="4799"/>
      <c r="K28" s="1478"/>
      <c r="L28" s="80"/>
      <c r="M28" s="450"/>
      <c r="N28" s="450"/>
      <c r="O28" s="450"/>
    </row>
    <row r="29" spans="2:15" s="451" customFormat="1" ht="11.25">
      <c r="B29" s="850"/>
      <c r="C29" s="854"/>
      <c r="D29" s="851"/>
      <c r="E29" s="851"/>
      <c r="F29" s="851"/>
      <c r="G29" s="852"/>
      <c r="H29" s="853"/>
      <c r="I29" s="851"/>
      <c r="J29" s="851"/>
      <c r="K29" s="851"/>
      <c r="L29" s="855"/>
      <c r="M29" s="450"/>
      <c r="N29" s="450"/>
      <c r="O29" s="450"/>
    </row>
    <row r="30" spans="2:15" s="69" customFormat="1">
      <c r="B30" s="845"/>
      <c r="C30" s="230" t="s">
        <v>0</v>
      </c>
      <c r="E30" t="s">
        <v>2209</v>
      </c>
      <c r="F30" s="231"/>
      <c r="G30" s="70" t="s">
        <v>35</v>
      </c>
      <c r="H30" s="70"/>
      <c r="K30" s="70" t="s">
        <v>60</v>
      </c>
      <c r="L30" s="70"/>
      <c r="M30" s="70"/>
      <c r="N30" s="60"/>
      <c r="O30" s="60"/>
    </row>
    <row r="31" spans="2:15" s="69" customFormat="1">
      <c r="B31" s="845"/>
      <c r="C31" s="80" t="s">
        <v>1</v>
      </c>
      <c r="E31" s="226" t="s">
        <v>610</v>
      </c>
      <c r="F31" s="70"/>
      <c r="G31" s="69" t="s">
        <v>611</v>
      </c>
      <c r="I31" s="1117" t="s">
        <v>38</v>
      </c>
      <c r="K31" s="69" t="s">
        <v>62</v>
      </c>
      <c r="M31" s="79" t="s">
        <v>63</v>
      </c>
      <c r="N31" s="60"/>
      <c r="O31" s="60"/>
    </row>
    <row r="32" spans="2:15" s="60" customFormat="1" ht="11.25">
      <c r="B32" s="845"/>
      <c r="C32" s="80"/>
      <c r="D32" s="69"/>
      <c r="E32" s="81"/>
      <c r="F32" s="70"/>
      <c r="G32" s="69"/>
      <c r="H32" s="69"/>
      <c r="I32" s="81"/>
      <c r="K32" s="69"/>
      <c r="L32" s="69"/>
      <c r="M32" s="79"/>
    </row>
    <row r="33" spans="2:15" s="60" customFormat="1" ht="11.25">
      <c r="B33" s="856"/>
      <c r="C33" s="78" t="str">
        <f>HOME!A$561</f>
        <v>PANTHER</v>
      </c>
      <c r="D33" s="78" t="str">
        <f>HOME!B$561</f>
        <v>YARIMCA</v>
      </c>
      <c r="E33" s="64" t="str">
        <f>HOME!C$561</f>
        <v>TRYAR</v>
      </c>
      <c r="G33" s="78" t="e">
        <f>HOME!#REF!</f>
        <v>#REF!</v>
      </c>
      <c r="H33" s="78" t="e">
        <f>HOME!#REF!</f>
        <v>#REF!</v>
      </c>
      <c r="I33" s="64" t="e">
        <f>HOME!#REF!</f>
        <v>#REF!</v>
      </c>
      <c r="K33" s="78">
        <f>HOME!A$594</f>
        <v>0</v>
      </c>
      <c r="L33" s="78">
        <f>HOME!B$594</f>
        <v>0</v>
      </c>
      <c r="M33" s="64">
        <f>HOME!C$594</f>
        <v>0</v>
      </c>
    </row>
    <row r="34" spans="2:15" s="60" customFormat="1" ht="11.25">
      <c r="B34" s="845"/>
      <c r="C34" s="78" t="str">
        <f>HOME!A$562</f>
        <v>TIGER SERVICE</v>
      </c>
      <c r="D34" s="78" t="str">
        <f>HOME!B$562</f>
        <v>YARIMCA</v>
      </c>
      <c r="E34" s="64" t="str">
        <f>HOME!C$562</f>
        <v>TRYAR</v>
      </c>
      <c r="G34" s="78" t="e">
        <f>HOME!#REF!</f>
        <v>#REF!</v>
      </c>
      <c r="H34" s="78" t="e">
        <f>HOME!#REF!</f>
        <v>#REF!</v>
      </c>
      <c r="I34" s="64" t="e">
        <f>HOME!#REF!</f>
        <v>#REF!</v>
      </c>
      <c r="K34" s="78">
        <f>HOME!A$596</f>
        <v>0</v>
      </c>
      <c r="L34" s="78">
        <f>HOME!B$596</f>
        <v>0</v>
      </c>
      <c r="M34" s="64">
        <f>HOME!C$596</f>
        <v>0</v>
      </c>
      <c r="N34" s="108"/>
    </row>
    <row r="35" spans="2:15" s="60" customFormat="1" ht="11.25">
      <c r="B35" s="845"/>
      <c r="C35" s="78" t="str">
        <f>HOME!A$564</f>
        <v>BRITANNIA</v>
      </c>
      <c r="D35" s="78" t="str">
        <f>HOME!B$564</f>
        <v>ZANZIBAR</v>
      </c>
      <c r="E35" s="64" t="str">
        <f>HOME!C$564</f>
        <v>TZZNZ</v>
      </c>
      <c r="G35" s="78" t="str">
        <f>HOME!A573</f>
        <v>SAMBAR / ALPACA</v>
      </c>
      <c r="H35" s="78" t="str">
        <f>HOME!B573</f>
        <v>CALLAO</v>
      </c>
      <c r="I35" s="64" t="str">
        <f>HOME!C573</f>
        <v>PECLL</v>
      </c>
      <c r="K35" s="78">
        <f>HOME!A$599</f>
        <v>0</v>
      </c>
      <c r="L35" s="78">
        <f>HOME!B$599</f>
        <v>0</v>
      </c>
      <c r="M35" s="64">
        <f>HOME!C$599</f>
        <v>0</v>
      </c>
      <c r="N35" s="108"/>
    </row>
    <row r="36" spans="2:15" s="60" customFormat="1" ht="11.25">
      <c r="B36" s="845"/>
      <c r="C36" s="78" t="str">
        <f>HOME!A$569</f>
        <v>IPANEMA</v>
      </c>
      <c r="D36" s="78" t="str">
        <f>HOME!B$569</f>
        <v>ZARATE</v>
      </c>
      <c r="E36" s="64" t="str">
        <f>HOME!C$569</f>
        <v>ARZAE</v>
      </c>
      <c r="G36" s="78">
        <f>HOME!A582</f>
        <v>0</v>
      </c>
      <c r="H36" s="78">
        <f>HOME!B582</f>
        <v>0</v>
      </c>
      <c r="I36" s="64">
        <f>HOME!C582</f>
        <v>0</v>
      </c>
      <c r="K36" s="78">
        <f>HOME!A$600</f>
        <v>0</v>
      </c>
      <c r="L36" s="78">
        <f>HOME!B$600</f>
        <v>0</v>
      </c>
      <c r="M36" s="64">
        <f>HOME!C$600</f>
        <v>0</v>
      </c>
    </row>
    <row r="37" spans="2:15" s="60" customFormat="1" ht="11.25">
      <c r="B37" s="845"/>
      <c r="C37" s="78" t="str">
        <f>HOME!A$571</f>
        <v>BRITANNIA</v>
      </c>
      <c r="D37" s="78" t="str">
        <f>HOME!B$571</f>
        <v>ZEEBRUGGE</v>
      </c>
      <c r="E37" s="64" t="str">
        <f>HOME!C$571</f>
        <v>BEZEE</v>
      </c>
      <c r="G37" s="78" t="e">
        <f>HOME!#REF!</f>
        <v>#REF!</v>
      </c>
      <c r="H37" s="78">
        <f>HOME!B583</f>
        <v>0</v>
      </c>
      <c r="I37" s="64">
        <f>HOME!C583</f>
        <v>0</v>
      </c>
      <c r="K37" s="78">
        <f>HOME!A$595</f>
        <v>0</v>
      </c>
      <c r="L37" s="78">
        <f>HOME!B$595</f>
        <v>0</v>
      </c>
      <c r="M37" s="64">
        <f>HOME!C$595</f>
        <v>0</v>
      </c>
    </row>
    <row r="38" spans="2:15" s="60" customFormat="1" ht="11.25">
      <c r="B38" s="845"/>
      <c r="C38" s="78" t="str">
        <f>HOME!A$572</f>
        <v>SWAN SERVICE</v>
      </c>
      <c r="D38" s="78" t="str">
        <f>HOME!B$572</f>
        <v>HAMBURG</v>
      </c>
      <c r="E38" s="64" t="str">
        <f>HOME!C$572</f>
        <v>DEHAM</v>
      </c>
      <c r="G38" s="78">
        <f>HOME!A584</f>
        <v>0</v>
      </c>
      <c r="H38" s="78">
        <f>HOME!B584</f>
        <v>0</v>
      </c>
      <c r="I38" s="64">
        <f>HOME!C584</f>
        <v>0</v>
      </c>
      <c r="K38" s="78">
        <f>HOME!A$597</f>
        <v>0</v>
      </c>
      <c r="L38" s="78">
        <f>HOME!B$597</f>
        <v>0</v>
      </c>
      <c r="M38" s="64">
        <f>HOME!C$597</f>
        <v>0</v>
      </c>
    </row>
    <row r="39" spans="2:15" s="60" customFormat="1" ht="11.25">
      <c r="B39" s="845"/>
      <c r="C39" s="78" t="e">
        <f>HOME!#REF!</f>
        <v>#REF!</v>
      </c>
      <c r="D39" s="78" t="e">
        <f>HOME!#REF!</f>
        <v>#REF!</v>
      </c>
      <c r="E39" s="64" t="e">
        <f>HOME!#REF!</f>
        <v>#REF!</v>
      </c>
      <c r="G39" s="78">
        <f>HOME!A585</f>
        <v>0</v>
      </c>
      <c r="H39" s="78">
        <f>HOME!B585</f>
        <v>0</v>
      </c>
      <c r="I39" s="64">
        <f>HOME!C585</f>
        <v>0</v>
      </c>
      <c r="K39" s="78">
        <f>HOME!A$601</f>
        <v>0</v>
      </c>
      <c r="L39" s="78">
        <f>HOME!B$601</f>
        <v>0</v>
      </c>
      <c r="M39" s="64">
        <f>HOME!C$601</f>
        <v>0</v>
      </c>
    </row>
    <row r="40" spans="2:15" s="60" customFormat="1" ht="11.25">
      <c r="B40" s="845"/>
      <c r="C40" s="78" t="str">
        <f>HOME!A583</f>
        <v>ENDD</v>
      </c>
      <c r="D40" s="78" t="e">
        <f>HOME!#REF!</f>
        <v>#REF!</v>
      </c>
      <c r="E40" s="64" t="e">
        <f>HOME!#REF!</f>
        <v>#REF!</v>
      </c>
      <c r="G40" s="78">
        <f>HOME!A586</f>
        <v>0</v>
      </c>
      <c r="H40" s="78">
        <f>HOME!B586</f>
        <v>0</v>
      </c>
      <c r="I40" s="64">
        <f>HOME!C586</f>
        <v>0</v>
      </c>
      <c r="K40" s="78">
        <f>HOME!A$598</f>
        <v>0</v>
      </c>
      <c r="L40" s="78">
        <f>HOME!B$598</f>
        <v>0</v>
      </c>
      <c r="M40" s="64">
        <f>HOME!C$598</f>
        <v>0</v>
      </c>
    </row>
    <row r="41" spans="2:15" s="60" customFormat="1" ht="11.25">
      <c r="B41" s="845"/>
      <c r="C41" s="78" t="e">
        <f>HOME!#REF!</f>
        <v>#REF!</v>
      </c>
      <c r="D41" s="78" t="e">
        <f>HOME!#REF!</f>
        <v>#REF!</v>
      </c>
      <c r="E41" s="64" t="e">
        <f>HOME!#REF!</f>
        <v>#REF!</v>
      </c>
      <c r="H41" s="82"/>
      <c r="I41" s="79"/>
      <c r="K41" s="78"/>
    </row>
    <row r="42" spans="2:15" s="60" customFormat="1" ht="11.25">
      <c r="B42" s="845"/>
      <c r="C42" s="78" t="e">
        <f>HOME!#REF!</f>
        <v>#REF!</v>
      </c>
      <c r="D42" s="78" t="e">
        <f>HOME!#REF!</f>
        <v>#REF!</v>
      </c>
      <c r="E42" s="64" t="e">
        <f>HOME!#REF!</f>
        <v>#REF!</v>
      </c>
      <c r="H42" s="82"/>
      <c r="I42" s="79"/>
    </row>
    <row r="43" spans="2:15" s="60" customFormat="1" ht="11.25">
      <c r="B43" s="843"/>
      <c r="C43" s="78" t="e">
        <f>HOME!#REF!</f>
        <v>#REF!</v>
      </c>
      <c r="D43" s="78" t="e">
        <f>HOME!#REF!</f>
        <v>#REF!</v>
      </c>
      <c r="E43" s="64" t="e">
        <f>HOME!#REF!</f>
        <v>#REF!</v>
      </c>
      <c r="H43" s="82"/>
      <c r="I43" s="82"/>
    </row>
    <row r="44" spans="2:15">
      <c r="C44" s="78" t="e">
        <f>HOME!#REF!</f>
        <v>#REF!</v>
      </c>
      <c r="D44" s="78" t="e">
        <f>HOME!#REF!</f>
        <v>#REF!</v>
      </c>
      <c r="E44" s="64" t="e">
        <f>HOME!#REF!</f>
        <v>#REF!</v>
      </c>
      <c r="F44" s="60"/>
      <c r="G44" s="60"/>
      <c r="H44" s="60"/>
      <c r="I44" s="60"/>
      <c r="K44" s="60"/>
      <c r="L44" s="60"/>
      <c r="N44" s="5"/>
      <c r="O44" s="5"/>
    </row>
    <row r="45" spans="2:15">
      <c r="C45" s="78" t="e">
        <f>HOME!#REF!</f>
        <v>#REF!</v>
      </c>
      <c r="D45" s="78"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93</v>
      </c>
    </row>
    <row r="3" spans="3:13" s="37" customFormat="1" ht="15.75">
      <c r="C3" s="7"/>
    </row>
    <row r="4" spans="3:13">
      <c r="C4" s="200" t="s">
        <v>4684</v>
      </c>
      <c r="D4" s="9"/>
      <c r="E4" s="9" t="s">
        <v>4685</v>
      </c>
      <c r="F4" s="9"/>
      <c r="G4" s="9"/>
      <c r="H4" s="9"/>
      <c r="I4" s="9"/>
      <c r="J4" s="9"/>
      <c r="K4" s="9"/>
      <c r="M4" s="109"/>
    </row>
    <row r="5" spans="3:13" ht="13.5" thickBot="1">
      <c r="C5" s="9"/>
      <c r="D5" s="9"/>
      <c r="E5" s="9"/>
      <c r="F5" s="9"/>
      <c r="G5" s="9"/>
      <c r="H5" s="9"/>
      <c r="I5" s="9"/>
      <c r="J5" s="9"/>
      <c r="K5" s="9"/>
      <c r="M5" s="109"/>
    </row>
    <row r="6" spans="3:13" s="70" customFormat="1" ht="24">
      <c r="C6" s="2951"/>
      <c r="D6" s="2951"/>
      <c r="E6" s="186" t="s">
        <v>96</v>
      </c>
      <c r="F6" s="1129" t="s">
        <v>4648</v>
      </c>
      <c r="G6" s="3171" t="s">
        <v>4686</v>
      </c>
      <c r="H6" s="3172" t="s">
        <v>99</v>
      </c>
      <c r="I6" s="3172" t="s">
        <v>4650</v>
      </c>
      <c r="J6" s="3173" t="s">
        <v>1260</v>
      </c>
      <c r="K6" s="3174" t="s">
        <v>3232</v>
      </c>
      <c r="L6" s="3175" t="s">
        <v>4687</v>
      </c>
    </row>
    <row r="7" spans="3:13" s="70" customFormat="1" thickBot="1">
      <c r="C7" s="2953" t="s">
        <v>4652</v>
      </c>
      <c r="D7" s="2954" t="s">
        <v>4653</v>
      </c>
      <c r="E7" s="3176" t="s">
        <v>3233</v>
      </c>
      <c r="F7" s="3177"/>
      <c r="G7" s="3178"/>
      <c r="H7" s="3178"/>
      <c r="I7" s="3178"/>
      <c r="J7" s="3179"/>
      <c r="K7" s="3180"/>
      <c r="L7" s="3180"/>
    </row>
    <row r="8" spans="3:13" s="70" customFormat="1" hidden="1" thickTop="1">
      <c r="C8" s="3124" t="s">
        <v>4688</v>
      </c>
      <c r="D8" s="3125" t="s">
        <v>4689</v>
      </c>
      <c r="E8" s="3125">
        <v>45730</v>
      </c>
      <c r="F8" s="2958">
        <v>45744</v>
      </c>
      <c r="G8" s="3061" t="s">
        <v>4690</v>
      </c>
      <c r="H8" s="3118" t="s">
        <v>4691</v>
      </c>
      <c r="I8" s="3181">
        <v>45749</v>
      </c>
      <c r="J8" s="1691">
        <v>45762</v>
      </c>
      <c r="K8" s="1691">
        <v>45769</v>
      </c>
      <c r="L8" s="2984">
        <v>45773</v>
      </c>
    </row>
    <row r="9" spans="3:13" s="70" customFormat="1" hidden="1" thickBot="1">
      <c r="C9" s="3058"/>
      <c r="D9" s="2964"/>
      <c r="E9" s="2964"/>
      <c r="F9" s="1583"/>
      <c r="G9" s="2987"/>
      <c r="H9" s="3119"/>
      <c r="I9" s="3119"/>
      <c r="J9" s="3119"/>
      <c r="K9" s="3119"/>
      <c r="L9" s="3119"/>
    </row>
    <row r="10" spans="3:13" s="70" customFormat="1" thickTop="1">
      <c r="C10" s="3057" t="s">
        <v>4692</v>
      </c>
      <c r="D10" s="2960" t="s">
        <v>4693</v>
      </c>
      <c r="E10" s="2960">
        <v>45756</v>
      </c>
      <c r="F10" s="2989">
        <v>45767</v>
      </c>
      <c r="G10" s="3060" t="s">
        <v>4694</v>
      </c>
      <c r="H10" s="3118" t="s">
        <v>4695</v>
      </c>
      <c r="I10" s="3181">
        <v>45770</v>
      </c>
      <c r="J10" s="1691">
        <v>45783</v>
      </c>
      <c r="K10" s="1691">
        <v>45790</v>
      </c>
      <c r="L10" s="2984">
        <v>45794</v>
      </c>
    </row>
    <row r="11" spans="3:13" s="70" customFormat="1" thickBot="1">
      <c r="C11" s="3058"/>
      <c r="D11" s="2964"/>
      <c r="E11" s="2964"/>
      <c r="F11" s="3059"/>
      <c r="G11" s="2987"/>
      <c r="H11" s="3119"/>
      <c r="I11" s="3119"/>
      <c r="J11" s="3119"/>
      <c r="K11" s="3119"/>
      <c r="L11" s="3119"/>
    </row>
    <row r="12" spans="3:13" s="70" customFormat="1" thickTop="1">
      <c r="C12" s="3201" t="s">
        <v>2040</v>
      </c>
      <c r="D12" s="3202" t="s">
        <v>4696</v>
      </c>
      <c r="E12" s="3202">
        <v>45765</v>
      </c>
      <c r="F12" s="3203">
        <v>45776</v>
      </c>
      <c r="G12" s="3063" t="s">
        <v>2181</v>
      </c>
      <c r="H12" s="3118" t="s">
        <v>4697</v>
      </c>
      <c r="I12" s="3185">
        <v>45777</v>
      </c>
      <c r="J12" s="2984">
        <v>45790</v>
      </c>
      <c r="K12" s="2984">
        <v>45797</v>
      </c>
      <c r="L12" s="2984">
        <v>45801</v>
      </c>
    </row>
    <row r="13" spans="3:13" s="70" customFormat="1" thickBot="1">
      <c r="C13" s="3204"/>
      <c r="D13" s="3205"/>
      <c r="E13" s="3205"/>
      <c r="F13" s="3206"/>
      <c r="G13" s="3092"/>
      <c r="H13" s="3121"/>
      <c r="I13" s="1477"/>
      <c r="J13" s="3119"/>
      <c r="K13" s="3119"/>
      <c r="L13" s="3119"/>
    </row>
    <row r="14" spans="3:13" s="70" customFormat="1" thickTop="1">
      <c r="C14" s="3201" t="s">
        <v>1877</v>
      </c>
      <c r="D14" s="3202" t="s">
        <v>4698</v>
      </c>
      <c r="E14" s="3202">
        <v>45768</v>
      </c>
      <c r="F14" s="3203">
        <v>45782</v>
      </c>
      <c r="G14" s="3063" t="s">
        <v>2181</v>
      </c>
      <c r="H14" s="3118" t="s">
        <v>4699</v>
      </c>
      <c r="I14" s="3185">
        <v>45784</v>
      </c>
      <c r="J14" s="2984">
        <v>45797</v>
      </c>
      <c r="K14" s="2984">
        <v>45804</v>
      </c>
      <c r="L14" s="2984">
        <v>45808</v>
      </c>
    </row>
    <row r="15" spans="3:13" s="70" customFormat="1" thickBot="1">
      <c r="C15" s="3204"/>
      <c r="D15" s="3205"/>
      <c r="E15" s="3205"/>
      <c r="F15" s="3206"/>
      <c r="G15" s="3114"/>
      <c r="H15" s="3121"/>
      <c r="I15" s="3200"/>
      <c r="J15" s="3209"/>
      <c r="K15" s="3209"/>
      <c r="L15" s="3209"/>
    </row>
    <row r="16" spans="3:13" s="70" customFormat="1" thickTop="1">
      <c r="C16" s="3201" t="s">
        <v>1999</v>
      </c>
      <c r="D16" s="3202" t="s">
        <v>4700</v>
      </c>
      <c r="E16" s="3202">
        <v>45771</v>
      </c>
      <c r="F16" s="3203">
        <v>45785</v>
      </c>
      <c r="G16" s="3063" t="s">
        <v>2181</v>
      </c>
      <c r="H16" s="3118" t="s">
        <v>4701</v>
      </c>
      <c r="I16" s="3185">
        <v>45791</v>
      </c>
      <c r="J16" s="2984">
        <v>45804</v>
      </c>
      <c r="K16" s="2984">
        <v>45811</v>
      </c>
      <c r="L16" s="2984">
        <v>45815</v>
      </c>
    </row>
    <row r="17" spans="3:12" s="70" customFormat="1" thickBot="1">
      <c r="C17" s="3204"/>
      <c r="D17" s="3205"/>
      <c r="E17" s="3205"/>
      <c r="F17" s="3206"/>
      <c r="G17" s="3114"/>
      <c r="H17" s="3121"/>
      <c r="I17" s="3200"/>
      <c r="J17" s="3209"/>
      <c r="K17" s="3209"/>
      <c r="L17" s="3209"/>
    </row>
    <row r="18" spans="3:12" s="70" customFormat="1" ht="12">
      <c r="C18" s="3201" t="s">
        <v>4688</v>
      </c>
      <c r="D18" s="3202" t="s">
        <v>4702</v>
      </c>
      <c r="E18" s="3202">
        <v>45777</v>
      </c>
      <c r="F18" s="3203">
        <f>E18+14</f>
        <v>45791</v>
      </c>
      <c r="G18" s="3063" t="s">
        <v>2181</v>
      </c>
      <c r="H18" s="3118" t="s">
        <v>4703</v>
      </c>
      <c r="I18" s="3185">
        <f>I16+7</f>
        <v>45798</v>
      </c>
      <c r="J18" s="2984">
        <f>I18+13</f>
        <v>45811</v>
      </c>
      <c r="K18" s="2984">
        <f>I18+20</f>
        <v>45818</v>
      </c>
      <c r="L18" s="2984">
        <f>I18+24</f>
        <v>45822</v>
      </c>
    </row>
    <row r="19" spans="3:12" s="70" customFormat="1" thickBot="1">
      <c r="C19" s="3204"/>
      <c r="D19" s="3205"/>
      <c r="E19" s="3205"/>
      <c r="F19" s="3206"/>
      <c r="G19" s="3092"/>
      <c r="H19" s="3121"/>
      <c r="I19" s="3200"/>
      <c r="J19" s="3200"/>
      <c r="K19" s="3200"/>
      <c r="L19" s="3200"/>
    </row>
    <row r="20" spans="3:12" s="70" customFormat="1" thickTop="1">
      <c r="C20" s="3201" t="s">
        <v>1973</v>
      </c>
      <c r="D20" s="3202" t="s">
        <v>4704</v>
      </c>
      <c r="E20" s="3202">
        <v>45784</v>
      </c>
      <c r="F20" s="3203">
        <f>E20+14</f>
        <v>45798</v>
      </c>
      <c r="G20" s="3063" t="s">
        <v>2181</v>
      </c>
      <c r="H20" s="3118" t="s">
        <v>4705</v>
      </c>
      <c r="I20" s="3185">
        <f>I18+7</f>
        <v>45805</v>
      </c>
      <c r="J20" s="2984">
        <f>I20+13</f>
        <v>45818</v>
      </c>
      <c r="K20" s="2984">
        <f>I20+20</f>
        <v>45825</v>
      </c>
      <c r="L20" s="2984">
        <f>I20+24</f>
        <v>45829</v>
      </c>
    </row>
    <row r="21" spans="3:12" s="70" customFormat="1" thickBot="1">
      <c r="C21" s="3204"/>
      <c r="D21" s="3205"/>
      <c r="E21" s="3205"/>
      <c r="F21" s="3206"/>
      <c r="G21" s="2987"/>
      <c r="H21" s="3121"/>
      <c r="I21" s="3200"/>
      <c r="J21" s="3200"/>
      <c r="K21" s="3200"/>
      <c r="L21" s="3200"/>
    </row>
    <row r="22" spans="3:12" s="70" customFormat="1" thickTop="1">
      <c r="C22" s="3201" t="s">
        <v>1865</v>
      </c>
      <c r="D22" s="3202" t="s">
        <v>4706</v>
      </c>
      <c r="E22" s="3202">
        <v>45791</v>
      </c>
      <c r="F22" s="3203">
        <f>E22+14</f>
        <v>45805</v>
      </c>
      <c r="G22" s="3063" t="s">
        <v>2181</v>
      </c>
      <c r="H22" s="3118" t="s">
        <v>4707</v>
      </c>
      <c r="I22" s="3185">
        <f>I20+7</f>
        <v>45812</v>
      </c>
      <c r="J22" s="2984">
        <f>I22+13</f>
        <v>45825</v>
      </c>
      <c r="K22" s="2984">
        <f>I22+20</f>
        <v>45832</v>
      </c>
      <c r="L22" s="2984">
        <f>I22+24</f>
        <v>45836</v>
      </c>
    </row>
    <row r="23" spans="3:12" s="70" customFormat="1" thickBot="1">
      <c r="C23" s="3204"/>
      <c r="D23" s="3205"/>
      <c r="E23" s="3205"/>
      <c r="F23" s="3206"/>
      <c r="G23" s="1694"/>
      <c r="H23" s="3121"/>
      <c r="I23" s="3200"/>
      <c r="J23" s="3200"/>
      <c r="K23" s="3200"/>
      <c r="L23" s="3200"/>
    </row>
    <row r="24" spans="3:12" s="70" customFormat="1" thickTop="1">
      <c r="C24" s="3201" t="s">
        <v>4692</v>
      </c>
      <c r="D24" s="3202" t="s">
        <v>4708</v>
      </c>
      <c r="E24" s="3202">
        <v>45798</v>
      </c>
      <c r="F24" s="3203">
        <f>E24+14</f>
        <v>45812</v>
      </c>
      <c r="G24" s="3063" t="s">
        <v>2181</v>
      </c>
      <c r="H24" s="3118" t="s">
        <v>4709</v>
      </c>
      <c r="I24" s="3185">
        <f>I22+7</f>
        <v>45819</v>
      </c>
      <c r="J24" s="2984">
        <f>I24+13</f>
        <v>45832</v>
      </c>
      <c r="K24" s="2984">
        <f>I24+20</f>
        <v>45839</v>
      </c>
      <c r="L24" s="2984">
        <f>I24+24</f>
        <v>45843</v>
      </c>
    </row>
    <row r="25" spans="3:12" s="70" customFormat="1" thickBot="1">
      <c r="C25" s="3204"/>
      <c r="D25" s="3205"/>
      <c r="E25" s="3205"/>
      <c r="F25" s="3206"/>
      <c r="G25" s="2987"/>
      <c r="H25" s="3121"/>
      <c r="I25" s="3200"/>
      <c r="J25" s="3200"/>
      <c r="K25" s="3200"/>
      <c r="L25" s="3200"/>
    </row>
    <row r="26" spans="3:12" s="70" customFormat="1" thickTop="1">
      <c r="C26" s="3201" t="s">
        <v>2040</v>
      </c>
      <c r="D26" s="3202" t="s">
        <v>4710</v>
      </c>
      <c r="E26" s="3202">
        <f>E24+7</f>
        <v>45805</v>
      </c>
      <c r="F26" s="3203">
        <f>E26+14</f>
        <v>45819</v>
      </c>
      <c r="G26" s="3063" t="s">
        <v>2181</v>
      </c>
      <c r="H26" s="3118" t="s">
        <v>4711</v>
      </c>
      <c r="I26" s="3185">
        <f>I24+7</f>
        <v>45826</v>
      </c>
      <c r="J26" s="2984">
        <f>I26+13</f>
        <v>45839</v>
      </c>
      <c r="K26" s="2984">
        <f>I26+20</f>
        <v>45846</v>
      </c>
      <c r="L26" s="2984">
        <f>I26+24</f>
        <v>45850</v>
      </c>
    </row>
    <row r="27" spans="3:12" s="70" customFormat="1" thickBot="1">
      <c r="C27" s="3204"/>
      <c r="D27" s="3205"/>
      <c r="E27" s="3205"/>
      <c r="F27" s="3206"/>
      <c r="G27" s="3092"/>
      <c r="H27" s="3121"/>
      <c r="I27" s="3200"/>
      <c r="J27" s="3200"/>
      <c r="K27" s="3200"/>
      <c r="L27" s="3200"/>
    </row>
    <row r="28" spans="3:12" s="70" customFormat="1" thickTop="1">
      <c r="C28" s="3201" t="s">
        <v>1877</v>
      </c>
      <c r="D28" s="3202" t="s">
        <v>4712</v>
      </c>
      <c r="E28" s="3202">
        <f>E26+7</f>
        <v>45812</v>
      </c>
      <c r="F28" s="3203">
        <f>E28+14</f>
        <v>45826</v>
      </c>
      <c r="G28" s="3063" t="s">
        <v>2181</v>
      </c>
      <c r="H28" s="3118" t="s">
        <v>4713</v>
      </c>
      <c r="I28" s="3185">
        <f>I26+7</f>
        <v>45833</v>
      </c>
      <c r="J28" s="2984">
        <f>I28+13</f>
        <v>45846</v>
      </c>
      <c r="K28" s="2984">
        <f>I28+20</f>
        <v>45853</v>
      </c>
      <c r="L28" s="2984">
        <f>I28+24</f>
        <v>45857</v>
      </c>
    </row>
    <row r="29" spans="3:12" s="70" customFormat="1" ht="12">
      <c r="C29" s="3204"/>
      <c r="D29" s="3205"/>
      <c r="E29" s="3205"/>
      <c r="F29" s="3206"/>
      <c r="G29" s="3114"/>
      <c r="H29" s="3121"/>
      <c r="I29" s="3200"/>
      <c r="J29" s="3200"/>
      <c r="K29" s="3200"/>
      <c r="L29" s="3200"/>
    </row>
    <row r="30" spans="3:12" s="70" customFormat="1" thickTop="1">
      <c r="C30" s="3201" t="s">
        <v>557</v>
      </c>
      <c r="D30" s="3202" t="s">
        <v>4714</v>
      </c>
      <c r="E30" s="3202">
        <f>E28+7</f>
        <v>45819</v>
      </c>
      <c r="F30" s="3203">
        <f>E30+14</f>
        <v>45833</v>
      </c>
      <c r="G30" s="3063" t="s">
        <v>2181</v>
      </c>
      <c r="H30" s="3118" t="s">
        <v>4715</v>
      </c>
      <c r="I30" s="3185">
        <f>I28+7</f>
        <v>45840</v>
      </c>
      <c r="J30" s="2984">
        <f>I30+13</f>
        <v>45853</v>
      </c>
      <c r="K30" s="2984">
        <f>I30+20</f>
        <v>45860</v>
      </c>
      <c r="L30" s="2984">
        <f>I30+24</f>
        <v>45864</v>
      </c>
    </row>
    <row r="31" spans="3:12" s="70" customFormat="1" thickBot="1">
      <c r="C31" s="3058"/>
      <c r="D31" s="2964"/>
      <c r="E31" s="2964"/>
      <c r="F31" s="3059"/>
      <c r="G31" s="3092"/>
      <c r="H31" s="3121"/>
      <c r="I31" s="3200"/>
      <c r="J31" s="3200"/>
      <c r="K31" s="3200"/>
      <c r="L31" s="3200"/>
    </row>
    <row r="32" spans="3:12" s="70" customFormat="1" ht="15.75" thickTop="1">
      <c r="C32" s="3134" t="s">
        <v>609</v>
      </c>
      <c r="D32" s="3135"/>
      <c r="E32" s="3135"/>
      <c r="F32" s="3135"/>
      <c r="G32" s="3135"/>
      <c r="H32" s="3136"/>
      <c r="I32" s="1558"/>
      <c r="J32" s="1558"/>
      <c r="K32" s="1558"/>
      <c r="L32" s="60"/>
    </row>
    <row r="33" spans="3:16" s="70" customFormat="1" ht="15">
      <c r="C33" s="1531"/>
      <c r="D33" s="1485"/>
      <c r="E33" s="1485"/>
      <c r="F33" s="1485"/>
      <c r="G33" s="1485"/>
      <c r="H33" s="1558"/>
      <c r="I33" s="1558"/>
      <c r="J33" s="1558"/>
      <c r="K33" s="1558"/>
      <c r="L33" s="60"/>
      <c r="M33" s="80"/>
      <c r="N33" s="60"/>
      <c r="O33" s="60"/>
      <c r="P33" s="60"/>
    </row>
    <row r="34" spans="3:16" s="70" customFormat="1" ht="17.25" customHeight="1">
      <c r="C34" s="230" t="s">
        <v>0</v>
      </c>
      <c r="D34" s="69"/>
      <c r="E34" s="1416" t="s">
        <v>2209</v>
      </c>
      <c r="G34" s="70" t="s">
        <v>35</v>
      </c>
      <c r="I34" s="69"/>
      <c r="J34" s="69"/>
      <c r="K34" s="70" t="s">
        <v>60</v>
      </c>
      <c r="L34" s="70" t="str">
        <f>'HOW TO-&gt;'!$B$136</f>
        <v>6011 2413</v>
      </c>
      <c r="N34" s="60"/>
      <c r="O34" s="60"/>
      <c r="P34" s="69"/>
    </row>
    <row r="35" spans="3:16" s="69" customFormat="1" ht="11.25">
      <c r="C35" s="80" t="s">
        <v>1</v>
      </c>
      <c r="E35" s="283" t="s">
        <v>610</v>
      </c>
      <c r="F35" s="70"/>
      <c r="G35" s="69" t="s">
        <v>611</v>
      </c>
      <c r="I35" s="283" t="s">
        <v>38</v>
      </c>
      <c r="K35" s="69" t="s">
        <v>62</v>
      </c>
      <c r="M35" s="250" t="s">
        <v>63</v>
      </c>
      <c r="N35" s="60"/>
      <c r="O35" s="60"/>
      <c r="P35" s="60"/>
    </row>
    <row r="36" spans="3:16">
      <c r="C36" s="80"/>
      <c r="D36" s="69"/>
      <c r="E36" s="283"/>
      <c r="F36" s="60"/>
      <c r="G36" s="69"/>
      <c r="H36" s="69"/>
      <c r="I36" s="283"/>
      <c r="J36" s="69"/>
      <c r="K36" s="69" t="str">
        <f>'HOW TO-&gt;'!$A$138</f>
        <v>PERMIT</v>
      </c>
      <c r="L36" s="69"/>
      <c r="M36" s="3053" t="str">
        <f>'HOW TO-&gt;'!$C$138</f>
        <v>SG094-SinPermit@msc.com</v>
      </c>
      <c r="N36" s="60"/>
    </row>
    <row r="37" spans="3:16" s="69" customFormat="1" ht="11.25">
      <c r="C37" s="78">
        <f>'HOW TO-&gt;'!$A$105</f>
        <v>0</v>
      </c>
      <c r="D37" s="78">
        <f>'HOW TO-&gt;'!$B$105</f>
        <v>0</v>
      </c>
      <c r="E37" s="64">
        <f>'HOW TO-&gt;'!$C$105</f>
        <v>0</v>
      </c>
      <c r="F37" s="60"/>
      <c r="G37" s="78" t="str">
        <f>'HOW TO-&gt;'!$A$124</f>
        <v>ROBERT CHIA</v>
      </c>
      <c r="H37" s="78" t="str">
        <f>'HOW TO-&gt;'!$B$124</f>
        <v>6011 0564</v>
      </c>
      <c r="I37" s="64" t="str">
        <f>'HOW TO-&gt;'!$C$124</f>
        <v>robert.chia@msc.com</v>
      </c>
      <c r="J37" s="60"/>
      <c r="K37" s="78" t="str">
        <f>'HOW TO-&gt;'!$A$139</f>
        <v>RAYNAR ANG</v>
      </c>
      <c r="L37" s="78" t="str">
        <f>'HOW TO-&gt;'!$B$139</f>
        <v>6011 2358</v>
      </c>
      <c r="M37" s="64" t="str">
        <f>'HOW TO-&gt;'!$C$139</f>
        <v>raynar.ang@msc.com</v>
      </c>
      <c r="N37" s="60"/>
    </row>
    <row r="38" spans="3:16" s="60" customFormat="1" ht="11.25">
      <c r="C38" s="78" t="str">
        <f>'HOW TO-&gt;'!$A$107</f>
        <v>PHOEBE HUANG</v>
      </c>
      <c r="D38" s="78" t="str">
        <f>'HOW TO-&gt;'!$B$107</f>
        <v>6011 0562</v>
      </c>
      <c r="E38" s="64" t="str">
        <f>'HOW TO-&gt;'!$C$107</f>
        <v>phoebe.huang@msc.com</v>
      </c>
      <c r="G38" s="78" t="str">
        <f>'HOW TO-&gt;'!$A$125</f>
        <v>S. Y. LIEW</v>
      </c>
      <c r="H38" s="78" t="str">
        <f>'HOW TO-&gt;'!$B$125</f>
        <v>6011 2348</v>
      </c>
      <c r="I38" s="64" t="str">
        <f>'HOW TO-&gt;'!$C$125</f>
        <v>seoyi.liew@msc.com</v>
      </c>
      <c r="K38" s="78" t="str">
        <f>'HOW TO-&gt;'!$A$140</f>
        <v>KAI SIANG</v>
      </c>
      <c r="L38" s="78" t="str">
        <f>'HOW TO-&gt;'!$B$140</f>
        <v>6011 2356</v>
      </c>
      <c r="M38" s="64" t="str">
        <f>'HOW TO-&gt;'!$C$140</f>
        <v>kaisiang.lim@msc.com</v>
      </c>
    </row>
    <row r="39" spans="3:16" s="60" customFormat="1" ht="11.25">
      <c r="C39" s="78" t="str">
        <f>'HOW TO-&gt;'!$A$108</f>
        <v>SHERWIN LIM</v>
      </c>
      <c r="D39" s="78" t="str">
        <f>'HOW TO-&gt;'!$B$108</f>
        <v>6011 2395</v>
      </c>
      <c r="E39" s="64" t="str">
        <f>'HOW TO-&gt;'!$C$108</f>
        <v>sherwin.lim@msc.com</v>
      </c>
      <c r="G39" s="78" t="str">
        <f>'HOW TO-&gt;'!$A$126</f>
        <v>SHARON KOH</v>
      </c>
      <c r="H39" s="78" t="str">
        <f>'HOW TO-&gt;'!$B$126</f>
        <v>6011 2349</v>
      </c>
      <c r="I39" s="64" t="str">
        <f>'HOW TO-&gt;'!$C$126</f>
        <v>sharon.koh@msc.com</v>
      </c>
      <c r="K39" s="78" t="str">
        <f>'HOW TO-&gt;'!$A$141</f>
        <v>DEWI</v>
      </c>
      <c r="L39" s="78" t="str">
        <f>'HOW TO-&gt;'!$B$141</f>
        <v>6011 2354</v>
      </c>
      <c r="M39" s="64" t="str">
        <f>'HOW TO-&gt;'!$C$141</f>
        <v>dewi.ratnah@msc.com</v>
      </c>
    </row>
    <row r="40" spans="3:16" s="60" customFormat="1" ht="11.25">
      <c r="C40" s="78" t="str">
        <f>'HOW TO-&gt;'!$A$106</f>
        <v>NATALIE LEW</v>
      </c>
      <c r="D40" s="78" t="str">
        <f>'HOW TO-&gt;'!$B$106</f>
        <v>6011 2399</v>
      </c>
      <c r="E40" s="64" t="str">
        <f>'HOW TO-&gt;'!$C$106</f>
        <v>natalie.lew@msc.com</v>
      </c>
      <c r="G40" s="78" t="str">
        <f>'HOW TO-&gt;'!$A$127</f>
        <v>ANGELIA LAU</v>
      </c>
      <c r="H40" s="78" t="str">
        <f>'HOW TO-&gt;'!$B$127</f>
        <v>6011 2346</v>
      </c>
      <c r="I40" s="64" t="str">
        <f>'HOW TO-&gt;'!$C$127</f>
        <v>angelia.lau@msc.com</v>
      </c>
      <c r="K40" s="78" t="str">
        <f>'HOW TO-&gt;'!$A$142</f>
        <v>YU TING</v>
      </c>
      <c r="L40" s="78" t="str">
        <f>'HOW TO-&gt;'!$B$142</f>
        <v>6011 2359</v>
      </c>
      <c r="M40" s="64" t="str">
        <f>'HOW TO-&gt;'!$C$142</f>
        <v>yuting.luo@msc.com</v>
      </c>
    </row>
    <row r="41" spans="3:16" s="60" customFormat="1" ht="11.25">
      <c r="C41" s="78" t="str">
        <f>'HOW TO-&gt;'!$A$109</f>
        <v>CHOK KAR HEE</v>
      </c>
      <c r="D41" s="78" t="str">
        <f>'HOW TO-&gt;'!$B$109</f>
        <v>6011 2397</v>
      </c>
      <c r="E41" s="64" t="str">
        <f>'HOW TO-&gt;'!$C$109</f>
        <v>karhee.chok@msc.com</v>
      </c>
      <c r="G41" s="78" t="str">
        <f>'HOW TO-&gt;'!$A$128</f>
        <v>NOOR AFNINDAH</v>
      </c>
      <c r="H41" s="78" t="str">
        <f>'HOW TO-&gt;'!$B$128</f>
        <v>6011 2347</v>
      </c>
      <c r="I41" s="64" t="str">
        <f>'HOW TO-&gt;'!$C$128</f>
        <v>noor.afnindah@msc.com</v>
      </c>
      <c r="K41" s="78" t="str">
        <f>'HOW TO-&gt;'!$A$143</f>
        <v>SHAN SHAN</v>
      </c>
      <c r="L41" s="78" t="str">
        <f>'HOW TO-&gt;'!$B$143</f>
        <v>6011 2353</v>
      </c>
      <c r="M41" s="64" t="str">
        <f>'HOW TO-&gt;'!$C$143</f>
        <v>shanshan.chin@msc.com</v>
      </c>
    </row>
    <row r="42" spans="3:16" s="60" customFormat="1" ht="11.25">
      <c r="C42" s="78" t="str">
        <f>'HOW TO-&gt;'!$A$115</f>
        <v>YURIKO KHOO</v>
      </c>
      <c r="D42" s="78" t="str">
        <f>'HOW TO-&gt;'!$B$115</f>
        <v>6011 2402</v>
      </c>
      <c r="E42" s="64" t="str">
        <f>'HOW TO-&gt;'!$C$115</f>
        <v>yuriko.k@msc.com</v>
      </c>
      <c r="G42" s="78" t="str">
        <f>'HOW TO-&gt;'!$A$129</f>
        <v>NG CHING WEI</v>
      </c>
      <c r="H42" s="78" t="str">
        <f>'HOW TO-&gt;'!$B$129</f>
        <v>6011 2404</v>
      </c>
      <c r="I42" s="64" t="str">
        <f>'HOW TO-&gt;'!$C$129</f>
        <v>chingwei.ng@msc.com</v>
      </c>
      <c r="K42" s="78" t="str">
        <f>'HOW TO-&gt;'!$A$144</f>
        <v>EUNICE</v>
      </c>
      <c r="L42" s="78" t="str">
        <f>'HOW TO-&gt;'!$B$144</f>
        <v>6011 2355</v>
      </c>
      <c r="M42" s="64" t="str">
        <f>'HOW TO-&gt;'!$C$144</f>
        <v>eunice.chan@msc.com</v>
      </c>
    </row>
    <row r="43" spans="3:16" s="60" customFormat="1" ht="11.25">
      <c r="C43" s="78" t="str">
        <f>'HOW TO-&gt;'!$A$113</f>
        <v>LAWRENCE ANG (CROSS-TRADE)</v>
      </c>
      <c r="D43" s="78" t="str">
        <f>'HOW TO-&gt;'!$B$113</f>
        <v>6011 2400</v>
      </c>
      <c r="E43" s="64" t="str">
        <f>'HOW TO-&gt;'!$C$113</f>
        <v>lawrence.ang@msc.com</v>
      </c>
      <c r="G43" s="78" t="str">
        <f>'HOW TO-&gt;'!$A$130</f>
        <v>ZOEY ONG</v>
      </c>
      <c r="H43" s="78">
        <f>'HOW TO-&gt;'!$B$130</f>
        <v>0</v>
      </c>
      <c r="I43" s="64" t="str">
        <f>'HOW TO-&gt;'!$C$130</f>
        <v>zoey.ong@msc.com</v>
      </c>
      <c r="K43" s="78" t="str">
        <f>'HOW TO-&gt;'!$A$145</f>
        <v>HAZEL</v>
      </c>
      <c r="L43" s="78" t="str">
        <f>'HOW TO-&gt;'!$B$145</f>
        <v>6011 2435</v>
      </c>
      <c r="M43" s="64" t="str">
        <f>'HOW TO-&gt;'!$C$145</f>
        <v>hazel.toh@msc.com</v>
      </c>
    </row>
    <row r="44" spans="3:16" s="60" customFormat="1" ht="11.25">
      <c r="C44" s="78" t="str">
        <f>'HOW TO-&gt;'!$A$112</f>
        <v>SUE ANN SOON</v>
      </c>
      <c r="D44" s="78" t="str">
        <f>'HOW TO-&gt;'!$B$112</f>
        <v>6011 2327</v>
      </c>
      <c r="E44" s="64" t="str">
        <f>'HOW TO-&gt;'!$C$112</f>
        <v>sueann.soon@msc.com</v>
      </c>
      <c r="G44" s="78" t="str">
        <f>'HOW TO-&gt;'!$A$131</f>
        <v>.</v>
      </c>
      <c r="H44" s="78" t="str">
        <f>'HOW TO-&gt;'!$B$131</f>
        <v>.</v>
      </c>
      <c r="I44" s="64" t="str">
        <f>'HOW TO-&gt;'!$C$131</f>
        <v>.</v>
      </c>
      <c r="K44" s="78">
        <f>'HOW TO-&gt;'!$A$146</f>
        <v>0</v>
      </c>
      <c r="L44" s="78">
        <f>'HOW TO-&gt;'!$B$146</f>
        <v>0</v>
      </c>
      <c r="M44" s="64">
        <f>'HOW TO-&gt;'!$C$146</f>
        <v>0</v>
      </c>
    </row>
    <row r="45" spans="3:16" s="60" customFormat="1" ht="11.25">
      <c r="C45" s="78" t="str">
        <f>'HOW TO-&gt;'!$A$114</f>
        <v>DARIUS ONG</v>
      </c>
      <c r="D45" s="78" t="str">
        <f>'HOW TO-&gt;'!$B$114</f>
        <v>6011 2396</v>
      </c>
      <c r="E45" s="64" t="str">
        <f>'HOW TO-&gt;'!$C$114</f>
        <v>darius.ong@msc.com</v>
      </c>
      <c r="G45" s="78">
        <f>'HOW TO-&gt;'!$A$132</f>
        <v>0</v>
      </c>
      <c r="H45" s="78">
        <f>'HOW TO-&gt;'!$B$132</f>
        <v>0</v>
      </c>
      <c r="I45" s="64">
        <f>'HOW TO-&gt;'!$C$132</f>
        <v>0</v>
      </c>
      <c r="K45" s="78">
        <f>'HOW TO-&gt;'!$A$147</f>
        <v>0</v>
      </c>
      <c r="L45" s="78">
        <f>'HOW TO-&gt;'!$B$147</f>
        <v>0</v>
      </c>
      <c r="M45" s="64">
        <f>'HOW TO-&gt;'!$C$147</f>
        <v>0</v>
      </c>
    </row>
    <row r="46" spans="3:16" s="60" customFormat="1" ht="11.25">
      <c r="C46" s="78" t="str">
        <f>'HOW TO-&gt;'!$A$110</f>
        <v>LEWIS SOH</v>
      </c>
      <c r="D46" s="78" t="str">
        <f>'HOW TO-&gt;'!$B$110</f>
        <v>6011 7905</v>
      </c>
      <c r="E46" s="64" t="str">
        <f>'HOW TO-&gt;'!$C$110</f>
        <v>lewis.soh@msc.com</v>
      </c>
      <c r="H46" s="82"/>
      <c r="I46" s="250"/>
      <c r="K46" s="78">
        <f>'HOW TO-&gt;'!$A$148</f>
        <v>0</v>
      </c>
      <c r="L46" s="78">
        <f>'HOW TO-&gt;'!$B$148</f>
        <v>0</v>
      </c>
      <c r="M46" s="64">
        <f>'HOW TO-&gt;'!$C$148</f>
        <v>0</v>
      </c>
    </row>
    <row r="47" spans="3:16" s="60" customFormat="1" ht="11.25">
      <c r="C47" s="78" t="str">
        <f>'HOW TO-&gt;'!$A$111</f>
        <v xml:space="preserve">MELVIN TAN </v>
      </c>
      <c r="D47" s="78" t="str">
        <f>'HOW TO-&gt;'!$B$111</f>
        <v>6011 0561</v>
      </c>
      <c r="E47" s="64" t="str">
        <f>'HOW TO-&gt;'!$C$111</f>
        <v>melvin.tan@msc.com</v>
      </c>
      <c r="H47" s="82"/>
      <c r="I47" s="82"/>
      <c r="J47" s="250"/>
      <c r="K47" s="78"/>
      <c r="L47" s="78"/>
      <c r="M47" s="64"/>
    </row>
    <row r="48" spans="3:16" s="60" customFormat="1" ht="11.25">
      <c r="C48" s="78">
        <f>'HOW TO-&gt;'!$A$118</f>
        <v>0</v>
      </c>
      <c r="D48" s="78">
        <f>'HOW TO-&gt;'!$B$118</f>
        <v>0</v>
      </c>
      <c r="E48" s="64">
        <f>'HOW TO-&gt;'!$C$118</f>
        <v>0</v>
      </c>
    </row>
    <row r="49" spans="3:14" s="60" customFormat="1" ht="11.25">
      <c r="C49" s="78" t="str">
        <f>'HOW TO-&gt;'!$A$119</f>
        <v xml:space="preserve">MAIN LINE  </v>
      </c>
      <c r="D49" s="78" t="str">
        <f>'HOW TO-&gt;'!$B$119</f>
        <v>6011 2424</v>
      </c>
      <c r="E49" s="64">
        <f>'HOW TO-&gt;'!$C$119</f>
        <v>0</v>
      </c>
    </row>
    <row r="50" spans="3:14" s="60" customFormat="1" ht="11.25">
      <c r="C50" s="78">
        <f>'HOW TO-&gt;'!$A$120</f>
        <v>0</v>
      </c>
      <c r="D50" s="78">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192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7"/>
      <c r="B2" s="7" t="s">
        <v>4716</v>
      </c>
      <c r="C2" s="44"/>
    </row>
    <row r="3" spans="1:11" s="14" customFormat="1" ht="19.5">
      <c r="A3" s="1928"/>
      <c r="D3" s="270"/>
      <c r="G3" s="271"/>
      <c r="H3" s="270"/>
      <c r="K3" s="270"/>
    </row>
    <row r="4" spans="1:11" ht="20.25">
      <c r="B4" s="65"/>
      <c r="C4" s="65"/>
      <c r="D4" s="2330" t="s">
        <v>4717</v>
      </c>
      <c r="E4" s="65"/>
      <c r="F4" s="65"/>
      <c r="G4" s="65"/>
      <c r="H4" s="65"/>
      <c r="I4" s="65"/>
      <c r="J4" s="37"/>
      <c r="K4" s="37"/>
    </row>
    <row r="5" spans="1:11" ht="15">
      <c r="B5" s="65"/>
      <c r="C5" s="65"/>
      <c r="D5" s="267"/>
      <c r="E5" s="65"/>
      <c r="F5" s="65"/>
      <c r="G5" s="65"/>
      <c r="H5" s="65"/>
      <c r="I5" s="65"/>
      <c r="J5" s="37"/>
      <c r="K5" s="37"/>
    </row>
    <row r="6" spans="1:11" s="14" customFormat="1" ht="19.5" hidden="1">
      <c r="A6" s="1929"/>
      <c r="B6" s="309"/>
      <c r="C6" s="308"/>
      <c r="D6" s="279" t="s">
        <v>96</v>
      </c>
      <c r="E6" s="279" t="s">
        <v>101</v>
      </c>
      <c r="F6" s="65"/>
      <c r="G6" s="65"/>
      <c r="H6" s="186" t="s">
        <v>101</v>
      </c>
    </row>
    <row r="7" spans="1:11" s="14" customFormat="1" ht="19.5" hidden="1">
      <c r="A7" s="1929"/>
      <c r="B7" s="331"/>
      <c r="C7" s="474" t="s">
        <v>4718</v>
      </c>
      <c r="D7" s="520" t="s">
        <v>4719</v>
      </c>
      <c r="E7" s="282" t="s">
        <v>3088</v>
      </c>
      <c r="F7" s="65"/>
      <c r="G7" s="65"/>
      <c r="H7" s="332" t="s">
        <v>4720</v>
      </c>
    </row>
    <row r="8" spans="1:11" s="14" customFormat="1" ht="20.100000000000001" hidden="1" customHeight="1">
      <c r="A8" s="1929"/>
      <c r="B8" s="281" t="s">
        <v>4721</v>
      </c>
      <c r="C8" s="318" t="s">
        <v>4722</v>
      </c>
      <c r="D8" s="329">
        <v>43636</v>
      </c>
      <c r="E8" s="237"/>
      <c r="F8" s="65"/>
      <c r="G8" s="65"/>
      <c r="H8" s="237">
        <f>D8+20</f>
        <v>43656</v>
      </c>
    </row>
    <row r="9" spans="1:11" s="14" customFormat="1" ht="20.100000000000001" hidden="1" customHeight="1">
      <c r="A9" s="1929"/>
      <c r="B9" s="281" t="s">
        <v>4723</v>
      </c>
      <c r="C9" s="302" t="s">
        <v>4724</v>
      </c>
      <c r="D9" s="237">
        <f t="shared" ref="D9:D17" si="0">D8+7</f>
        <v>43643</v>
      </c>
      <c r="E9" s="237"/>
      <c r="F9" s="65"/>
      <c r="G9" s="65"/>
      <c r="H9" s="237">
        <f t="shared" ref="H9:H16" si="1">D9+19</f>
        <v>43662</v>
      </c>
    </row>
    <row r="10" spans="1:11" s="14" customFormat="1" ht="20.100000000000001" hidden="1" customHeight="1">
      <c r="A10" s="1929"/>
      <c r="B10" s="471" t="s">
        <v>4725</v>
      </c>
      <c r="C10" s="472" t="s">
        <v>4726</v>
      </c>
      <c r="D10" s="440">
        <v>43650</v>
      </c>
      <c r="E10" s="440"/>
      <c r="F10" s="65"/>
      <c r="G10" s="65"/>
      <c r="H10" s="440">
        <f t="shared" si="1"/>
        <v>43669</v>
      </c>
    </row>
    <row r="11" spans="1:11" s="14" customFormat="1" ht="20.100000000000001" hidden="1" customHeight="1">
      <c r="A11" s="1929"/>
      <c r="B11" s="471" t="s">
        <v>4727</v>
      </c>
      <c r="C11" s="472" t="s">
        <v>4728</v>
      </c>
      <c r="D11" s="440">
        <f t="shared" si="0"/>
        <v>43657</v>
      </c>
      <c r="E11" s="473"/>
      <c r="F11" s="65"/>
      <c r="G11" s="65"/>
      <c r="H11" s="473">
        <f t="shared" si="1"/>
        <v>43676</v>
      </c>
    </row>
    <row r="12" spans="1:11" s="14" customFormat="1" ht="20.100000000000001" hidden="1" customHeight="1">
      <c r="A12" s="1929"/>
      <c r="B12" s="471" t="s">
        <v>4729</v>
      </c>
      <c r="C12" s="472" t="s">
        <v>4730</v>
      </c>
      <c r="D12" s="440">
        <v>43664</v>
      </c>
      <c r="E12" s="473"/>
      <c r="F12" s="65"/>
      <c r="G12" s="65"/>
      <c r="H12" s="473">
        <f t="shared" si="1"/>
        <v>43683</v>
      </c>
    </row>
    <row r="13" spans="1:11" s="14" customFormat="1" ht="20.100000000000001" hidden="1" customHeight="1">
      <c r="A13" s="1929"/>
      <c r="B13" s="446" t="s">
        <v>4731</v>
      </c>
      <c r="C13" s="472" t="s">
        <v>4732</v>
      </c>
      <c r="D13" s="440">
        <v>43671</v>
      </c>
      <c r="E13" s="473"/>
      <c r="F13" s="65"/>
      <c r="G13" s="65"/>
      <c r="H13" s="473">
        <f t="shared" si="1"/>
        <v>43690</v>
      </c>
    </row>
    <row r="14" spans="1:11" s="14" customFormat="1" ht="20.100000000000001" hidden="1" customHeight="1">
      <c r="A14" s="1929"/>
      <c r="B14" s="281" t="s">
        <v>4721</v>
      </c>
      <c r="C14" s="302" t="s">
        <v>4733</v>
      </c>
      <c r="D14" s="237">
        <f t="shared" si="0"/>
        <v>43678</v>
      </c>
      <c r="E14" s="229"/>
      <c r="F14" s="65"/>
      <c r="G14" s="65"/>
      <c r="H14" s="229">
        <f t="shared" si="1"/>
        <v>43697</v>
      </c>
    </row>
    <row r="15" spans="1:11" s="14" customFormat="1" ht="20.100000000000001" hidden="1" customHeight="1">
      <c r="A15" s="1929"/>
      <c r="B15" s="281" t="s">
        <v>4734</v>
      </c>
      <c r="C15" s="302" t="s">
        <v>4735</v>
      </c>
      <c r="D15" s="237">
        <f t="shared" si="0"/>
        <v>43685</v>
      </c>
      <c r="E15" s="229"/>
      <c r="F15" s="65"/>
      <c r="G15" s="65"/>
      <c r="H15" s="229">
        <f t="shared" si="1"/>
        <v>43704</v>
      </c>
    </row>
    <row r="16" spans="1:11" s="14" customFormat="1" ht="20.100000000000001" hidden="1" customHeight="1">
      <c r="A16" s="1929"/>
      <c r="B16" s="281" t="s">
        <v>4727</v>
      </c>
      <c r="C16" s="330" t="s">
        <v>4736</v>
      </c>
      <c r="D16" s="237">
        <f t="shared" si="0"/>
        <v>43692</v>
      </c>
      <c r="E16" s="229"/>
      <c r="F16" s="65"/>
      <c r="G16" s="65"/>
      <c r="H16" s="229">
        <f t="shared" si="1"/>
        <v>43711</v>
      </c>
    </row>
    <row r="17" spans="1:9" s="14" customFormat="1" ht="20.100000000000001" hidden="1" customHeight="1">
      <c r="A17" s="1929"/>
      <c r="B17" s="281" t="s">
        <v>4729</v>
      </c>
      <c r="C17" s="330" t="s">
        <v>4737</v>
      </c>
      <c r="D17" s="237">
        <f t="shared" si="0"/>
        <v>43699</v>
      </c>
      <c r="E17" s="229"/>
      <c r="F17" s="65"/>
      <c r="G17" s="65"/>
      <c r="H17" s="229">
        <f>D17+19</f>
        <v>43718</v>
      </c>
    </row>
    <row r="18" spans="1:9" s="14" customFormat="1" ht="20.100000000000001" hidden="1" customHeight="1">
      <c r="A18" s="1929"/>
      <c r="B18" s="281" t="s">
        <v>4731</v>
      </c>
      <c r="C18" s="330" t="s">
        <v>4738</v>
      </c>
      <c r="D18" s="237">
        <v>43706</v>
      </c>
      <c r="E18" s="229"/>
      <c r="F18" s="65"/>
      <c r="G18" s="65"/>
      <c r="H18" s="229">
        <f>D18+19</f>
        <v>43725</v>
      </c>
    </row>
    <row r="19" spans="1:9" s="14" customFormat="1" ht="20.100000000000001" hidden="1" customHeight="1">
      <c r="A19" s="1929" t="s">
        <v>4739</v>
      </c>
      <c r="B19" s="521" t="s">
        <v>4740</v>
      </c>
      <c r="C19" s="522" t="s">
        <v>4741</v>
      </c>
      <c r="D19" s="568">
        <v>43869</v>
      </c>
      <c r="E19" s="523"/>
      <c r="F19" s="65"/>
      <c r="G19" s="65"/>
      <c r="H19" s="523">
        <f t="shared" ref="H19:H34" si="2">D19+24</f>
        <v>43893</v>
      </c>
      <c r="I19" s="63" t="s">
        <v>4742</v>
      </c>
    </row>
    <row r="20" spans="1:9" s="14" customFormat="1" ht="20.100000000000001" hidden="1" customHeight="1">
      <c r="A20" s="1929" t="s">
        <v>4743</v>
      </c>
      <c r="B20" s="524" t="s">
        <v>404</v>
      </c>
      <c r="C20" s="522" t="s">
        <v>4744</v>
      </c>
      <c r="D20" s="442">
        <f t="shared" ref="D20" si="3">D19+7</f>
        <v>43876</v>
      </c>
      <c r="E20" s="527"/>
      <c r="F20" s="65"/>
      <c r="G20" s="65"/>
      <c r="H20" s="527">
        <f t="shared" si="2"/>
        <v>43900</v>
      </c>
    </row>
    <row r="21" spans="1:9" s="14" customFormat="1" ht="20.100000000000001" hidden="1" customHeight="1">
      <c r="A21" s="1929" t="s">
        <v>4745</v>
      </c>
      <c r="B21" s="524" t="s">
        <v>404</v>
      </c>
      <c r="C21" s="522" t="s">
        <v>4746</v>
      </c>
      <c r="D21" s="442">
        <v>43879</v>
      </c>
      <c r="E21" s="527"/>
      <c r="F21" s="65"/>
      <c r="G21" s="65"/>
      <c r="H21" s="527">
        <f t="shared" si="2"/>
        <v>43903</v>
      </c>
    </row>
    <row r="22" spans="1:9" s="14" customFormat="1" ht="20.100000000000001" hidden="1" customHeight="1">
      <c r="A22" s="1929" t="s">
        <v>4747</v>
      </c>
      <c r="B22" s="524" t="s">
        <v>404</v>
      </c>
      <c r="C22" s="522" t="s">
        <v>4748</v>
      </c>
      <c r="D22" s="442">
        <v>43886</v>
      </c>
      <c r="E22" s="527"/>
      <c r="F22" s="65"/>
      <c r="G22" s="65"/>
      <c r="H22" s="527">
        <f t="shared" si="2"/>
        <v>43910</v>
      </c>
      <c r="I22" s="432"/>
    </row>
    <row r="23" spans="1:9" s="14" customFormat="1" ht="20.100000000000001" hidden="1" customHeight="1">
      <c r="A23" s="1929" t="s">
        <v>4749</v>
      </c>
      <c r="B23" s="281" t="s">
        <v>4750</v>
      </c>
      <c r="C23" s="330" t="s">
        <v>4751</v>
      </c>
      <c r="D23" s="237">
        <v>43893</v>
      </c>
      <c r="E23" s="229"/>
      <c r="F23" s="65"/>
      <c r="G23" s="65"/>
      <c r="H23" s="229">
        <f t="shared" si="2"/>
        <v>43917</v>
      </c>
    </row>
    <row r="24" spans="1:9" s="14" customFormat="1" ht="20.100000000000001" hidden="1" customHeight="1">
      <c r="A24" s="1929"/>
      <c r="B24" s="493" t="s">
        <v>404</v>
      </c>
      <c r="C24" s="330" t="s">
        <v>4752</v>
      </c>
      <c r="D24" s="442">
        <v>43900</v>
      </c>
      <c r="E24" s="527"/>
      <c r="F24" s="65"/>
      <c r="G24" s="65"/>
      <c r="H24" s="527">
        <f t="shared" si="2"/>
        <v>43924</v>
      </c>
    </row>
    <row r="25" spans="1:9" s="14" customFormat="1" ht="20.100000000000001" hidden="1" customHeight="1">
      <c r="A25" s="1929"/>
      <c r="B25" s="281" t="s">
        <v>4727</v>
      </c>
      <c r="C25" s="330" t="s">
        <v>4753</v>
      </c>
      <c r="D25" s="237">
        <v>43907</v>
      </c>
      <c r="E25" s="229"/>
      <c r="F25" s="65"/>
      <c r="G25" s="65"/>
      <c r="H25" s="229">
        <f t="shared" si="2"/>
        <v>43931</v>
      </c>
    </row>
    <row r="26" spans="1:9" s="14" customFormat="1" ht="20.100000000000001" hidden="1" customHeight="1">
      <c r="A26" s="1929" t="s">
        <v>4754</v>
      </c>
      <c r="B26" s="493" t="s">
        <v>404</v>
      </c>
      <c r="C26" s="625" t="s">
        <v>4755</v>
      </c>
      <c r="D26" s="442">
        <v>43914</v>
      </c>
      <c r="E26" s="442"/>
      <c r="F26" s="65"/>
      <c r="G26" s="65"/>
      <c r="H26" s="442">
        <f t="shared" si="2"/>
        <v>43938</v>
      </c>
    </row>
    <row r="27" spans="1:9" s="14" customFormat="1" ht="20.100000000000001" hidden="1" customHeight="1">
      <c r="A27" s="1929" t="s">
        <v>4750</v>
      </c>
      <c r="B27" s="580" t="s">
        <v>4725</v>
      </c>
      <c r="C27" s="581" t="s">
        <v>4756</v>
      </c>
      <c r="D27" s="229">
        <v>43921</v>
      </c>
      <c r="E27" s="229"/>
      <c r="F27" s="65"/>
      <c r="G27" s="65"/>
      <c r="H27" s="229">
        <f t="shared" si="2"/>
        <v>43945</v>
      </c>
    </row>
    <row r="28" spans="1:9" s="14" customFormat="1" ht="20.100000000000001" hidden="1" customHeight="1">
      <c r="A28" s="1929"/>
      <c r="B28" s="524" t="s">
        <v>404</v>
      </c>
      <c r="C28" s="605" t="s">
        <v>4757</v>
      </c>
      <c r="D28" s="442">
        <v>43928</v>
      </c>
      <c r="E28" s="442"/>
      <c r="F28" s="65"/>
      <c r="G28" s="65"/>
      <c r="H28" s="442">
        <f t="shared" si="2"/>
        <v>43952</v>
      </c>
    </row>
    <row r="29" spans="1:9" s="14" customFormat="1" ht="20.100000000000001" hidden="1" customHeight="1">
      <c r="A29" s="1929" t="s">
        <v>4758</v>
      </c>
      <c r="B29" s="524" t="s">
        <v>404</v>
      </c>
      <c r="C29" s="605" t="s">
        <v>4759</v>
      </c>
      <c r="D29" s="442">
        <v>43935</v>
      </c>
      <c r="E29" s="442"/>
      <c r="F29" s="65"/>
      <c r="G29" s="65"/>
      <c r="H29" s="442">
        <f t="shared" si="2"/>
        <v>43959</v>
      </c>
    </row>
    <row r="30" spans="1:9" s="14" customFormat="1" ht="20.100000000000001" hidden="1" customHeight="1">
      <c r="A30" s="1929" t="s">
        <v>4760</v>
      </c>
      <c r="B30" s="521" t="s">
        <v>2703</v>
      </c>
      <c r="C30" s="522" t="s">
        <v>4761</v>
      </c>
      <c r="D30" s="568">
        <v>43950</v>
      </c>
      <c r="E30" s="596"/>
      <c r="F30" s="65"/>
      <c r="G30" s="65"/>
      <c r="H30" s="596">
        <f t="shared" si="2"/>
        <v>43974</v>
      </c>
      <c r="I30" s="642" t="s">
        <v>4762</v>
      </c>
    </row>
    <row r="31" spans="1:9" s="14" customFormat="1" ht="20.100000000000001" hidden="1" customHeight="1">
      <c r="A31" s="1929" t="s">
        <v>4763</v>
      </c>
      <c r="B31" s="521" t="s">
        <v>404</v>
      </c>
      <c r="C31" s="522" t="s">
        <v>4764</v>
      </c>
      <c r="D31" s="442">
        <v>43949</v>
      </c>
      <c r="E31" s="442"/>
      <c r="F31" s="65"/>
      <c r="G31" s="65"/>
      <c r="H31" s="442">
        <f t="shared" si="2"/>
        <v>43973</v>
      </c>
    </row>
    <row r="32" spans="1:9" s="14" customFormat="1" ht="20.100000000000001" hidden="1" customHeight="1">
      <c r="A32" s="1929" t="s">
        <v>4765</v>
      </c>
      <c r="B32" s="493" t="s">
        <v>404</v>
      </c>
      <c r="C32" s="625" t="s">
        <v>4766</v>
      </c>
      <c r="D32" s="442">
        <v>43956</v>
      </c>
      <c r="E32" s="442"/>
      <c r="F32" s="65"/>
      <c r="G32" s="65"/>
      <c r="H32" s="442">
        <f t="shared" si="2"/>
        <v>43980</v>
      </c>
    </row>
    <row r="33" spans="1:9" s="14" customFormat="1" ht="20.100000000000001" hidden="1" customHeight="1">
      <c r="A33" s="1929"/>
      <c r="B33" s="281" t="s">
        <v>2139</v>
      </c>
      <c r="C33" s="330" t="s">
        <v>4767</v>
      </c>
      <c r="D33" s="683">
        <v>43964</v>
      </c>
      <c r="E33" s="237"/>
      <c r="F33" s="65"/>
      <c r="G33" s="65"/>
      <c r="H33" s="237">
        <f t="shared" si="2"/>
        <v>43988</v>
      </c>
      <c r="I33" s="642" t="s">
        <v>4768</v>
      </c>
    </row>
    <row r="34" spans="1:9" s="14" customFormat="1" ht="20.100000000000001" hidden="1" customHeight="1">
      <c r="A34" s="1929"/>
      <c r="B34" s="281" t="s">
        <v>4769</v>
      </c>
      <c r="C34" s="330" t="s">
        <v>4770</v>
      </c>
      <c r="D34" s="237">
        <v>43970</v>
      </c>
      <c r="E34" s="237"/>
      <c r="F34" s="65"/>
      <c r="G34" s="65"/>
      <c r="H34" s="442">
        <f t="shared" si="2"/>
        <v>43994</v>
      </c>
    </row>
    <row r="35" spans="1:9" s="14" customFormat="1" ht="20.100000000000001" hidden="1" customHeight="1">
      <c r="A35" s="1929"/>
      <c r="B35" s="280"/>
      <c r="C35" s="569"/>
      <c r="D35" s="123"/>
      <c r="E35" s="123"/>
      <c r="F35" s="65"/>
      <c r="G35" s="65"/>
      <c r="H35" s="123"/>
    </row>
    <row r="36" spans="1:9" s="14" customFormat="1" ht="35.25" hidden="1" customHeight="1">
      <c r="A36" s="1929"/>
      <c r="B36" s="309"/>
      <c r="C36" s="308"/>
      <c r="D36" s="279" t="s">
        <v>96</v>
      </c>
      <c r="E36" s="279" t="s">
        <v>101</v>
      </c>
      <c r="F36" s="65"/>
      <c r="G36" s="65"/>
      <c r="H36" s="679"/>
    </row>
    <row r="37" spans="1:9" s="14" customFormat="1" ht="25.5" hidden="1" customHeight="1">
      <c r="A37" s="1929"/>
      <c r="B37" s="331"/>
      <c r="C37" s="474" t="s">
        <v>3241</v>
      </c>
      <c r="D37" s="520" t="s">
        <v>4771</v>
      </c>
      <c r="E37" s="282" t="s">
        <v>3088</v>
      </c>
      <c r="F37" s="65"/>
      <c r="G37" s="65"/>
      <c r="H37" s="680"/>
    </row>
    <row r="38" spans="1:9" s="14" customFormat="1" ht="20.100000000000001" hidden="1" customHeight="1">
      <c r="A38" s="1929"/>
      <c r="B38" s="281" t="s">
        <v>423</v>
      </c>
      <c r="C38" s="330" t="s">
        <v>140</v>
      </c>
      <c r="D38" s="237">
        <v>43982</v>
      </c>
      <c r="E38" s="229"/>
      <c r="F38" s="65"/>
      <c r="G38" s="65"/>
      <c r="H38" s="123"/>
    </row>
    <row r="39" spans="1:9" s="14" customFormat="1" ht="20.100000000000001" hidden="1" customHeight="1">
      <c r="A39" s="1929"/>
      <c r="B39" s="280"/>
      <c r="C39" s="569"/>
      <c r="D39" s="123"/>
      <c r="E39" s="123"/>
      <c r="F39" s="65"/>
      <c r="G39" s="65"/>
      <c r="H39" s="123"/>
    </row>
    <row r="40" spans="1:9" s="14" customFormat="1" ht="33" hidden="1" customHeight="1">
      <c r="A40" s="1929"/>
      <c r="B40" s="309"/>
      <c r="C40" s="308"/>
      <c r="D40" s="279" t="s">
        <v>96</v>
      </c>
      <c r="E40" s="279" t="s">
        <v>101</v>
      </c>
      <c r="F40" s="65"/>
      <c r="G40" s="65"/>
      <c r="H40" s="679"/>
    </row>
    <row r="41" spans="1:9" s="14" customFormat="1" ht="20.100000000000001" hidden="1" customHeight="1">
      <c r="A41" s="1929"/>
      <c r="B41" s="331"/>
      <c r="C41" s="474" t="s">
        <v>3241</v>
      </c>
      <c r="D41" s="520"/>
      <c r="E41" s="282" t="s">
        <v>3088</v>
      </c>
      <c r="F41" s="65"/>
      <c r="G41" s="65"/>
      <c r="H41" s="680"/>
    </row>
    <row r="42" spans="1:9" s="14" customFormat="1" ht="20.100000000000001" hidden="1" customHeight="1">
      <c r="A42" s="1929"/>
      <c r="B42" s="281" t="s">
        <v>4772</v>
      </c>
      <c r="C42" s="330" t="s">
        <v>4773</v>
      </c>
      <c r="D42" s="683">
        <v>43992</v>
      </c>
      <c r="E42" s="237"/>
      <c r="F42" s="65"/>
      <c r="G42" s="65"/>
      <c r="H42" s="642" t="s">
        <v>4774</v>
      </c>
    </row>
    <row r="43" spans="1:9" s="14" customFormat="1" ht="19.5" hidden="1">
      <c r="A43" s="1929"/>
      <c r="B43" s="812"/>
      <c r="C43" s="813"/>
      <c r="D43" s="186" t="s">
        <v>96</v>
      </c>
      <c r="E43" s="186" t="s">
        <v>101</v>
      </c>
      <c r="F43" s="65"/>
      <c r="G43" s="65"/>
    </row>
    <row r="44" spans="1:9" s="14" customFormat="1" ht="22.5" hidden="1">
      <c r="A44" s="1929"/>
      <c r="B44" s="791"/>
      <c r="C44" s="792" t="s">
        <v>4474</v>
      </c>
      <c r="D44" s="793" t="s">
        <v>4775</v>
      </c>
      <c r="E44" s="261" t="s">
        <v>3088</v>
      </c>
      <c r="F44" s="65"/>
      <c r="G44" s="65"/>
    </row>
    <row r="45" spans="1:9" s="14" customFormat="1" ht="20.100000000000001" hidden="1" customHeight="1">
      <c r="A45" s="1929" t="s">
        <v>4776</v>
      </c>
      <c r="B45" s="733" t="s">
        <v>404</v>
      </c>
      <c r="C45" s="734" t="s">
        <v>4777</v>
      </c>
      <c r="D45" s="739">
        <v>44083</v>
      </c>
      <c r="E45" s="740"/>
      <c r="F45" s="65"/>
      <c r="G45" s="65"/>
      <c r="H45" s="230"/>
    </row>
    <row r="46" spans="1:9" s="14" customFormat="1" ht="20.100000000000001" hidden="1" customHeight="1">
      <c r="A46" s="1929" t="s">
        <v>4778</v>
      </c>
      <c r="B46" s="737" t="s">
        <v>4754</v>
      </c>
      <c r="C46" s="734" t="s">
        <v>4779</v>
      </c>
      <c r="D46" s="735">
        <v>44101</v>
      </c>
      <c r="E46" s="736"/>
      <c r="F46" s="65"/>
      <c r="G46" s="65"/>
      <c r="H46" s="732">
        <v>44090</v>
      </c>
    </row>
    <row r="47" spans="1:9" s="14" customFormat="1" ht="20.100000000000001" hidden="1" customHeight="1">
      <c r="A47" s="1929" t="s">
        <v>4780</v>
      </c>
      <c r="B47" s="733" t="s">
        <v>404</v>
      </c>
      <c r="C47" s="734" t="s">
        <v>4781</v>
      </c>
      <c r="D47" s="739">
        <v>44099</v>
      </c>
      <c r="E47" s="740"/>
      <c r="F47" s="65"/>
      <c r="G47" s="65"/>
      <c r="H47" s="727"/>
    </row>
    <row r="48" spans="1:9" s="14" customFormat="1" ht="20.100000000000001" hidden="1" customHeight="1">
      <c r="A48" s="1929"/>
      <c r="B48" s="447" t="s">
        <v>404</v>
      </c>
      <c r="C48" s="731" t="s">
        <v>4782</v>
      </c>
      <c r="D48" s="444">
        <v>44139</v>
      </c>
      <c r="E48" s="444"/>
      <c r="F48" s="65"/>
      <c r="G48" s="65"/>
      <c r="H48" s="727"/>
    </row>
    <row r="49" spans="1:12" s="14" customFormat="1" ht="20.100000000000001" hidden="1" customHeight="1">
      <c r="A49" s="1929" t="s">
        <v>4783</v>
      </c>
      <c r="B49" s="746" t="s">
        <v>4784</v>
      </c>
      <c r="C49" s="731" t="s">
        <v>4785</v>
      </c>
      <c r="D49" s="448">
        <v>44154</v>
      </c>
      <c r="E49" s="448"/>
      <c r="F49" s="65"/>
      <c r="G49" s="65"/>
      <c r="H49" s="727">
        <v>44146</v>
      </c>
    </row>
    <row r="50" spans="1:12" s="14" customFormat="1" ht="20.100000000000001" hidden="1" customHeight="1">
      <c r="A50" s="1929"/>
      <c r="B50" s="812"/>
      <c r="C50" s="813"/>
      <c r="D50" s="186" t="s">
        <v>96</v>
      </c>
      <c r="E50" s="186" t="s">
        <v>101</v>
      </c>
      <c r="F50" s="65"/>
      <c r="G50" s="65"/>
      <c r="H50" s="727"/>
    </row>
    <row r="51" spans="1:12" s="14" customFormat="1" ht="20.100000000000001" hidden="1" customHeight="1">
      <c r="A51" s="1930"/>
      <c r="B51" s="791"/>
      <c r="C51" s="792" t="s">
        <v>3707</v>
      </c>
      <c r="D51" s="793" t="s">
        <v>4786</v>
      </c>
      <c r="E51" s="261" t="s">
        <v>3088</v>
      </c>
      <c r="F51" s="65"/>
      <c r="G51" s="65"/>
      <c r="H51" s="727"/>
      <c r="I51" s="432"/>
    </row>
    <row r="52" spans="1:12" s="14" customFormat="1" ht="20.100000000000001" hidden="1" customHeight="1">
      <c r="A52" s="1929"/>
      <c r="B52" s="819" t="s">
        <v>4787</v>
      </c>
      <c r="C52" s="1126" t="s">
        <v>4788</v>
      </c>
      <c r="D52" s="177">
        <v>44190</v>
      </c>
      <c r="E52" s="1126"/>
      <c r="F52" s="65"/>
      <c r="G52" s="65"/>
      <c r="H52" s="727">
        <v>44176</v>
      </c>
    </row>
    <row r="53" spans="1:12" s="14" customFormat="1" ht="20.100000000000001" hidden="1" customHeight="1">
      <c r="A53" s="1929"/>
      <c r="B53" s="812"/>
      <c r="C53" s="813"/>
      <c r="D53" s="186" t="s">
        <v>96</v>
      </c>
      <c r="E53" s="186" t="s">
        <v>101</v>
      </c>
      <c r="F53" s="65"/>
      <c r="G53" s="65"/>
      <c r="H53" s="727"/>
    </row>
    <row r="54" spans="1:12" s="14" customFormat="1" ht="20.100000000000001" hidden="1" customHeight="1">
      <c r="A54" s="1929"/>
      <c r="B54" s="791"/>
      <c r="C54" s="792" t="s">
        <v>4474</v>
      </c>
      <c r="D54" s="793" t="s">
        <v>4789</v>
      </c>
      <c r="E54" s="261" t="s">
        <v>3088</v>
      </c>
      <c r="F54" s="65"/>
      <c r="G54" s="65"/>
      <c r="H54" s="727"/>
    </row>
    <row r="55" spans="1:12" s="14" customFormat="1" ht="20.100000000000001" hidden="1" customHeight="1">
      <c r="A55" s="1929" t="s">
        <v>4790</v>
      </c>
      <c r="B55" s="447" t="s">
        <v>404</v>
      </c>
      <c r="C55" s="448" t="s">
        <v>4791</v>
      </c>
      <c r="D55" s="739">
        <v>44183</v>
      </c>
      <c r="E55" s="739"/>
      <c r="F55" s="65"/>
      <c r="G55" s="65"/>
      <c r="H55" s="727">
        <v>44184</v>
      </c>
    </row>
    <row r="56" spans="1:12" s="14" customFormat="1" ht="20.100000000000001" hidden="1" customHeight="1" thickBot="1">
      <c r="A56" s="1929" t="s">
        <v>4783</v>
      </c>
      <c r="B56" s="824" t="s">
        <v>4644</v>
      </c>
      <c r="C56" s="825" t="s">
        <v>4792</v>
      </c>
      <c r="D56" s="826">
        <v>44207</v>
      </c>
      <c r="E56" s="818"/>
      <c r="F56" s="65"/>
      <c r="G56" s="65"/>
      <c r="H56" s="727">
        <v>44188</v>
      </c>
    </row>
    <row r="57" spans="1:12" s="14" customFormat="1" ht="20.100000000000001" hidden="1" customHeight="1" thickTop="1" thickBot="1">
      <c r="A57" s="1929" t="s">
        <v>4793</v>
      </c>
      <c r="B57" s="800" t="s">
        <v>4794</v>
      </c>
      <c r="C57" s="820" t="s">
        <v>4795</v>
      </c>
      <c r="D57" s="818">
        <v>44200</v>
      </c>
      <c r="E57" s="821"/>
      <c r="F57" s="65"/>
      <c r="G57" s="65"/>
      <c r="H57" s="727">
        <v>44195</v>
      </c>
    </row>
    <row r="58" spans="1:12" s="14" customFormat="1" ht="38.25" hidden="1">
      <c r="A58" s="1931"/>
      <c r="B58" s="1012"/>
      <c r="C58" s="1013"/>
      <c r="D58" s="1014" t="s">
        <v>96</v>
      </c>
      <c r="E58" s="1014" t="s">
        <v>101</v>
      </c>
      <c r="F58" s="65"/>
      <c r="G58" s="65"/>
      <c r="H58" s="1014" t="s">
        <v>1498</v>
      </c>
      <c r="I58" s="903"/>
      <c r="J58" s="903"/>
    </row>
    <row r="59" spans="1:12" s="14" customFormat="1" ht="22.5" hidden="1">
      <c r="A59" s="1931"/>
      <c r="B59" s="1015"/>
      <c r="C59" s="1035" t="s">
        <v>4474</v>
      </c>
      <c r="D59" s="1034" t="s">
        <v>4789</v>
      </c>
      <c r="E59" s="1016" t="s">
        <v>3088</v>
      </c>
      <c r="F59" s="65"/>
      <c r="G59" s="65"/>
      <c r="H59" s="1017" t="s">
        <v>4796</v>
      </c>
      <c r="I59" s="903"/>
      <c r="J59" s="993" t="s">
        <v>3708</v>
      </c>
      <c r="K59" s="994" t="s">
        <v>4797</v>
      </c>
      <c r="L59" s="994" t="s">
        <v>4798</v>
      </c>
    </row>
    <row r="60" spans="1:12" s="14" customFormat="1" ht="20.100000000000001" hidden="1" customHeight="1" thickBot="1">
      <c r="A60" s="1931" t="s">
        <v>4799</v>
      </c>
      <c r="B60" s="1003" t="s">
        <v>404</v>
      </c>
      <c r="C60" s="1018" t="s">
        <v>4800</v>
      </c>
      <c r="D60" s="1019">
        <v>44251</v>
      </c>
      <c r="E60" s="1019"/>
      <c r="F60" s="65"/>
      <c r="G60" s="65"/>
      <c r="H60" s="1019">
        <f t="shared" ref="H60:H77" si="4">D60+14</f>
        <v>44265</v>
      </c>
      <c r="I60" s="876" t="e">
        <f>#REF!+7</f>
        <v>#REF!</v>
      </c>
      <c r="J60" s="891" t="e">
        <f t="shared" ref="J60:J63" si="5">D60-I60</f>
        <v>#REF!</v>
      </c>
    </row>
    <row r="61" spans="1:12" s="14" customFormat="1" ht="20.100000000000001" hidden="1" customHeight="1" thickTop="1">
      <c r="A61" s="1931" t="s">
        <v>4801</v>
      </c>
      <c r="B61" s="1003" t="s">
        <v>404</v>
      </c>
      <c r="C61" s="1020" t="s">
        <v>4802</v>
      </c>
      <c r="D61" s="1021">
        <f>D60+7</f>
        <v>44258</v>
      </c>
      <c r="E61" s="1006"/>
      <c r="F61" s="65"/>
      <c r="G61" s="65"/>
      <c r="H61" s="1006">
        <f t="shared" si="4"/>
        <v>44272</v>
      </c>
      <c r="I61" s="876" t="e">
        <f t="shared" ref="I61" si="6">I60+7</f>
        <v>#REF!</v>
      </c>
      <c r="J61" s="891" t="e">
        <f t="shared" si="5"/>
        <v>#REF!</v>
      </c>
    </row>
    <row r="62" spans="1:12" s="14" customFormat="1" ht="20.100000000000001" hidden="1" customHeight="1">
      <c r="A62" s="1931" t="s">
        <v>4803</v>
      </c>
      <c r="B62" s="1022" t="s">
        <v>404</v>
      </c>
      <c r="C62" s="1023" t="s">
        <v>4804</v>
      </c>
      <c r="D62" s="1024">
        <v>44265</v>
      </c>
      <c r="E62" s="1005"/>
      <c r="F62" s="65"/>
      <c r="G62" s="65"/>
      <c r="H62" s="1006">
        <f t="shared" si="4"/>
        <v>44279</v>
      </c>
      <c r="I62" s="876">
        <v>44265</v>
      </c>
      <c r="J62" s="891">
        <f t="shared" si="5"/>
        <v>0</v>
      </c>
    </row>
    <row r="63" spans="1:12" s="14" customFormat="1" ht="20.100000000000001" hidden="1" customHeight="1">
      <c r="A63" s="1931" t="s">
        <v>4805</v>
      </c>
      <c r="B63" s="1022" t="s">
        <v>404</v>
      </c>
      <c r="C63" s="1023" t="s">
        <v>4806</v>
      </c>
      <c r="D63" s="1005">
        <v>44279</v>
      </c>
      <c r="E63" s="1005"/>
      <c r="F63" s="65"/>
      <c r="G63" s="65"/>
      <c r="H63" s="1006">
        <f t="shared" si="4"/>
        <v>44293</v>
      </c>
      <c r="I63" s="876" t="e">
        <f>#REF!+7</f>
        <v>#REF!</v>
      </c>
      <c r="J63" s="891" t="e">
        <f t="shared" si="5"/>
        <v>#REF!</v>
      </c>
    </row>
    <row r="64" spans="1:12" s="14" customFormat="1" ht="20.100000000000001" hidden="1" customHeight="1" thickBot="1">
      <c r="A64" s="1931" t="s">
        <v>4807</v>
      </c>
      <c r="B64" s="1022" t="s">
        <v>404</v>
      </c>
      <c r="C64" s="1018" t="s">
        <v>4808</v>
      </c>
      <c r="D64" s="1025">
        <v>44286</v>
      </c>
      <c r="E64" s="1026"/>
      <c r="F64" s="65"/>
      <c r="G64" s="65"/>
      <c r="H64" s="1026">
        <f t="shared" si="4"/>
        <v>44300</v>
      </c>
      <c r="I64" s="876">
        <v>44286</v>
      </c>
      <c r="J64" s="891">
        <f>D64-I64</f>
        <v>0</v>
      </c>
    </row>
    <row r="65" spans="1:12" s="14" customFormat="1" ht="20.100000000000001" hidden="1" customHeight="1" thickTop="1">
      <c r="A65" s="1931"/>
      <c r="B65" s="1027" t="s">
        <v>325</v>
      </c>
      <c r="C65" s="1020" t="s">
        <v>4809</v>
      </c>
      <c r="D65" s="1007">
        <v>44307</v>
      </c>
      <c r="E65" s="1007"/>
      <c r="F65" s="65"/>
      <c r="G65" s="65"/>
      <c r="H65" s="1006">
        <f>D65+14</f>
        <v>44321</v>
      </c>
      <c r="I65" s="876">
        <v>44293</v>
      </c>
      <c r="J65" s="993">
        <f>I65+1</f>
        <v>44294</v>
      </c>
      <c r="K65" s="996">
        <f>J65-6</f>
        <v>44288</v>
      </c>
      <c r="L65" s="996">
        <f>K65</f>
        <v>44288</v>
      </c>
    </row>
    <row r="66" spans="1:12" s="14" customFormat="1" ht="20.100000000000001" hidden="1" customHeight="1">
      <c r="A66" s="1931"/>
      <c r="B66" s="1022" t="s">
        <v>404</v>
      </c>
      <c r="C66" s="1023" t="s">
        <v>4810</v>
      </c>
      <c r="D66" s="1005">
        <v>44300</v>
      </c>
      <c r="E66" s="1005"/>
      <c r="F66" s="65"/>
      <c r="G66" s="65"/>
      <c r="H66" s="1006">
        <f>D66+14</f>
        <v>44314</v>
      </c>
      <c r="I66" s="876">
        <v>44300</v>
      </c>
      <c r="J66" s="996">
        <f>I66+1</f>
        <v>44301</v>
      </c>
      <c r="K66" s="996">
        <f>J66-6</f>
        <v>44295</v>
      </c>
      <c r="L66" s="996">
        <f>K66</f>
        <v>44295</v>
      </c>
    </row>
    <row r="67" spans="1:12" s="14" customFormat="1" ht="18.75" hidden="1" customHeight="1">
      <c r="A67" s="1931"/>
      <c r="B67" s="1028" t="s">
        <v>4811</v>
      </c>
      <c r="C67" s="1023" t="s">
        <v>4812</v>
      </c>
      <c r="D67" s="1004">
        <v>44318</v>
      </c>
      <c r="E67" s="1004"/>
      <c r="F67" s="65"/>
      <c r="G67" s="65"/>
      <c r="H67" s="1009">
        <v>44323</v>
      </c>
      <c r="I67" s="876">
        <v>44307</v>
      </c>
      <c r="J67" s="996">
        <f t="shared" ref="J67:J78" si="7">I67+1</f>
        <v>44308</v>
      </c>
      <c r="K67" s="996">
        <f t="shared" ref="K67:K78" si="8">J67-6</f>
        <v>44302</v>
      </c>
      <c r="L67" s="996">
        <f t="shared" ref="L67:L78" si="9">K67</f>
        <v>44302</v>
      </c>
    </row>
    <row r="68" spans="1:12" s="14" customFormat="1" ht="20.100000000000001" hidden="1" customHeight="1" thickBot="1">
      <c r="A68" s="1931" t="s">
        <v>4813</v>
      </c>
      <c r="B68" s="1029" t="s">
        <v>404</v>
      </c>
      <c r="C68" s="1018" t="s">
        <v>4814</v>
      </c>
      <c r="D68" s="1026">
        <v>44314</v>
      </c>
      <c r="E68" s="1026"/>
      <c r="F68" s="65"/>
      <c r="G68" s="65"/>
      <c r="H68" s="1030">
        <f>D68+14</f>
        <v>44328</v>
      </c>
      <c r="I68" s="876">
        <v>44314</v>
      </c>
      <c r="J68" s="996">
        <f t="shared" si="7"/>
        <v>44315</v>
      </c>
      <c r="K68" s="996">
        <f t="shared" si="8"/>
        <v>44309</v>
      </c>
      <c r="L68" s="996">
        <f t="shared" si="9"/>
        <v>44309</v>
      </c>
    </row>
    <row r="69" spans="1:12" s="14" customFormat="1" ht="20.100000000000001" hidden="1" customHeight="1" thickTop="1">
      <c r="A69" s="1931"/>
      <c r="B69" s="1031" t="s">
        <v>4813</v>
      </c>
      <c r="C69" s="1020" t="s">
        <v>4815</v>
      </c>
      <c r="D69" s="1011">
        <v>44333</v>
      </c>
      <c r="E69" s="1007"/>
      <c r="F69" s="65"/>
      <c r="G69" s="65"/>
      <c r="H69" s="1008">
        <f>D69+14</f>
        <v>44347</v>
      </c>
      <c r="I69" s="876">
        <f>I68+7</f>
        <v>44321</v>
      </c>
      <c r="J69" s="996">
        <f t="shared" si="7"/>
        <v>44322</v>
      </c>
      <c r="K69" s="996">
        <f t="shared" si="8"/>
        <v>44316</v>
      </c>
      <c r="L69" s="996">
        <f t="shared" si="9"/>
        <v>44316</v>
      </c>
    </row>
    <row r="70" spans="1:12" s="14" customFormat="1" ht="20.100000000000001" hidden="1" customHeight="1">
      <c r="A70" s="1931"/>
      <c r="B70" s="1022" t="s">
        <v>404</v>
      </c>
      <c r="C70" s="1023" t="s">
        <v>4816</v>
      </c>
      <c r="D70" s="1005">
        <v>44328</v>
      </c>
      <c r="E70" s="1005"/>
      <c r="F70" s="65"/>
      <c r="G70" s="65"/>
      <c r="H70" s="1006">
        <f t="shared" si="4"/>
        <v>44342</v>
      </c>
      <c r="I70" s="876">
        <f t="shared" ref="I70:I78" si="10">I69+7</f>
        <v>44328</v>
      </c>
      <c r="J70" s="996">
        <f t="shared" si="7"/>
        <v>44329</v>
      </c>
      <c r="K70" s="996">
        <f t="shared" si="8"/>
        <v>44323</v>
      </c>
      <c r="L70" s="996">
        <f t="shared" si="9"/>
        <v>44323</v>
      </c>
    </row>
    <row r="71" spans="1:12" s="14" customFormat="1" ht="20.100000000000001" hidden="1" customHeight="1">
      <c r="A71" s="1931"/>
      <c r="B71" s="1022" t="s">
        <v>404</v>
      </c>
      <c r="C71" s="1023" t="s">
        <v>4817</v>
      </c>
      <c r="D71" s="1005">
        <v>44335</v>
      </c>
      <c r="E71" s="1005"/>
      <c r="F71" s="65"/>
      <c r="G71" s="65"/>
      <c r="H71" s="1005">
        <f t="shared" si="4"/>
        <v>44349</v>
      </c>
      <c r="I71" s="876">
        <f t="shared" si="10"/>
        <v>44335</v>
      </c>
      <c r="J71" s="996">
        <f t="shared" si="7"/>
        <v>44336</v>
      </c>
      <c r="K71" s="996">
        <f t="shared" si="8"/>
        <v>44330</v>
      </c>
      <c r="L71" s="996">
        <f t="shared" si="9"/>
        <v>44330</v>
      </c>
    </row>
    <row r="72" spans="1:12" s="14" customFormat="1" ht="20.100000000000001" hidden="1" customHeight="1" thickBot="1">
      <c r="A72" s="1931" t="s">
        <v>4818</v>
      </c>
      <c r="B72" s="1022" t="s">
        <v>404</v>
      </c>
      <c r="C72" s="1018" t="s">
        <v>4819</v>
      </c>
      <c r="D72" s="1026">
        <v>44358</v>
      </c>
      <c r="E72" s="1026"/>
      <c r="F72" s="65"/>
      <c r="G72" s="65"/>
      <c r="H72" s="1030">
        <f t="shared" si="4"/>
        <v>44372</v>
      </c>
      <c r="I72" s="876">
        <f t="shared" si="10"/>
        <v>44342</v>
      </c>
      <c r="J72" s="996">
        <f t="shared" si="7"/>
        <v>44343</v>
      </c>
      <c r="K72" s="996">
        <f t="shared" si="8"/>
        <v>44337</v>
      </c>
      <c r="L72" s="996">
        <f t="shared" si="9"/>
        <v>44337</v>
      </c>
    </row>
    <row r="73" spans="1:12" s="14" customFormat="1" ht="20.100000000000001" hidden="1" customHeight="1" thickTop="1">
      <c r="A73" s="1931"/>
      <c r="B73" s="1022" t="s">
        <v>404</v>
      </c>
      <c r="C73" s="1020" t="s">
        <v>4820</v>
      </c>
      <c r="D73" s="1021">
        <v>44358</v>
      </c>
      <c r="E73" s="1006"/>
      <c r="F73" s="65"/>
      <c r="G73" s="65"/>
      <c r="H73" s="1006">
        <f t="shared" si="4"/>
        <v>44372</v>
      </c>
      <c r="I73" s="876" t="e">
        <f>#REF!+7</f>
        <v>#REF!</v>
      </c>
      <c r="J73" s="996" t="e">
        <f t="shared" si="7"/>
        <v>#REF!</v>
      </c>
      <c r="K73" s="996" t="e">
        <f t="shared" si="8"/>
        <v>#REF!</v>
      </c>
      <c r="L73" s="996" t="e">
        <f t="shared" si="9"/>
        <v>#REF!</v>
      </c>
    </row>
    <row r="74" spans="1:12" s="14" customFormat="1" ht="20.100000000000001" hidden="1" customHeight="1">
      <c r="A74" s="1931"/>
      <c r="B74" s="1022" t="s">
        <v>404</v>
      </c>
      <c r="C74" s="1023" t="s">
        <v>4821</v>
      </c>
      <c r="D74" s="1024">
        <v>44377</v>
      </c>
      <c r="E74" s="1005"/>
      <c r="F74" s="65"/>
      <c r="G74" s="65"/>
      <c r="H74" s="1005">
        <f t="shared" si="4"/>
        <v>44391</v>
      </c>
      <c r="I74" s="876" t="e">
        <f>#REF!+7</f>
        <v>#REF!</v>
      </c>
      <c r="J74" s="996" t="e">
        <f t="shared" si="7"/>
        <v>#REF!</v>
      </c>
      <c r="K74" s="996" t="e">
        <f t="shared" si="8"/>
        <v>#REF!</v>
      </c>
      <c r="L74" s="996" t="e">
        <f t="shared" si="9"/>
        <v>#REF!</v>
      </c>
    </row>
    <row r="75" spans="1:12" s="14" customFormat="1" ht="20.100000000000001" hidden="1" customHeight="1" thickBot="1">
      <c r="A75" s="1931" t="s">
        <v>4822</v>
      </c>
      <c r="B75" s="1022" t="s">
        <v>404</v>
      </c>
      <c r="C75" s="1037" t="s">
        <v>4823</v>
      </c>
      <c r="D75" s="1053">
        <v>44377</v>
      </c>
      <c r="E75" s="1030"/>
      <c r="F75" s="65"/>
      <c r="G75" s="65"/>
      <c r="H75" s="1030">
        <f t="shared" si="4"/>
        <v>44391</v>
      </c>
      <c r="I75" s="876">
        <v>44377</v>
      </c>
      <c r="J75" s="996">
        <f t="shared" si="7"/>
        <v>44378</v>
      </c>
      <c r="K75" s="996">
        <f t="shared" si="8"/>
        <v>44372</v>
      </c>
      <c r="L75" s="996">
        <f t="shared" si="9"/>
        <v>44372</v>
      </c>
    </row>
    <row r="76" spans="1:12" s="14" customFormat="1" ht="20.100000000000001" hidden="1" customHeight="1" thickTop="1">
      <c r="A76" s="1931"/>
      <c r="B76" s="1028" t="s">
        <v>4502</v>
      </c>
      <c r="C76" s="1020" t="s">
        <v>4824</v>
      </c>
      <c r="D76" s="1068" t="s">
        <v>391</v>
      </c>
      <c r="E76" s="1007"/>
      <c r="F76" s="65"/>
      <c r="G76" s="65"/>
      <c r="H76" s="1067" t="e">
        <f t="shared" si="4"/>
        <v>#VALUE!</v>
      </c>
      <c r="I76" s="876">
        <f t="shared" si="10"/>
        <v>44384</v>
      </c>
      <c r="J76" s="996">
        <f t="shared" si="7"/>
        <v>44385</v>
      </c>
      <c r="K76" s="996">
        <f t="shared" si="8"/>
        <v>44379</v>
      </c>
      <c r="L76" s="996">
        <f t="shared" si="9"/>
        <v>44379</v>
      </c>
    </row>
    <row r="77" spans="1:12" s="14" customFormat="1" ht="20.100000000000001" hidden="1" customHeight="1">
      <c r="A77" s="1931" t="s">
        <v>4825</v>
      </c>
      <c r="B77" s="1022" t="s">
        <v>404</v>
      </c>
      <c r="C77" s="1020" t="s">
        <v>4826</v>
      </c>
      <c r="D77" s="1054">
        <v>44391</v>
      </c>
      <c r="E77" s="1054"/>
      <c r="F77" s="65"/>
      <c r="G77" s="65"/>
      <c r="H77" s="1054">
        <f t="shared" si="4"/>
        <v>44405</v>
      </c>
      <c r="I77" s="876">
        <f t="shared" si="10"/>
        <v>44391</v>
      </c>
      <c r="J77" s="996">
        <f t="shared" si="7"/>
        <v>44392</v>
      </c>
      <c r="K77" s="996">
        <f t="shared" si="8"/>
        <v>44386</v>
      </c>
      <c r="L77" s="996">
        <f t="shared" si="9"/>
        <v>44386</v>
      </c>
    </row>
    <row r="78" spans="1:12" s="14" customFormat="1" ht="20.100000000000001" hidden="1" customHeight="1">
      <c r="A78" s="1931"/>
      <c r="B78" s="1028" t="s">
        <v>4827</v>
      </c>
      <c r="C78" s="1023" t="s">
        <v>4828</v>
      </c>
      <c r="D78" s="1078" t="s">
        <v>391</v>
      </c>
      <c r="E78" s="1004"/>
      <c r="F78" s="65"/>
      <c r="G78" s="65"/>
      <c r="H78" s="1004">
        <v>44423</v>
      </c>
      <c r="I78" s="876">
        <f t="shared" si="10"/>
        <v>44398</v>
      </c>
      <c r="J78" s="996">
        <f t="shared" si="7"/>
        <v>44399</v>
      </c>
      <c r="K78" s="996">
        <f t="shared" si="8"/>
        <v>44393</v>
      </c>
      <c r="L78" s="996">
        <f t="shared" si="9"/>
        <v>44393</v>
      </c>
    </row>
    <row r="79" spans="1:12" s="14" customFormat="1" ht="20.100000000000001" hidden="1" customHeight="1" thickBot="1">
      <c r="A79" s="1931"/>
      <c r="B79" s="1032" t="s">
        <v>3236</v>
      </c>
      <c r="C79" s="1037" t="s">
        <v>4829</v>
      </c>
      <c r="D79" s="1010">
        <v>44415</v>
      </c>
      <c r="E79" s="1010"/>
      <c r="F79" s="65"/>
      <c r="G79" s="65"/>
      <c r="H79" s="1077">
        <v>44429</v>
      </c>
      <c r="I79" s="876">
        <v>44405</v>
      </c>
      <c r="J79" s="996">
        <v>44406</v>
      </c>
      <c r="K79" s="996">
        <v>44400</v>
      </c>
      <c r="L79" s="996">
        <v>44400</v>
      </c>
    </row>
    <row r="80" spans="1:12" s="14" customFormat="1" ht="20.100000000000001" hidden="1" customHeight="1" thickTop="1">
      <c r="A80" s="1931" t="s">
        <v>4830</v>
      </c>
      <c r="B80" s="1093" t="s">
        <v>404</v>
      </c>
      <c r="C80" s="1020" t="s">
        <v>4831</v>
      </c>
      <c r="D80" s="1021">
        <v>44422</v>
      </c>
      <c r="E80" s="1006"/>
      <c r="F80" s="65"/>
      <c r="G80" s="65"/>
      <c r="H80" s="1006">
        <v>44436</v>
      </c>
      <c r="I80" s="876">
        <v>44412</v>
      </c>
      <c r="J80" s="996">
        <v>44413</v>
      </c>
      <c r="K80" s="996">
        <v>44407</v>
      </c>
      <c r="L80" s="996">
        <v>44407</v>
      </c>
    </row>
    <row r="81" spans="1:12" s="14" customFormat="1" ht="20.100000000000001" hidden="1" customHeight="1">
      <c r="A81" s="1931" t="s">
        <v>4832</v>
      </c>
      <c r="B81" s="1093" t="s">
        <v>404</v>
      </c>
      <c r="C81" s="1020" t="s">
        <v>4833</v>
      </c>
      <c r="D81" s="1021">
        <v>44419</v>
      </c>
      <c r="E81" s="1006"/>
      <c r="F81" s="65"/>
      <c r="G81" s="65"/>
      <c r="H81" s="1006">
        <v>44433</v>
      </c>
      <c r="I81" s="876">
        <v>44419</v>
      </c>
      <c r="J81" s="996">
        <v>44420</v>
      </c>
      <c r="K81" s="996">
        <v>44414</v>
      </c>
      <c r="L81" s="996">
        <v>44414</v>
      </c>
    </row>
    <row r="82" spans="1:12" s="14" customFormat="1" ht="18.75" hidden="1" customHeight="1">
      <c r="A82" s="1931" t="s">
        <v>4834</v>
      </c>
      <c r="B82" s="1099" t="s">
        <v>404</v>
      </c>
      <c r="C82" s="1100" t="s">
        <v>4835</v>
      </c>
      <c r="D82" s="1095">
        <v>44440</v>
      </c>
      <c r="E82" s="1098"/>
      <c r="F82" s="65"/>
      <c r="G82" s="65"/>
      <c r="H82" s="1095">
        <v>44466</v>
      </c>
      <c r="I82" s="876">
        <v>44440</v>
      </c>
      <c r="J82" s="996">
        <v>44441</v>
      </c>
      <c r="K82" s="996">
        <v>44435</v>
      </c>
      <c r="L82" s="996">
        <v>44435</v>
      </c>
    </row>
    <row r="83" spans="1:12" s="14" customFormat="1" ht="20.100000000000001" hidden="1" customHeight="1">
      <c r="A83" s="1931" t="s">
        <v>4836</v>
      </c>
      <c r="B83" s="1022" t="s">
        <v>404</v>
      </c>
      <c r="C83" s="1078" t="s">
        <v>4837</v>
      </c>
      <c r="D83" s="1005">
        <v>44447</v>
      </c>
      <c r="E83" s="1005"/>
      <c r="F83" s="65"/>
      <c r="G83" s="65"/>
      <c r="H83" s="1005">
        <v>44461</v>
      </c>
      <c r="I83" s="876">
        <v>44447</v>
      </c>
      <c r="J83" s="996">
        <v>44448</v>
      </c>
      <c r="K83" s="996">
        <v>44442</v>
      </c>
      <c r="L83" s="996">
        <v>44442</v>
      </c>
    </row>
    <row r="84" spans="1:12" s="14" customFormat="1" ht="20.100000000000001" hidden="1" customHeight="1">
      <c r="A84" s="1931" t="s">
        <v>4838</v>
      </c>
      <c r="B84" s="1022" t="s">
        <v>404</v>
      </c>
      <c r="C84" s="1023" t="s">
        <v>4839</v>
      </c>
      <c r="D84" s="1005">
        <v>44461</v>
      </c>
      <c r="E84" s="1005"/>
      <c r="F84" s="65"/>
      <c r="G84" s="65"/>
      <c r="H84" s="1005">
        <v>44475</v>
      </c>
      <c r="I84" s="876">
        <v>44461</v>
      </c>
      <c r="J84" s="996">
        <v>44462</v>
      </c>
      <c r="K84" s="996">
        <v>44456</v>
      </c>
      <c r="L84" s="996">
        <v>44456</v>
      </c>
    </row>
    <row r="85" spans="1:12" s="14" customFormat="1" ht="20.100000000000001" hidden="1" customHeight="1" thickBot="1">
      <c r="A85" s="1931" t="s">
        <v>4840</v>
      </c>
      <c r="B85" s="1022" t="s">
        <v>404</v>
      </c>
      <c r="C85" s="1037" t="s">
        <v>4841</v>
      </c>
      <c r="D85" s="1030">
        <v>44468</v>
      </c>
      <c r="E85" s="1030"/>
      <c r="F85" s="65"/>
      <c r="G85" s="65"/>
      <c r="H85" s="1030">
        <v>44482</v>
      </c>
      <c r="I85" s="876">
        <v>44468</v>
      </c>
      <c r="J85" s="996">
        <v>44469</v>
      </c>
      <c r="K85" s="996">
        <v>44463</v>
      </c>
      <c r="L85" s="996">
        <v>44463</v>
      </c>
    </row>
    <row r="86" spans="1:12" s="14" customFormat="1" ht="20.100000000000001" hidden="1" customHeight="1">
      <c r="A86" s="1931" t="s">
        <v>4842</v>
      </c>
      <c r="B86" s="1093" t="s">
        <v>404</v>
      </c>
      <c r="C86" s="1023" t="s">
        <v>4843</v>
      </c>
      <c r="D86" s="1145">
        <v>44507</v>
      </c>
      <c r="E86" s="1066"/>
      <c r="F86" s="65"/>
      <c r="G86" s="65"/>
      <c r="H86" s="1005">
        <v>44508</v>
      </c>
      <c r="I86" s="876">
        <v>44482</v>
      </c>
      <c r="J86" s="996">
        <v>44483</v>
      </c>
      <c r="K86" s="996">
        <v>44477</v>
      </c>
      <c r="L86" s="996">
        <v>44477</v>
      </c>
    </row>
    <row r="87" spans="1:12" s="14" customFormat="1" ht="20.100000000000001" hidden="1" customHeight="1">
      <c r="A87" s="1931" t="s">
        <v>4844</v>
      </c>
      <c r="B87" s="1093" t="s">
        <v>404</v>
      </c>
      <c r="C87" s="1020" t="s">
        <v>4845</v>
      </c>
      <c r="D87" s="1006" t="s">
        <v>391</v>
      </c>
      <c r="E87" s="1006"/>
      <c r="F87" s="65"/>
      <c r="G87" s="65"/>
      <c r="H87" s="1006">
        <v>44512</v>
      </c>
      <c r="I87" s="876">
        <v>44489</v>
      </c>
      <c r="J87" s="996">
        <v>44490</v>
      </c>
      <c r="K87" s="996">
        <v>44484</v>
      </c>
      <c r="L87" s="996">
        <v>44484</v>
      </c>
    </row>
    <row r="88" spans="1:12" s="14" customFormat="1" ht="20.100000000000001" hidden="1" customHeight="1">
      <c r="A88" s="1931"/>
      <c r="B88" s="1093" t="s">
        <v>404</v>
      </c>
      <c r="C88" s="1020" t="s">
        <v>4846</v>
      </c>
      <c r="D88" s="1006">
        <v>44503</v>
      </c>
      <c r="E88" s="1006"/>
      <c r="F88" s="65"/>
      <c r="G88" s="65"/>
      <c r="H88" s="1006">
        <v>44517</v>
      </c>
      <c r="I88" s="876">
        <v>44503</v>
      </c>
      <c r="J88" s="996">
        <v>44504</v>
      </c>
      <c r="K88" s="996">
        <v>44498</v>
      </c>
      <c r="L88" s="996">
        <v>44498</v>
      </c>
    </row>
    <row r="89" spans="1:12" s="14" customFormat="1" ht="20.100000000000001" hidden="1" customHeight="1">
      <c r="A89" s="1931" t="s">
        <v>4847</v>
      </c>
      <c r="B89" s="1093" t="s">
        <v>404</v>
      </c>
      <c r="C89" s="1020" t="s">
        <v>4848</v>
      </c>
      <c r="D89" s="1006">
        <v>44510</v>
      </c>
      <c r="E89" s="1006"/>
      <c r="F89" s="65"/>
      <c r="G89" s="65"/>
      <c r="H89" s="1006">
        <v>44524</v>
      </c>
      <c r="I89" s="876">
        <v>44510</v>
      </c>
      <c r="J89" s="996">
        <v>44511</v>
      </c>
      <c r="K89" s="996">
        <v>44505</v>
      </c>
      <c r="L89" s="996">
        <v>44505</v>
      </c>
    </row>
    <row r="90" spans="1:12" s="14" customFormat="1" ht="20.100000000000001" hidden="1" customHeight="1">
      <c r="A90" s="1931" t="s">
        <v>567</v>
      </c>
      <c r="B90" s="1093" t="s">
        <v>404</v>
      </c>
      <c r="C90" s="1020" t="s">
        <v>4849</v>
      </c>
      <c r="D90" s="1006">
        <v>44580</v>
      </c>
      <c r="E90" s="1006"/>
      <c r="F90" s="65"/>
      <c r="G90" s="65"/>
      <c r="H90" s="1006">
        <v>44594</v>
      </c>
      <c r="I90" s="876">
        <v>44580</v>
      </c>
      <c r="J90" s="996">
        <v>44581</v>
      </c>
      <c r="K90" s="996">
        <v>44575</v>
      </c>
      <c r="L90" s="996">
        <v>44575</v>
      </c>
    </row>
    <row r="91" spans="1:12" s="14" customFormat="1" ht="20.100000000000001" hidden="1" customHeight="1">
      <c r="A91" s="1931" t="s">
        <v>4850</v>
      </c>
      <c r="B91" s="1093" t="s">
        <v>404</v>
      </c>
      <c r="C91" s="1020" t="s">
        <v>4851</v>
      </c>
      <c r="D91" s="1213">
        <v>44608</v>
      </c>
      <c r="E91" s="1213"/>
      <c r="F91" s="65"/>
      <c r="G91" s="65"/>
      <c r="H91" s="1213">
        <v>44622</v>
      </c>
      <c r="I91" s="876">
        <v>44608</v>
      </c>
      <c r="J91" s="996">
        <v>44609</v>
      </c>
      <c r="K91" s="996">
        <v>44603</v>
      </c>
      <c r="L91" s="996">
        <v>44603</v>
      </c>
    </row>
    <row r="92" spans="1:12" s="14" customFormat="1" ht="20.100000000000001" hidden="1" customHeight="1">
      <c r="A92" s="1931"/>
      <c r="B92" s="1216" t="s">
        <v>404</v>
      </c>
      <c r="C92" s="1217" t="s">
        <v>4852</v>
      </c>
      <c r="D92" s="1218">
        <v>44628</v>
      </c>
      <c r="E92" s="1218"/>
      <c r="F92" s="65"/>
      <c r="G92" s="65"/>
      <c r="H92" s="1218">
        <v>44642</v>
      </c>
      <c r="I92" s="876">
        <v>44622</v>
      </c>
      <c r="J92" s="996">
        <v>44623</v>
      </c>
      <c r="K92" s="996">
        <v>44617</v>
      </c>
      <c r="L92" s="996">
        <v>44617</v>
      </c>
    </row>
    <row r="93" spans="1:12" s="14" customFormat="1" ht="20.100000000000001" hidden="1" customHeight="1">
      <c r="A93" s="1931" t="s">
        <v>393</v>
      </c>
      <c r="B93" s="1093" t="s">
        <v>404</v>
      </c>
      <c r="C93" s="1020" t="s">
        <v>4853</v>
      </c>
      <c r="D93" s="1213">
        <v>44636</v>
      </c>
      <c r="E93" s="1213"/>
      <c r="F93" s="65"/>
      <c r="G93" s="65"/>
      <c r="H93" s="1213">
        <v>44650</v>
      </c>
      <c r="I93" s="876">
        <v>44636</v>
      </c>
      <c r="J93" s="996">
        <v>44637</v>
      </c>
      <c r="K93" s="996">
        <v>44631</v>
      </c>
      <c r="L93" s="996">
        <v>44631</v>
      </c>
    </row>
    <row r="94" spans="1:12" s="14" customFormat="1" ht="20.100000000000001" hidden="1" customHeight="1" thickBot="1">
      <c r="A94" s="1931"/>
      <c r="B94" s="1093" t="s">
        <v>404</v>
      </c>
      <c r="C94" s="1018" t="s">
        <v>4854</v>
      </c>
      <c r="D94" s="1224">
        <v>44686</v>
      </c>
      <c r="E94" s="1224"/>
      <c r="F94" s="65"/>
      <c r="G94" s="65"/>
      <c r="H94" s="1224">
        <v>44700</v>
      </c>
      <c r="I94" s="876">
        <v>44650</v>
      </c>
      <c r="J94" s="996">
        <v>44651</v>
      </c>
      <c r="K94" s="996">
        <v>44645</v>
      </c>
      <c r="L94" s="996">
        <v>44645</v>
      </c>
    </row>
    <row r="95" spans="1:12" s="14" customFormat="1" ht="20.100000000000001" hidden="1" customHeight="1">
      <c r="A95" s="1931" t="s">
        <v>4855</v>
      </c>
      <c r="B95" s="1027" t="s">
        <v>4856</v>
      </c>
      <c r="C95" s="1020" t="s">
        <v>4857</v>
      </c>
      <c r="D95" s="1011">
        <v>44675</v>
      </c>
      <c r="E95" s="1007"/>
      <c r="F95" s="65"/>
      <c r="G95" s="65"/>
      <c r="H95" s="1008">
        <v>44689</v>
      </c>
      <c r="I95" s="876">
        <v>44657</v>
      </c>
      <c r="J95" s="996">
        <v>44658</v>
      </c>
      <c r="K95" s="996">
        <v>44652</v>
      </c>
      <c r="L95" s="996">
        <v>44652</v>
      </c>
    </row>
    <row r="96" spans="1:12" s="14" customFormat="1" ht="20.100000000000001" hidden="1" customHeight="1">
      <c r="A96" s="1931" t="s">
        <v>4858</v>
      </c>
      <c r="B96" s="1027" t="s">
        <v>4859</v>
      </c>
      <c r="C96" s="1020" t="s">
        <v>4860</v>
      </c>
      <c r="D96" s="1011">
        <v>44669</v>
      </c>
      <c r="E96" s="1007"/>
      <c r="F96" s="65"/>
      <c r="G96" s="65"/>
      <c r="H96" s="1148" t="s">
        <v>391</v>
      </c>
      <c r="I96" s="876">
        <v>44664</v>
      </c>
      <c r="J96" s="996">
        <v>44665</v>
      </c>
      <c r="K96" s="996">
        <v>44659</v>
      </c>
      <c r="L96" s="996">
        <v>44659</v>
      </c>
    </row>
    <row r="97" spans="1:12" s="14" customFormat="1" ht="20.100000000000001" hidden="1" customHeight="1">
      <c r="A97" s="1931"/>
      <c r="B97" s="1093" t="s">
        <v>404</v>
      </c>
      <c r="C97" s="1023" t="s">
        <v>4861</v>
      </c>
      <c r="D97" s="1005">
        <v>44671</v>
      </c>
      <c r="E97" s="1255"/>
      <c r="F97" s="65"/>
      <c r="G97" s="65"/>
      <c r="H97" s="1005">
        <v>44685</v>
      </c>
      <c r="I97" s="876">
        <v>44671</v>
      </c>
      <c r="J97" s="996">
        <v>44672</v>
      </c>
      <c r="K97" s="996">
        <v>44666</v>
      </c>
      <c r="L97" s="996">
        <v>44666</v>
      </c>
    </row>
    <row r="98" spans="1:12" s="14" customFormat="1" ht="20.100000000000001" hidden="1" customHeight="1" thickBot="1">
      <c r="A98" s="1931"/>
      <c r="B98" s="1093" t="s">
        <v>404</v>
      </c>
      <c r="C98" s="1037" t="s">
        <v>4862</v>
      </c>
      <c r="D98" s="1030">
        <v>44678</v>
      </c>
      <c r="E98" s="1030"/>
      <c r="F98" s="65"/>
      <c r="G98" s="65"/>
      <c r="H98" s="1030">
        <v>44692</v>
      </c>
      <c r="I98" s="876">
        <v>44678</v>
      </c>
      <c r="J98" s="996">
        <v>44679</v>
      </c>
      <c r="K98" s="996">
        <v>44673</v>
      </c>
      <c r="L98" s="996">
        <v>44673</v>
      </c>
    </row>
    <row r="99" spans="1:12" s="14" customFormat="1" ht="18.75" hidden="1" customHeight="1">
      <c r="A99" s="1931"/>
      <c r="B99" s="1093" t="s">
        <v>404</v>
      </c>
      <c r="C99" s="1020" t="s">
        <v>4863</v>
      </c>
      <c r="D99" s="1006">
        <v>44685</v>
      </c>
      <c r="E99" s="1006"/>
      <c r="F99" s="65"/>
      <c r="G99" s="65"/>
      <c r="H99" s="1006">
        <v>44699</v>
      </c>
      <c r="I99" s="876">
        <v>44685</v>
      </c>
      <c r="J99" s="996">
        <v>44686</v>
      </c>
      <c r="K99" s="996">
        <v>44680</v>
      </c>
      <c r="L99" s="996">
        <v>44680</v>
      </c>
    </row>
    <row r="100" spans="1:12" s="14" customFormat="1" ht="20.100000000000001" hidden="1" customHeight="1">
      <c r="A100" s="1931"/>
      <c r="B100" s="1093" t="s">
        <v>404</v>
      </c>
      <c r="C100" s="1020" t="s">
        <v>4864</v>
      </c>
      <c r="D100" s="1006">
        <v>44692</v>
      </c>
      <c r="E100" s="1006"/>
      <c r="F100" s="65"/>
      <c r="G100" s="65"/>
      <c r="H100" s="1006">
        <v>44706</v>
      </c>
      <c r="I100" s="876">
        <v>44692</v>
      </c>
      <c r="J100" s="996">
        <v>44693</v>
      </c>
      <c r="K100" s="996">
        <v>44687</v>
      </c>
      <c r="L100" s="996">
        <v>44687</v>
      </c>
    </row>
    <row r="101" spans="1:12" s="14" customFormat="1" ht="20.100000000000001" hidden="1" customHeight="1">
      <c r="A101" s="1931"/>
      <c r="B101" s="1093" t="s">
        <v>404</v>
      </c>
      <c r="C101" s="1250" t="s">
        <v>4865</v>
      </c>
      <c r="D101" s="1095">
        <v>44699</v>
      </c>
      <c r="E101" s="1095"/>
      <c r="F101" s="65"/>
      <c r="G101" s="65"/>
      <c r="H101" s="1095">
        <v>44713</v>
      </c>
      <c r="I101" s="876">
        <v>44699</v>
      </c>
      <c r="J101" s="996">
        <v>44700</v>
      </c>
      <c r="K101" s="996">
        <v>44694</v>
      </c>
      <c r="L101" s="996">
        <v>44694</v>
      </c>
    </row>
    <row r="102" spans="1:12" s="14" customFormat="1" ht="20.100000000000001" hidden="1" customHeight="1" thickBot="1">
      <c r="A102" s="1931"/>
      <c r="B102" s="1093" t="s">
        <v>404</v>
      </c>
      <c r="C102" s="1018" t="s">
        <v>4866</v>
      </c>
      <c r="D102" s="1095">
        <f>D101+7</f>
        <v>44706</v>
      </c>
      <c r="E102" s="1095"/>
      <c r="F102" s="65"/>
      <c r="G102" s="65"/>
      <c r="H102" s="1095">
        <f>D102+14</f>
        <v>44720</v>
      </c>
      <c r="I102" s="876">
        <f t="shared" ref="I102:I129" si="11">I101+7</f>
        <v>44706</v>
      </c>
      <c r="J102" s="996">
        <f t="shared" ref="J102:J106" si="12">I102+1</f>
        <v>44707</v>
      </c>
      <c r="K102" s="996">
        <f t="shared" ref="K102:K106" si="13">J102-6</f>
        <v>44701</v>
      </c>
      <c r="L102" s="996">
        <f t="shared" ref="L102:L106" si="14">K102</f>
        <v>44701</v>
      </c>
    </row>
    <row r="103" spans="1:12" s="14" customFormat="1" ht="20.100000000000001" hidden="1" customHeight="1">
      <c r="A103" s="1931"/>
      <c r="B103" s="1093" t="s">
        <v>404</v>
      </c>
      <c r="C103" s="1020" t="s">
        <v>4867</v>
      </c>
      <c r="D103" s="1054">
        <f t="shared" ref="D103:D129" si="15">D102+7</f>
        <v>44713</v>
      </c>
      <c r="E103" s="1054"/>
      <c r="F103" s="65"/>
      <c r="G103" s="65"/>
      <c r="H103" s="1054">
        <f t="shared" ref="H103:H106" si="16">D103+14</f>
        <v>44727</v>
      </c>
      <c r="I103" s="876">
        <f t="shared" si="11"/>
        <v>44713</v>
      </c>
      <c r="J103" s="996">
        <f t="shared" si="12"/>
        <v>44714</v>
      </c>
      <c r="K103" s="996">
        <f t="shared" si="13"/>
        <v>44708</v>
      </c>
      <c r="L103" s="996">
        <f t="shared" si="14"/>
        <v>44708</v>
      </c>
    </row>
    <row r="104" spans="1:12" s="14" customFormat="1" ht="20.100000000000001" hidden="1" customHeight="1">
      <c r="A104" s="1931"/>
      <c r="B104" s="1093" t="s">
        <v>404</v>
      </c>
      <c r="C104" s="1020" t="s">
        <v>4868</v>
      </c>
      <c r="D104" s="1054">
        <f t="shared" si="15"/>
        <v>44720</v>
      </c>
      <c r="E104" s="1054"/>
      <c r="F104" s="65"/>
      <c r="G104" s="65"/>
      <c r="H104" s="1054">
        <f t="shared" si="16"/>
        <v>44734</v>
      </c>
      <c r="I104" s="876">
        <f t="shared" si="11"/>
        <v>44720</v>
      </c>
      <c r="J104" s="996">
        <f t="shared" si="12"/>
        <v>44721</v>
      </c>
      <c r="K104" s="996">
        <f t="shared" si="13"/>
        <v>44715</v>
      </c>
      <c r="L104" s="996">
        <f t="shared" si="14"/>
        <v>44715</v>
      </c>
    </row>
    <row r="105" spans="1:12" s="14" customFormat="1" ht="20.100000000000001" hidden="1" customHeight="1">
      <c r="A105" s="1931"/>
      <c r="B105" s="1022" t="s">
        <v>404</v>
      </c>
      <c r="C105" s="1023" t="s">
        <v>4869</v>
      </c>
      <c r="D105" s="1268">
        <f t="shared" si="15"/>
        <v>44727</v>
      </c>
      <c r="E105" s="1268"/>
      <c r="F105" s="65"/>
      <c r="G105" s="65"/>
      <c r="H105" s="1268">
        <f t="shared" si="16"/>
        <v>44741</v>
      </c>
      <c r="I105" s="876">
        <f t="shared" si="11"/>
        <v>44727</v>
      </c>
      <c r="J105" s="996">
        <f t="shared" si="12"/>
        <v>44728</v>
      </c>
      <c r="K105" s="996">
        <f t="shared" si="13"/>
        <v>44722</v>
      </c>
      <c r="L105" s="996">
        <f t="shared" si="14"/>
        <v>44722</v>
      </c>
    </row>
    <row r="106" spans="1:12" s="14" customFormat="1" ht="0.75" hidden="1" customHeight="1">
      <c r="A106" s="1931"/>
      <c r="B106" s="1093" t="s">
        <v>404</v>
      </c>
      <c r="C106" s="1020" t="s">
        <v>4870</v>
      </c>
      <c r="D106" s="1213">
        <f t="shared" si="15"/>
        <v>44734</v>
      </c>
      <c r="E106" s="1213"/>
      <c r="F106" s="65"/>
      <c r="G106" s="65"/>
      <c r="H106" s="1213">
        <f t="shared" si="16"/>
        <v>44748</v>
      </c>
      <c r="I106" s="876">
        <f t="shared" si="11"/>
        <v>44734</v>
      </c>
      <c r="J106" s="996">
        <f t="shared" si="12"/>
        <v>44735</v>
      </c>
      <c r="K106" s="996">
        <f t="shared" si="13"/>
        <v>44729</v>
      </c>
      <c r="L106" s="996">
        <f t="shared" si="14"/>
        <v>44729</v>
      </c>
    </row>
    <row r="107" spans="1:12" s="14" customFormat="1" ht="20.100000000000001" hidden="1" customHeight="1" thickBot="1">
      <c r="A107" s="1931"/>
      <c r="B107" s="1027" t="s">
        <v>4871</v>
      </c>
      <c r="C107" s="1020" t="s">
        <v>4872</v>
      </c>
      <c r="D107" s="1213">
        <v>44753</v>
      </c>
      <c r="E107" s="1213"/>
      <c r="F107" s="65"/>
      <c r="G107" s="65"/>
      <c r="H107" s="1213">
        <v>44767</v>
      </c>
      <c r="I107" s="876">
        <v>44748</v>
      </c>
      <c r="J107" s="996">
        <v>44749</v>
      </c>
      <c r="K107" s="996">
        <v>44743</v>
      </c>
      <c r="L107" s="996">
        <v>44743</v>
      </c>
    </row>
    <row r="108" spans="1:12" s="14" customFormat="1" ht="20.100000000000001" hidden="1" customHeight="1">
      <c r="A108" s="1931"/>
      <c r="B108" s="1093" t="s">
        <v>404</v>
      </c>
      <c r="C108" s="1020" t="s">
        <v>4873</v>
      </c>
      <c r="D108" s="1281">
        <v>44762</v>
      </c>
      <c r="E108" s="1281"/>
      <c r="F108" s="65"/>
      <c r="G108" s="65"/>
      <c r="H108" s="1281">
        <v>44776</v>
      </c>
      <c r="I108" s="876">
        <v>44762</v>
      </c>
      <c r="J108" s="996">
        <v>44763</v>
      </c>
      <c r="K108" s="996">
        <v>44757</v>
      </c>
      <c r="L108" s="996">
        <v>44757</v>
      </c>
    </row>
    <row r="109" spans="1:12" s="14" customFormat="1" ht="20.100000000000001" hidden="1" customHeight="1" thickBot="1">
      <c r="A109" s="1931"/>
      <c r="B109" s="1029" t="s">
        <v>404</v>
      </c>
      <c r="C109" s="1018" t="s">
        <v>4874</v>
      </c>
      <c r="D109" s="1282">
        <v>44769</v>
      </c>
      <c r="E109" s="1282"/>
      <c r="F109" s="65"/>
      <c r="G109" s="65"/>
      <c r="H109" s="1282">
        <v>44783</v>
      </c>
      <c r="I109" s="876">
        <v>44769</v>
      </c>
      <c r="J109" s="996">
        <v>44770</v>
      </c>
      <c r="K109" s="996">
        <v>44764</v>
      </c>
      <c r="L109" s="996">
        <v>44764</v>
      </c>
    </row>
    <row r="110" spans="1:12" s="14" customFormat="1" ht="20.100000000000001" hidden="1" customHeight="1" thickTop="1">
      <c r="A110" s="1931"/>
      <c r="B110" s="1093" t="s">
        <v>404</v>
      </c>
      <c r="C110" s="1020" t="s">
        <v>4875</v>
      </c>
      <c r="D110" s="1054">
        <v>44776</v>
      </c>
      <c r="E110" s="1054"/>
      <c r="F110" s="65"/>
      <c r="G110" s="65"/>
      <c r="H110" s="1054">
        <v>44790</v>
      </c>
      <c r="I110" s="876">
        <v>44776</v>
      </c>
      <c r="J110" s="996">
        <v>44777</v>
      </c>
      <c r="K110" s="996">
        <v>44771</v>
      </c>
      <c r="L110" s="996">
        <v>44771</v>
      </c>
    </row>
    <row r="111" spans="1:12" s="14" customFormat="1" ht="20.100000000000001" hidden="1" customHeight="1">
      <c r="A111" s="1931"/>
      <c r="B111" s="1093" t="s">
        <v>404</v>
      </c>
      <c r="C111" s="1023" t="s">
        <v>4876</v>
      </c>
      <c r="D111" s="1268">
        <v>44783</v>
      </c>
      <c r="E111" s="1268"/>
      <c r="F111" s="65"/>
      <c r="G111" s="65"/>
      <c r="H111" s="1268">
        <v>44797</v>
      </c>
      <c r="I111" s="876">
        <v>44783</v>
      </c>
      <c r="J111" s="996">
        <v>44784</v>
      </c>
      <c r="K111" s="996">
        <v>44778</v>
      </c>
      <c r="L111" s="996">
        <v>44778</v>
      </c>
    </row>
    <row r="112" spans="1:12" s="14" customFormat="1" ht="20.100000000000001" hidden="1" customHeight="1">
      <c r="A112" s="1931"/>
      <c r="B112" s="1093" t="s">
        <v>404</v>
      </c>
      <c r="C112" s="1020" t="s">
        <v>4877</v>
      </c>
      <c r="D112" s="1054">
        <v>44790</v>
      </c>
      <c r="E112" s="1054"/>
      <c r="F112" s="65"/>
      <c r="G112" s="65"/>
      <c r="H112" s="1054">
        <v>44804</v>
      </c>
      <c r="I112" s="876">
        <v>44790</v>
      </c>
      <c r="J112" s="996">
        <v>44791</v>
      </c>
      <c r="K112" s="996">
        <v>44785</v>
      </c>
      <c r="L112" s="996">
        <v>44785</v>
      </c>
    </row>
    <row r="113" spans="1:12" s="14" customFormat="1" ht="20.100000000000001" hidden="1" customHeight="1">
      <c r="A113" s="1931"/>
      <c r="B113" s="1093" t="s">
        <v>404</v>
      </c>
      <c r="C113" s="1020" t="s">
        <v>4878</v>
      </c>
      <c r="D113" s="1054">
        <v>44797</v>
      </c>
      <c r="E113" s="1054"/>
      <c r="F113" s="65"/>
      <c r="G113" s="65"/>
      <c r="H113" s="1054">
        <v>44811</v>
      </c>
      <c r="I113" s="876">
        <v>44797</v>
      </c>
      <c r="J113" s="996">
        <v>44798</v>
      </c>
      <c r="K113" s="996">
        <v>44792</v>
      </c>
      <c r="L113" s="996">
        <v>44792</v>
      </c>
    </row>
    <row r="114" spans="1:12" s="14" customFormat="1" ht="20.100000000000001" hidden="1" customHeight="1" thickBot="1">
      <c r="A114" s="1931"/>
      <c r="B114" s="1292" t="s">
        <v>404</v>
      </c>
      <c r="C114" s="1037" t="s">
        <v>4879</v>
      </c>
      <c r="D114" s="1270">
        <v>44804</v>
      </c>
      <c r="E114" s="1270"/>
      <c r="F114" s="65"/>
      <c r="G114" s="65"/>
      <c r="H114" s="1270">
        <v>44818</v>
      </c>
      <c r="I114" s="876">
        <v>44804</v>
      </c>
      <c r="J114" s="996">
        <v>44805</v>
      </c>
      <c r="K114" s="996">
        <v>44799</v>
      </c>
      <c r="L114" s="996">
        <v>44799</v>
      </c>
    </row>
    <row r="115" spans="1:12" s="14" customFormat="1" ht="20.100000000000001" hidden="1" customHeight="1">
      <c r="A115" s="1931"/>
      <c r="B115" s="1093" t="s">
        <v>404</v>
      </c>
      <c r="C115" s="1020" t="s">
        <v>4880</v>
      </c>
      <c r="D115" s="1054">
        <v>44811</v>
      </c>
      <c r="E115" s="1054"/>
      <c r="F115" s="65"/>
      <c r="G115" s="65"/>
      <c r="H115" s="1054">
        <v>44825</v>
      </c>
      <c r="I115" s="876">
        <v>44811</v>
      </c>
      <c r="J115" s="996">
        <v>44812</v>
      </c>
      <c r="K115" s="996">
        <v>44806</v>
      </c>
      <c r="L115" s="996">
        <v>44806</v>
      </c>
    </row>
    <row r="116" spans="1:12" s="14" customFormat="1" ht="20.100000000000001" hidden="1" customHeight="1">
      <c r="A116" s="1931"/>
      <c r="B116" s="1093" t="s">
        <v>404</v>
      </c>
      <c r="C116" s="1020" t="s">
        <v>4881</v>
      </c>
      <c r="D116" s="1054">
        <v>44818</v>
      </c>
      <c r="E116" s="1054"/>
      <c r="F116" s="65"/>
      <c r="G116" s="65"/>
      <c r="H116" s="1054">
        <v>44832</v>
      </c>
      <c r="I116" s="876">
        <v>44818</v>
      </c>
      <c r="J116" s="996">
        <v>44819</v>
      </c>
      <c r="K116" s="996">
        <v>44813</v>
      </c>
      <c r="L116" s="996">
        <v>44813</v>
      </c>
    </row>
    <row r="117" spans="1:12" s="14" customFormat="1" ht="20.100000000000001" hidden="1" customHeight="1">
      <c r="A117" s="1931"/>
      <c r="B117" s="1093" t="s">
        <v>404</v>
      </c>
      <c r="C117" s="1023" t="s">
        <v>4882</v>
      </c>
      <c r="D117" s="1268">
        <v>44825</v>
      </c>
      <c r="E117" s="1268"/>
      <c r="F117" s="65"/>
      <c r="G117" s="65"/>
      <c r="H117" s="1268">
        <v>44839</v>
      </c>
      <c r="I117" s="876">
        <v>44825</v>
      </c>
      <c r="J117" s="996">
        <v>44826</v>
      </c>
      <c r="K117" s="996">
        <v>44820</v>
      </c>
      <c r="L117" s="996">
        <v>44820</v>
      </c>
    </row>
    <row r="118" spans="1:12" s="14" customFormat="1" ht="20.100000000000001" hidden="1" customHeight="1" thickBot="1">
      <c r="A118" s="1931"/>
      <c r="B118" s="1093" t="s">
        <v>404</v>
      </c>
      <c r="C118" s="1037" t="s">
        <v>4883</v>
      </c>
      <c r="D118" s="1270">
        <v>44832</v>
      </c>
      <c r="E118" s="1270"/>
      <c r="F118" s="65"/>
      <c r="G118" s="65"/>
      <c r="H118" s="1270">
        <v>44846</v>
      </c>
      <c r="I118" s="876">
        <v>44832</v>
      </c>
      <c r="J118" s="996">
        <v>44833</v>
      </c>
      <c r="K118" s="996">
        <v>44827</v>
      </c>
      <c r="L118" s="996">
        <v>44827</v>
      </c>
    </row>
    <row r="119" spans="1:12" s="14" customFormat="1" ht="20.100000000000001" hidden="1" customHeight="1" thickTop="1">
      <c r="A119" s="1931"/>
      <c r="B119" s="1093" t="s">
        <v>404</v>
      </c>
      <c r="C119" s="1020" t="s">
        <v>4884</v>
      </c>
      <c r="D119" s="1299">
        <v>44839</v>
      </c>
      <c r="E119" s="1299"/>
      <c r="F119" s="65"/>
      <c r="G119" s="65"/>
      <c r="H119" s="1299">
        <f t="shared" ref="H119:H129" si="17">D119+14</f>
        <v>44853</v>
      </c>
      <c r="I119" s="876">
        <f t="shared" si="11"/>
        <v>44839</v>
      </c>
      <c r="J119" s="996">
        <f t="shared" ref="J119:J129" si="18">I119+1</f>
        <v>44840</v>
      </c>
      <c r="K119" s="996">
        <f t="shared" ref="K119:K129" si="19">J119-6</f>
        <v>44834</v>
      </c>
      <c r="L119" s="996">
        <f t="shared" ref="L119:L129" si="20">K119</f>
        <v>44834</v>
      </c>
    </row>
    <row r="120" spans="1:12" s="14" customFormat="1" ht="20.100000000000001" hidden="1" customHeight="1">
      <c r="A120" s="1931"/>
      <c r="B120" s="1093" t="s">
        <v>404</v>
      </c>
      <c r="C120" s="1020" t="s">
        <v>4885</v>
      </c>
      <c r="D120" s="1299">
        <v>44846</v>
      </c>
      <c r="E120" s="1299"/>
      <c r="F120" s="65"/>
      <c r="G120" s="65"/>
      <c r="H120" s="1299">
        <f t="shared" si="17"/>
        <v>44860</v>
      </c>
      <c r="I120" s="876">
        <f t="shared" si="11"/>
        <v>44846</v>
      </c>
      <c r="J120" s="996">
        <f t="shared" si="18"/>
        <v>44847</v>
      </c>
      <c r="K120" s="996">
        <f t="shared" si="19"/>
        <v>44841</v>
      </c>
      <c r="L120" s="996">
        <f t="shared" si="20"/>
        <v>44841</v>
      </c>
    </row>
    <row r="121" spans="1:12" s="14" customFormat="1" ht="20.100000000000001" hidden="1" customHeight="1">
      <c r="A121" s="1931"/>
      <c r="B121" s="1093" t="s">
        <v>404</v>
      </c>
      <c r="C121" s="1023" t="s">
        <v>4886</v>
      </c>
      <c r="D121" s="1299">
        <v>44846</v>
      </c>
      <c r="E121" s="1299"/>
      <c r="F121" s="65"/>
      <c r="G121" s="65"/>
      <c r="H121" s="1299">
        <f t="shared" si="17"/>
        <v>44860</v>
      </c>
      <c r="I121" s="876">
        <f t="shared" si="11"/>
        <v>44853</v>
      </c>
      <c r="J121" s="996">
        <f t="shared" si="18"/>
        <v>44854</v>
      </c>
      <c r="K121" s="996">
        <f t="shared" si="19"/>
        <v>44848</v>
      </c>
      <c r="L121" s="996">
        <f t="shared" si="20"/>
        <v>44848</v>
      </c>
    </row>
    <row r="122" spans="1:12" s="14" customFormat="1" ht="20.100000000000001" hidden="1" customHeight="1" thickBot="1">
      <c r="A122" s="1931"/>
      <c r="B122" s="1093" t="s">
        <v>404</v>
      </c>
      <c r="C122" s="1037" t="s">
        <v>4887</v>
      </c>
      <c r="D122" s="1299">
        <v>44846</v>
      </c>
      <c r="E122" s="1299"/>
      <c r="F122" s="65"/>
      <c r="G122" s="65"/>
      <c r="H122" s="1299">
        <f t="shared" si="17"/>
        <v>44860</v>
      </c>
      <c r="I122" s="876">
        <f t="shared" si="11"/>
        <v>44860</v>
      </c>
      <c r="J122" s="996">
        <f t="shared" si="18"/>
        <v>44861</v>
      </c>
      <c r="K122" s="996">
        <f t="shared" si="19"/>
        <v>44855</v>
      </c>
      <c r="L122" s="996">
        <f t="shared" si="20"/>
        <v>44855</v>
      </c>
    </row>
    <row r="123" spans="1:12" s="14" customFormat="1" ht="20.100000000000001" hidden="1" customHeight="1" thickTop="1">
      <c r="A123" s="1931"/>
      <c r="B123" s="1093" t="s">
        <v>404</v>
      </c>
      <c r="C123" s="1020" t="s">
        <v>4888</v>
      </c>
      <c r="D123" s="1299">
        <v>44846</v>
      </c>
      <c r="E123" s="1299"/>
      <c r="F123" s="65"/>
      <c r="G123" s="65"/>
      <c r="H123" s="1299">
        <f t="shared" si="17"/>
        <v>44860</v>
      </c>
      <c r="I123" s="876">
        <f t="shared" si="11"/>
        <v>44867</v>
      </c>
      <c r="J123" s="996">
        <f t="shared" si="18"/>
        <v>44868</v>
      </c>
      <c r="K123" s="996">
        <f t="shared" si="19"/>
        <v>44862</v>
      </c>
      <c r="L123" s="996">
        <f t="shared" si="20"/>
        <v>44862</v>
      </c>
    </row>
    <row r="124" spans="1:12" s="14" customFormat="1" ht="20.100000000000001" hidden="1" customHeight="1">
      <c r="A124" s="1931"/>
      <c r="B124" s="1093" t="s">
        <v>404</v>
      </c>
      <c r="C124" s="1020" t="s">
        <v>4889</v>
      </c>
      <c r="D124" s="1299">
        <v>44846</v>
      </c>
      <c r="E124" s="1299"/>
      <c r="F124" s="65"/>
      <c r="G124" s="65"/>
      <c r="H124" s="1299">
        <f t="shared" si="17"/>
        <v>44860</v>
      </c>
      <c r="I124" s="876">
        <f t="shared" si="11"/>
        <v>44874</v>
      </c>
      <c r="J124" s="996">
        <f t="shared" si="18"/>
        <v>44875</v>
      </c>
      <c r="K124" s="996">
        <f t="shared" si="19"/>
        <v>44869</v>
      </c>
      <c r="L124" s="996">
        <f t="shared" si="20"/>
        <v>44869</v>
      </c>
    </row>
    <row r="125" spans="1:12" s="14" customFormat="1" ht="20.100000000000001" hidden="1" customHeight="1">
      <c r="A125" s="1931"/>
      <c r="B125" s="1093" t="s">
        <v>404</v>
      </c>
      <c r="C125" s="1023" t="s">
        <v>4890</v>
      </c>
      <c r="D125" s="1299">
        <v>44846</v>
      </c>
      <c r="E125" s="1299"/>
      <c r="F125" s="65"/>
      <c r="G125" s="65"/>
      <c r="H125" s="1299">
        <f t="shared" si="17"/>
        <v>44860</v>
      </c>
      <c r="I125" s="876">
        <f t="shared" si="11"/>
        <v>44881</v>
      </c>
      <c r="J125" s="996">
        <f t="shared" si="18"/>
        <v>44882</v>
      </c>
      <c r="K125" s="996">
        <f t="shared" si="19"/>
        <v>44876</v>
      </c>
      <c r="L125" s="996">
        <f t="shared" si="20"/>
        <v>44876</v>
      </c>
    </row>
    <row r="126" spans="1:12" s="14" customFormat="1" ht="20.100000000000001" hidden="1" customHeight="1">
      <c r="A126" s="1931"/>
      <c r="B126" s="1093" t="s">
        <v>404</v>
      </c>
      <c r="C126" s="1020" t="s">
        <v>4891</v>
      </c>
      <c r="D126" s="1299">
        <v>44846</v>
      </c>
      <c r="E126" s="1299"/>
      <c r="F126" s="65"/>
      <c r="G126" s="65"/>
      <c r="H126" s="1299">
        <f t="shared" si="17"/>
        <v>44860</v>
      </c>
      <c r="I126" s="876">
        <f t="shared" si="11"/>
        <v>44888</v>
      </c>
      <c r="J126" s="996">
        <f t="shared" si="18"/>
        <v>44889</v>
      </c>
      <c r="K126" s="996">
        <f t="shared" si="19"/>
        <v>44883</v>
      </c>
      <c r="L126" s="996">
        <f t="shared" si="20"/>
        <v>44883</v>
      </c>
    </row>
    <row r="127" spans="1:12" s="14" customFormat="1" ht="20.100000000000001" hidden="1" customHeight="1">
      <c r="A127" s="1931"/>
      <c r="B127" s="1099" t="s">
        <v>404</v>
      </c>
      <c r="C127" s="1250" t="s">
        <v>4892</v>
      </c>
      <c r="D127" s="1319">
        <v>44846</v>
      </c>
      <c r="E127" s="1319"/>
      <c r="F127" s="65"/>
      <c r="G127" s="65"/>
      <c r="H127" s="1319">
        <f t="shared" si="17"/>
        <v>44860</v>
      </c>
      <c r="I127" s="876">
        <f t="shared" si="11"/>
        <v>44895</v>
      </c>
      <c r="J127" s="996">
        <f t="shared" si="18"/>
        <v>44896</v>
      </c>
      <c r="K127" s="996">
        <f t="shared" si="19"/>
        <v>44890</v>
      </c>
      <c r="L127" s="996">
        <f t="shared" si="20"/>
        <v>44890</v>
      </c>
    </row>
    <row r="128" spans="1:12" s="14" customFormat="1" ht="20.100000000000001" hidden="1" customHeight="1">
      <c r="A128" s="1931"/>
      <c r="B128" s="1099" t="s">
        <v>404</v>
      </c>
      <c r="C128" s="1023" t="s">
        <v>4893</v>
      </c>
      <c r="D128" s="1066">
        <f t="shared" si="15"/>
        <v>44853</v>
      </c>
      <c r="E128" s="1066"/>
      <c r="F128" s="65"/>
      <c r="G128" s="65"/>
      <c r="H128" s="1066">
        <f t="shared" si="17"/>
        <v>44867</v>
      </c>
      <c r="I128" s="876">
        <f t="shared" si="11"/>
        <v>44902</v>
      </c>
      <c r="J128" s="996">
        <f t="shared" si="18"/>
        <v>44903</v>
      </c>
      <c r="K128" s="996">
        <f t="shared" si="19"/>
        <v>44897</v>
      </c>
      <c r="L128" s="996">
        <f t="shared" si="20"/>
        <v>44897</v>
      </c>
    </row>
    <row r="129" spans="1:12" s="14" customFormat="1" ht="20.100000000000001" hidden="1" customHeight="1" thickBot="1">
      <c r="A129" s="1931"/>
      <c r="B129" s="1099" t="s">
        <v>404</v>
      </c>
      <c r="C129" s="1037" t="s">
        <v>4894</v>
      </c>
      <c r="D129" s="1320">
        <f t="shared" si="15"/>
        <v>44860</v>
      </c>
      <c r="E129" s="1320"/>
      <c r="F129" s="65"/>
      <c r="G129" s="65"/>
      <c r="H129" s="1320">
        <f t="shared" si="17"/>
        <v>44874</v>
      </c>
      <c r="I129" s="876">
        <f t="shared" si="11"/>
        <v>44909</v>
      </c>
      <c r="J129" s="996">
        <f t="shared" si="18"/>
        <v>44910</v>
      </c>
      <c r="K129" s="996">
        <f t="shared" si="19"/>
        <v>44904</v>
      </c>
      <c r="L129" s="996">
        <f t="shared" si="20"/>
        <v>44904</v>
      </c>
    </row>
    <row r="130" spans="1:12" s="14" customFormat="1" ht="20.100000000000001" hidden="1" customHeight="1" thickTop="1">
      <c r="A130" s="1931"/>
      <c r="B130" s="1099" t="s">
        <v>404</v>
      </c>
      <c r="C130" s="1020" t="s">
        <v>4895</v>
      </c>
      <c r="D130" s="1213">
        <f>D129+7</f>
        <v>44867</v>
      </c>
      <c r="E130" s="1213"/>
      <c r="F130" s="65"/>
      <c r="G130" s="65"/>
      <c r="H130" s="1213">
        <f>D130+14</f>
        <v>44881</v>
      </c>
      <c r="I130" s="876">
        <f>I129+7</f>
        <v>44916</v>
      </c>
      <c r="J130" s="996">
        <f>I130+1</f>
        <v>44917</v>
      </c>
      <c r="K130" s="996">
        <f>J130-6</f>
        <v>44911</v>
      </c>
      <c r="L130" s="996">
        <f>K130</f>
        <v>44911</v>
      </c>
    </row>
    <row r="131" spans="1:12" s="14" customFormat="1" ht="24" customHeight="1">
      <c r="A131" s="1931"/>
      <c r="B131" s="1012"/>
      <c r="C131" s="1013"/>
      <c r="D131" s="1844" t="s">
        <v>96</v>
      </c>
      <c r="E131" s="1014" t="s">
        <v>678</v>
      </c>
      <c r="F131" s="65"/>
      <c r="G131" s="65"/>
      <c r="H131" s="903"/>
      <c r="I131" s="903"/>
    </row>
    <row r="132" spans="1:12" s="14" customFormat="1" ht="20.100000000000001" customHeight="1" thickBot="1">
      <c r="A132" s="1931"/>
      <c r="B132" s="1015"/>
      <c r="C132" s="1842" t="s">
        <v>4896</v>
      </c>
      <c r="D132" s="1486" t="s">
        <v>3655</v>
      </c>
      <c r="E132" s="1843" t="s">
        <v>4267</v>
      </c>
      <c r="F132" s="65"/>
      <c r="G132" s="65"/>
      <c r="H132" s="993" t="s">
        <v>4411</v>
      </c>
      <c r="I132" s="1418" t="s">
        <v>1793</v>
      </c>
      <c r="J132" s="994" t="s">
        <v>4797</v>
      </c>
      <c r="K132" s="994" t="s">
        <v>4798</v>
      </c>
    </row>
    <row r="133" spans="1:12" s="14" customFormat="1" ht="20.100000000000001" hidden="1" customHeight="1" thickTop="1">
      <c r="A133" s="1932" t="s">
        <v>4897</v>
      </c>
      <c r="B133" s="1093" t="s">
        <v>404</v>
      </c>
      <c r="C133" s="1020" t="s">
        <v>4898</v>
      </c>
      <c r="D133" s="1213">
        <v>45367</v>
      </c>
      <c r="E133" s="1213">
        <v>45372</v>
      </c>
      <c r="F133" s="65"/>
      <c r="G133" s="65"/>
      <c r="H133" s="1857">
        <v>45367</v>
      </c>
      <c r="I133" s="1858">
        <v>45368</v>
      </c>
      <c r="J133" s="1858">
        <v>45361</v>
      </c>
      <c r="K133" s="1858">
        <v>45362</v>
      </c>
    </row>
    <row r="134" spans="1:12" s="14" customFormat="1" ht="20.100000000000001" hidden="1" customHeight="1" thickBot="1">
      <c r="A134" s="1932" t="s">
        <v>4899</v>
      </c>
      <c r="B134" s="1845" t="s">
        <v>4900</v>
      </c>
      <c r="C134" s="1018" t="s">
        <v>4901</v>
      </c>
      <c r="D134" s="1896">
        <v>45385</v>
      </c>
      <c r="E134" s="1926" t="s">
        <v>391</v>
      </c>
      <c r="F134" s="65"/>
      <c r="G134" s="65"/>
      <c r="H134" s="876">
        <v>45381</v>
      </c>
      <c r="I134" s="996">
        <v>45382</v>
      </c>
      <c r="J134" s="996">
        <v>45375</v>
      </c>
      <c r="K134" s="996">
        <v>45376</v>
      </c>
    </row>
    <row r="135" spans="1:12" s="14" customFormat="1" ht="20.100000000000001" hidden="1" customHeight="1" thickTop="1">
      <c r="A135" s="1932" t="s">
        <v>4902</v>
      </c>
      <c r="B135" s="1093" t="s">
        <v>404</v>
      </c>
      <c r="C135" s="1020" t="s">
        <v>4903</v>
      </c>
      <c r="D135" s="1213">
        <v>45392</v>
      </c>
      <c r="E135" s="1213">
        <v>45397</v>
      </c>
      <c r="F135" s="65"/>
      <c r="G135" s="65"/>
      <c r="H135" s="876">
        <v>45388</v>
      </c>
      <c r="I135" s="996">
        <v>45389</v>
      </c>
      <c r="J135" s="996">
        <v>45382</v>
      </c>
      <c r="K135" s="996">
        <v>45383</v>
      </c>
    </row>
    <row r="136" spans="1:12" s="14" customFormat="1" ht="20.100000000000001" hidden="1" customHeight="1" thickTop="1">
      <c r="A136" s="1932" t="s">
        <v>4897</v>
      </c>
      <c r="B136" s="1093" t="s">
        <v>404</v>
      </c>
      <c r="C136" s="1250" t="s">
        <v>4904</v>
      </c>
      <c r="D136" s="1925">
        <v>45407</v>
      </c>
      <c r="E136" s="1066">
        <v>45412</v>
      </c>
      <c r="F136" s="65"/>
      <c r="G136" s="65"/>
      <c r="H136" s="876" t="e">
        <f>#REF!+7</f>
        <v>#REF!</v>
      </c>
      <c r="I136" s="996" t="e">
        <f t="shared" ref="I136:I143" si="21">H136+1</f>
        <v>#REF!</v>
      </c>
      <c r="J136" s="996" t="e">
        <f t="shared" ref="J136:J143" si="22">H136-6</f>
        <v>#REF!</v>
      </c>
      <c r="K136" s="996" t="e">
        <f t="shared" ref="K136:K143" si="23">J136+1</f>
        <v>#REF!</v>
      </c>
    </row>
    <row r="137" spans="1:12" s="14" customFormat="1" ht="20.100000000000001" hidden="1" customHeight="1" thickBot="1">
      <c r="A137" s="1932" t="s">
        <v>4905</v>
      </c>
      <c r="B137" s="1884" t="s">
        <v>4900</v>
      </c>
      <c r="C137" s="1018" t="s">
        <v>4906</v>
      </c>
      <c r="D137" s="1885">
        <v>45409</v>
      </c>
      <c r="E137" s="1926" t="s">
        <v>391</v>
      </c>
      <c r="F137" s="65"/>
      <c r="G137" s="65"/>
      <c r="H137" s="876" t="e">
        <f t="shared" ref="H137:H142" si="24">H136+7</f>
        <v>#REF!</v>
      </c>
      <c r="I137" s="996" t="e">
        <f t="shared" si="21"/>
        <v>#REF!</v>
      </c>
      <c r="J137" s="996" t="e">
        <f t="shared" si="22"/>
        <v>#REF!</v>
      </c>
      <c r="K137" s="996" t="e">
        <f t="shared" si="23"/>
        <v>#REF!</v>
      </c>
    </row>
    <row r="138" spans="1:12" s="14" customFormat="1" ht="20.100000000000001" hidden="1" customHeight="1" thickTop="1">
      <c r="A138" s="1932" t="s">
        <v>4907</v>
      </c>
      <c r="B138" s="1027" t="s">
        <v>4908</v>
      </c>
      <c r="C138" s="1020" t="s">
        <v>4909</v>
      </c>
      <c r="D138" s="1011">
        <v>45428</v>
      </c>
      <c r="E138" s="1926" t="s">
        <v>391</v>
      </c>
      <c r="F138" s="65"/>
      <c r="G138" s="65"/>
      <c r="H138" s="876" t="e">
        <f>#REF!+7</f>
        <v>#REF!</v>
      </c>
      <c r="I138" s="996" t="e">
        <f t="shared" si="21"/>
        <v>#REF!</v>
      </c>
      <c r="J138" s="996" t="e">
        <f t="shared" si="22"/>
        <v>#REF!</v>
      </c>
      <c r="K138" s="996" t="e">
        <f t="shared" si="23"/>
        <v>#REF!</v>
      </c>
    </row>
    <row r="139" spans="1:12" s="14" customFormat="1" ht="20.100000000000001" hidden="1" customHeight="1">
      <c r="A139" s="1932" t="s">
        <v>4910</v>
      </c>
      <c r="B139" s="1093" t="s">
        <v>404</v>
      </c>
      <c r="C139" s="1250" t="s">
        <v>4911</v>
      </c>
      <c r="D139" s="1886">
        <v>45433</v>
      </c>
      <c r="E139" s="1886">
        <v>45438</v>
      </c>
      <c r="F139" s="65"/>
      <c r="G139" s="65"/>
      <c r="H139" s="876" t="e">
        <f t="shared" si="24"/>
        <v>#REF!</v>
      </c>
      <c r="I139" s="996" t="e">
        <f t="shared" si="21"/>
        <v>#REF!</v>
      </c>
      <c r="J139" s="996" t="e">
        <f t="shared" si="22"/>
        <v>#REF!</v>
      </c>
      <c r="K139" s="996" t="e">
        <f t="shared" si="23"/>
        <v>#REF!</v>
      </c>
    </row>
    <row r="140" spans="1:12" s="14" customFormat="1" ht="20.100000000000001" customHeight="1" thickTop="1">
      <c r="A140" s="1932"/>
      <c r="B140" s="2331" t="s">
        <v>2290</v>
      </c>
      <c r="C140" s="2332" t="s">
        <v>4912</v>
      </c>
      <c r="D140" s="2333">
        <v>45518</v>
      </c>
      <c r="E140" s="2334">
        <f>D140+12</f>
        <v>45530</v>
      </c>
      <c r="F140" s="2335"/>
      <c r="G140" s="65"/>
      <c r="H140" s="876" t="s">
        <v>2290</v>
      </c>
      <c r="I140" s="996" t="e">
        <f t="shared" si="21"/>
        <v>#VALUE!</v>
      </c>
      <c r="J140" s="996" t="e">
        <f t="shared" si="22"/>
        <v>#VALUE!</v>
      </c>
      <c r="K140" s="996" t="e">
        <f t="shared" si="23"/>
        <v>#VALUE!</v>
      </c>
    </row>
    <row r="141" spans="1:12" s="14" customFormat="1" ht="20.100000000000001" customHeight="1">
      <c r="A141" s="1932"/>
      <c r="B141" s="1028" t="s">
        <v>2290</v>
      </c>
      <c r="C141" s="1023" t="s">
        <v>4913</v>
      </c>
      <c r="D141" s="1004">
        <f>D140+7</f>
        <v>45525</v>
      </c>
      <c r="E141" s="2334">
        <f t="shared" ref="E141:E143" si="25">D141+12</f>
        <v>45537</v>
      </c>
      <c r="F141" s="2335"/>
      <c r="G141" s="65"/>
      <c r="H141" s="876" t="e">
        <f t="shared" si="24"/>
        <v>#VALUE!</v>
      </c>
      <c r="I141" s="996" t="e">
        <f t="shared" si="21"/>
        <v>#VALUE!</v>
      </c>
      <c r="J141" s="996" t="e">
        <f t="shared" si="22"/>
        <v>#VALUE!</v>
      </c>
      <c r="K141" s="996" t="e">
        <f t="shared" si="23"/>
        <v>#VALUE!</v>
      </c>
    </row>
    <row r="142" spans="1:12" s="14" customFormat="1" ht="20.100000000000001" customHeight="1" thickBot="1">
      <c r="A142" s="1932"/>
      <c r="B142" s="1027" t="s">
        <v>2290</v>
      </c>
      <c r="C142" s="1037" t="s">
        <v>4914</v>
      </c>
      <c r="D142" s="1004">
        <f t="shared" ref="D142:D143" si="26">D141+7</f>
        <v>45532</v>
      </c>
      <c r="E142" s="2334">
        <f t="shared" si="25"/>
        <v>45544</v>
      </c>
      <c r="F142" s="65"/>
      <c r="G142" s="65"/>
      <c r="H142" s="876" t="e">
        <f t="shared" si="24"/>
        <v>#VALUE!</v>
      </c>
      <c r="I142" s="996" t="e">
        <f t="shared" si="21"/>
        <v>#VALUE!</v>
      </c>
      <c r="J142" s="996" t="e">
        <f t="shared" si="22"/>
        <v>#VALUE!</v>
      </c>
      <c r="K142" s="996" t="e">
        <f t="shared" si="23"/>
        <v>#VALUE!</v>
      </c>
    </row>
    <row r="143" spans="1:12" s="14" customFormat="1" ht="20.100000000000001" customHeight="1" thickTop="1" thickBot="1">
      <c r="A143" s="1932"/>
      <c r="B143" s="1884" t="s">
        <v>2290</v>
      </c>
      <c r="C143" s="1018" t="s">
        <v>4912</v>
      </c>
      <c r="D143" s="1004">
        <f t="shared" si="26"/>
        <v>45539</v>
      </c>
      <c r="E143" s="2334">
        <f t="shared" si="25"/>
        <v>45551</v>
      </c>
      <c r="F143" s="65"/>
      <c r="G143" s="65"/>
      <c r="H143" s="876" t="e">
        <f>#REF!+7</f>
        <v>#REF!</v>
      </c>
      <c r="I143" s="996" t="e">
        <f t="shared" si="21"/>
        <v>#REF!</v>
      </c>
      <c r="J143" s="996" t="e">
        <f t="shared" si="22"/>
        <v>#REF!</v>
      </c>
      <c r="K143" s="996" t="e">
        <f t="shared" si="23"/>
        <v>#REF!</v>
      </c>
    </row>
    <row r="144" spans="1:12" s="14" customFormat="1" ht="21" thickTop="1">
      <c r="A144" s="1932"/>
      <c r="B144" s="1699" t="s">
        <v>609</v>
      </c>
      <c r="C144" s="60"/>
      <c r="D144" s="60"/>
      <c r="E144" s="60"/>
      <c r="F144" s="60"/>
      <c r="G144" s="60"/>
      <c r="H144" s="77"/>
      <c r="I144" s="727"/>
      <c r="K144" s="94"/>
    </row>
    <row r="145" spans="1:230" s="14" customFormat="1" ht="17.25" customHeight="1">
      <c r="A145" s="1933"/>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1934"/>
      <c r="B146" s="230" t="s">
        <v>0</v>
      </c>
      <c r="C146" s="69"/>
      <c r="D146" t="s">
        <v>2209</v>
      </c>
      <c r="E146" s="231"/>
      <c r="F146" s="70" t="s">
        <v>35</v>
      </c>
      <c r="G146" s="70"/>
      <c r="H146" s="70"/>
      <c r="I146" s="69"/>
      <c r="J146" s="69"/>
      <c r="K146" s="70" t="s">
        <v>60</v>
      </c>
      <c r="L146" s="70"/>
      <c r="M146" s="70"/>
      <c r="N146" s="60"/>
    </row>
    <row r="147" spans="1:230" s="30" customFormat="1" ht="15.75" customHeight="1">
      <c r="A147" s="1934"/>
      <c r="B147" s="80" t="s">
        <v>1</v>
      </c>
      <c r="C147" s="69"/>
      <c r="D147" s="226" t="s">
        <v>610</v>
      </c>
      <c r="E147" s="70"/>
      <c r="F147" s="69" t="s">
        <v>611</v>
      </c>
      <c r="G147" s="69"/>
      <c r="H147" s="1097" t="s">
        <v>38</v>
      </c>
      <c r="J147" s="69"/>
      <c r="K147" s="69" t="s">
        <v>62</v>
      </c>
      <c r="L147" s="69"/>
      <c r="M147" s="1163" t="s">
        <v>63</v>
      </c>
      <c r="N147" s="60"/>
    </row>
    <row r="148" spans="1:230" s="29" customFormat="1" ht="15.75" customHeight="1">
      <c r="A148" s="1934"/>
      <c r="B148" s="80"/>
      <c r="C148" s="69"/>
      <c r="D148" s="81"/>
      <c r="E148" s="70"/>
      <c r="F148" s="69"/>
      <c r="G148" s="69"/>
      <c r="H148" s="69"/>
      <c r="I148" s="1097"/>
      <c r="J148" s="69"/>
      <c r="K148" s="69"/>
      <c r="L148" s="69"/>
      <c r="M148" s="1163"/>
      <c r="N148" s="60"/>
    </row>
    <row r="149" spans="1:230" s="29" customFormat="1" ht="15.75" customHeight="1">
      <c r="A149" s="1935"/>
      <c r="B149" s="80" t="str">
        <f>HOME!A561</f>
        <v>PANTHER</v>
      </c>
      <c r="C149" s="80" t="str">
        <f>HOME!B561</f>
        <v>YARIMCA</v>
      </c>
      <c r="D149" s="80" t="str">
        <f>HOME!C561</f>
        <v>TRYAR</v>
      </c>
      <c r="E149" s="80">
        <f>HOME!D561</f>
        <v>0</v>
      </c>
      <c r="F149" s="80" t="e">
        <f>HOME!#REF!</f>
        <v>#REF!</v>
      </c>
      <c r="G149" s="80" t="e">
        <f>HOME!#REF!</f>
        <v>#REF!</v>
      </c>
      <c r="H149" s="80" t="e">
        <f>HOME!#REF!</f>
        <v>#REF!</v>
      </c>
      <c r="I149" s="80"/>
      <c r="J149" s="80"/>
      <c r="K149" s="80">
        <f>HOME!A594</f>
        <v>0</v>
      </c>
      <c r="L149" s="80">
        <f>HOME!B594</f>
        <v>0</v>
      </c>
      <c r="M149" s="80">
        <f>HOME!C594</f>
        <v>0</v>
      </c>
      <c r="N149" s="80"/>
      <c r="O149" s="80"/>
    </row>
    <row r="150" spans="1:230" s="29" customFormat="1" ht="15.75" customHeight="1">
      <c r="A150" s="1934"/>
      <c r="B150" s="80" t="str">
        <f>HOME!A562</f>
        <v>TIGER SERVICE</v>
      </c>
      <c r="C150" s="80" t="str">
        <f>HOME!B562</f>
        <v>YARIMCA</v>
      </c>
      <c r="D150" s="80" t="str">
        <f>HOME!C562</f>
        <v>TRYAR</v>
      </c>
      <c r="E150" s="80"/>
      <c r="F150" s="80" t="e">
        <f>HOME!#REF!</f>
        <v>#REF!</v>
      </c>
      <c r="G150" s="80" t="e">
        <f>HOME!#REF!</f>
        <v>#REF!</v>
      </c>
      <c r="H150" s="80" t="e">
        <f>HOME!#REF!</f>
        <v>#REF!</v>
      </c>
      <c r="I150" s="80"/>
      <c r="J150" s="80"/>
      <c r="K150" s="80">
        <f>HOME!A595</f>
        <v>0</v>
      </c>
      <c r="L150" s="80">
        <f>HOME!B595</f>
        <v>0</v>
      </c>
      <c r="M150" s="80">
        <f>HOME!C595</f>
        <v>0</v>
      </c>
      <c r="N150" s="80"/>
      <c r="O150" s="80"/>
    </row>
    <row r="151" spans="1:230" s="29" customFormat="1" ht="15.75" customHeight="1">
      <c r="A151" s="1934"/>
      <c r="B151" s="80" t="str">
        <f>HOME!A564</f>
        <v>BRITANNIA</v>
      </c>
      <c r="C151" s="80" t="str">
        <f>HOME!B564</f>
        <v>ZANZIBAR</v>
      </c>
      <c r="D151" s="80" t="str">
        <f>HOME!C564</f>
        <v>TZZNZ</v>
      </c>
      <c r="E151" s="80"/>
      <c r="F151" s="80" t="str">
        <f>HOME!A573</f>
        <v>SAMBAR / ALPACA</v>
      </c>
      <c r="G151" s="80" t="str">
        <f>HOME!B573</f>
        <v>CALLAO</v>
      </c>
      <c r="H151" s="80" t="str">
        <f>HOME!C573</f>
        <v>PECLL</v>
      </c>
      <c r="I151" s="80"/>
      <c r="J151" s="80"/>
      <c r="K151" s="80">
        <f>HOME!A596</f>
        <v>0</v>
      </c>
      <c r="L151" s="80">
        <f>HOME!B596</f>
        <v>0</v>
      </c>
      <c r="M151" s="80">
        <f>HOME!C596</f>
        <v>0</v>
      </c>
      <c r="N151" s="80"/>
      <c r="O151" s="80"/>
    </row>
    <row r="152" spans="1:230" s="29" customFormat="1" ht="15.75" customHeight="1">
      <c r="A152" s="1934"/>
      <c r="B152" s="80" t="str">
        <f>HOME!A569</f>
        <v>IPANEMA</v>
      </c>
      <c r="C152" s="80" t="str">
        <f>HOME!B569</f>
        <v>ZARATE</v>
      </c>
      <c r="D152" s="80" t="str">
        <f>HOME!C569</f>
        <v>ARZAE</v>
      </c>
      <c r="E152" s="80"/>
      <c r="F152" s="80">
        <f>HOME!A582</f>
        <v>0</v>
      </c>
      <c r="G152" s="80">
        <f>HOME!B582</f>
        <v>0</v>
      </c>
      <c r="H152" s="80">
        <f>HOME!C582</f>
        <v>0</v>
      </c>
      <c r="I152" s="80"/>
      <c r="J152" s="80"/>
      <c r="K152" s="80">
        <f>HOME!A597</f>
        <v>0</v>
      </c>
      <c r="L152" s="80">
        <f>HOME!B597</f>
        <v>0</v>
      </c>
      <c r="M152" s="80">
        <f>HOME!C597</f>
        <v>0</v>
      </c>
      <c r="N152" s="80"/>
      <c r="O152" s="80"/>
    </row>
    <row r="153" spans="1:230" s="29" customFormat="1" ht="15.75" customHeight="1">
      <c r="A153" s="1934"/>
      <c r="B153" s="80" t="str">
        <f>HOME!A571</f>
        <v>BRITANNIA</v>
      </c>
      <c r="C153" s="80" t="str">
        <f>HOME!B571</f>
        <v>ZEEBRUGGE</v>
      </c>
      <c r="D153" s="80" t="str">
        <f>HOME!C571</f>
        <v>BEZEE</v>
      </c>
      <c r="E153" s="80"/>
      <c r="F153" s="80" t="e">
        <f>HOME!#REF!</f>
        <v>#REF!</v>
      </c>
      <c r="G153" s="80">
        <f>HOME!B583</f>
        <v>0</v>
      </c>
      <c r="H153" s="80">
        <f>HOME!C583</f>
        <v>0</v>
      </c>
      <c r="I153" s="80"/>
      <c r="J153" s="80"/>
      <c r="K153" s="80">
        <f>HOME!A598</f>
        <v>0</v>
      </c>
      <c r="L153" s="80">
        <f>HOME!B598</f>
        <v>0</v>
      </c>
      <c r="M153" s="80">
        <f>HOME!C598</f>
        <v>0</v>
      </c>
      <c r="N153" s="80"/>
      <c r="O153" s="80"/>
    </row>
    <row r="154" spans="1:230" s="29" customFormat="1" ht="15.75" customHeight="1">
      <c r="A154" s="1934"/>
      <c r="B154" s="80" t="str">
        <f>HOME!A572</f>
        <v>SWAN SERVICE</v>
      </c>
      <c r="C154" s="80" t="str">
        <f>HOME!B572</f>
        <v>HAMBURG</v>
      </c>
      <c r="D154" s="80" t="str">
        <f>HOME!C572</f>
        <v>DEHAM</v>
      </c>
      <c r="E154" s="80"/>
      <c r="F154" s="80">
        <f>HOME!A584</f>
        <v>0</v>
      </c>
      <c r="G154" s="80">
        <f>HOME!B584</f>
        <v>0</v>
      </c>
      <c r="H154" s="80">
        <f>HOME!C584</f>
        <v>0</v>
      </c>
      <c r="I154" s="80"/>
      <c r="J154" s="80"/>
      <c r="K154" s="80">
        <f>HOME!A599</f>
        <v>0</v>
      </c>
      <c r="L154" s="80">
        <f>HOME!B599</f>
        <v>0</v>
      </c>
      <c r="M154" s="80">
        <f>HOME!C599</f>
        <v>0</v>
      </c>
      <c r="N154" s="80"/>
      <c r="O154" s="80"/>
    </row>
    <row r="155" spans="1:230" s="29" customFormat="1" ht="15.75" customHeight="1">
      <c r="A155" s="1934"/>
      <c r="B155" s="80" t="e">
        <f>HOME!#REF!</f>
        <v>#REF!</v>
      </c>
      <c r="C155" s="80" t="e">
        <f>HOME!#REF!</f>
        <v>#REF!</v>
      </c>
      <c r="D155" s="80" t="e">
        <f>HOME!#REF!</f>
        <v>#REF!</v>
      </c>
      <c r="E155" s="80"/>
      <c r="F155" s="80">
        <f>HOME!A585</f>
        <v>0</v>
      </c>
      <c r="G155" s="80">
        <f>HOME!B585</f>
        <v>0</v>
      </c>
      <c r="H155" s="80">
        <f>HOME!C585</f>
        <v>0</v>
      </c>
      <c r="I155" s="80"/>
      <c r="J155" s="80"/>
      <c r="K155" s="80">
        <f>HOME!A600</f>
        <v>0</v>
      </c>
      <c r="L155" s="80">
        <f>HOME!B600</f>
        <v>0</v>
      </c>
      <c r="M155" s="80">
        <f>HOME!C600</f>
        <v>0</v>
      </c>
      <c r="N155" s="80"/>
      <c r="O155" s="80"/>
    </row>
    <row r="156" spans="1:230" s="29" customFormat="1" ht="15.75" customHeight="1">
      <c r="A156" s="1934"/>
      <c r="B156" s="80" t="str">
        <f>HOME!A583</f>
        <v>ENDD</v>
      </c>
      <c r="C156" s="80" t="e">
        <f>HOME!#REF!</f>
        <v>#REF!</v>
      </c>
      <c r="D156" s="80" t="e">
        <f>HOME!#REF!</f>
        <v>#REF!</v>
      </c>
      <c r="E156" s="80"/>
      <c r="F156" s="80">
        <f>HOME!A586</f>
        <v>0</v>
      </c>
      <c r="G156" s="80">
        <f>HOME!B586</f>
        <v>0</v>
      </c>
      <c r="H156" s="80">
        <f>HOME!C586</f>
        <v>0</v>
      </c>
      <c r="I156" s="80"/>
      <c r="J156" s="80"/>
      <c r="K156" s="80">
        <f>HOME!A601</f>
        <v>0</v>
      </c>
      <c r="L156" s="80">
        <f>HOME!B601</f>
        <v>0</v>
      </c>
      <c r="M156" s="80">
        <f>HOME!C601</f>
        <v>0</v>
      </c>
      <c r="N156" s="80"/>
      <c r="O156" s="80"/>
    </row>
    <row r="157" spans="1:230" s="29" customFormat="1" ht="14.25">
      <c r="A157" s="1934"/>
      <c r="B157" s="80" t="e">
        <f>HOME!#REF!</f>
        <v>#REF!</v>
      </c>
      <c r="C157" s="80" t="e">
        <f>HOME!#REF!</f>
        <v>#REF!</v>
      </c>
      <c r="D157" s="80" t="e">
        <f>HOME!#REF!</f>
        <v>#REF!</v>
      </c>
      <c r="E157" s="80"/>
      <c r="F157" s="80"/>
      <c r="G157" s="80"/>
      <c r="H157" s="80"/>
      <c r="I157" s="80"/>
      <c r="J157" s="80"/>
      <c r="K157" s="80">
        <f>HOME!A602</f>
        <v>0</v>
      </c>
      <c r="L157" s="80">
        <f>HOME!B602</f>
        <v>0</v>
      </c>
      <c r="M157" s="80">
        <f>HOME!C602</f>
        <v>0</v>
      </c>
      <c r="N157" s="80"/>
      <c r="O157" s="80"/>
    </row>
    <row r="158" spans="1:230" s="29" customFormat="1" ht="14.25">
      <c r="A158" s="1934"/>
      <c r="B158" s="80" t="e">
        <f>HOME!#REF!</f>
        <v>#REF!</v>
      </c>
      <c r="C158" s="80" t="e">
        <f>HOME!#REF!</f>
        <v>#REF!</v>
      </c>
      <c r="D158" s="80" t="e">
        <f>HOME!#REF!</f>
        <v>#REF!</v>
      </c>
      <c r="E158" s="80"/>
      <c r="F158" s="80"/>
      <c r="G158" s="80"/>
      <c r="H158" s="80"/>
      <c r="I158" s="80"/>
      <c r="J158" s="80"/>
      <c r="K158" s="80">
        <f>HOME!A603</f>
        <v>0</v>
      </c>
      <c r="L158" s="80">
        <f>HOME!B603</f>
        <v>0</v>
      </c>
      <c r="M158" s="80">
        <f>HOME!C603</f>
        <v>0</v>
      </c>
      <c r="N158" s="80"/>
      <c r="O158" s="80"/>
    </row>
    <row r="159" spans="1:230">
      <c r="B159" s="80" t="e">
        <f>HOME!#REF!</f>
        <v>#REF!</v>
      </c>
      <c r="C159" s="80" t="e">
        <f>HOME!#REF!</f>
        <v>#REF!</v>
      </c>
      <c r="D159" s="80" t="e">
        <f>HOME!#REF!</f>
        <v>#REF!</v>
      </c>
      <c r="E159" s="80"/>
      <c r="F159" s="80"/>
      <c r="G159" s="80"/>
      <c r="H159" s="80"/>
      <c r="I159" s="80"/>
      <c r="J159" s="1700"/>
      <c r="K159" s="80"/>
      <c r="L159" s="80"/>
      <c r="M159" s="80"/>
      <c r="N159" s="80"/>
      <c r="O159" s="80"/>
    </row>
    <row r="160" spans="1:230">
      <c r="B160" s="80" t="e">
        <f>HOME!#REF!</f>
        <v>#REF!</v>
      </c>
      <c r="C160" s="80" t="e">
        <f>HOME!#REF!</f>
        <v>#REF!</v>
      </c>
      <c r="D160" s="80" t="e">
        <f>HOME!#REF!</f>
        <v>#REF!</v>
      </c>
      <c r="E160" s="80"/>
      <c r="F160" s="80"/>
      <c r="G160" s="80"/>
      <c r="H160" s="80"/>
      <c r="I160" s="80"/>
      <c r="J160" s="80"/>
      <c r="K160" s="80"/>
      <c r="L160" s="80"/>
      <c r="M160" s="80"/>
      <c r="N160" s="80"/>
      <c r="O160" s="80"/>
    </row>
    <row r="161" spans="2:15">
      <c r="B161" s="80" t="e">
        <f>HOME!#REF!</f>
        <v>#REF!</v>
      </c>
      <c r="C161" s="80" t="e">
        <f>HOME!#REF!</f>
        <v>#REF!</v>
      </c>
      <c r="D161" s="80" t="e">
        <f>HOME!#REF!</f>
        <v>#REF!</v>
      </c>
      <c r="E161" s="80"/>
      <c r="F161" s="80"/>
      <c r="G161" s="80"/>
      <c r="H161" s="80"/>
      <c r="I161" s="80"/>
      <c r="J161" s="80"/>
      <c r="K161" s="80"/>
      <c r="L161" s="80"/>
      <c r="M161" s="80"/>
      <c r="N161" s="80"/>
      <c r="O161" s="80"/>
    </row>
    <row r="162" spans="2:15">
      <c r="B162" s="80"/>
      <c r="C162" s="80"/>
      <c r="D162" s="80"/>
      <c r="E162" s="80"/>
      <c r="F162" s="80"/>
      <c r="G162" s="80"/>
      <c r="H162" s="80"/>
      <c r="I162" s="80"/>
      <c r="J162" s="31"/>
      <c r="K162" s="80"/>
      <c r="L162" s="80"/>
      <c r="M162" s="80"/>
      <c r="N162" s="80"/>
      <c r="O162" s="80"/>
    </row>
    <row r="163" spans="2:15">
      <c r="B163" s="80"/>
      <c r="C163" s="80"/>
      <c r="D163" s="80"/>
      <c r="E163" s="80"/>
      <c r="F163" s="80"/>
      <c r="G163" s="80"/>
      <c r="H163" s="80"/>
      <c r="I163" s="80"/>
      <c r="J163" s="31"/>
      <c r="K163" s="80"/>
      <c r="L163" s="80"/>
      <c r="M163" s="80"/>
      <c r="N163" s="80"/>
      <c r="O163" s="80"/>
    </row>
    <row r="164" spans="2:15">
      <c r="B164" s="31"/>
      <c r="C164" s="31"/>
      <c r="D164" s="31"/>
      <c r="E164" s="31"/>
      <c r="F164" s="80"/>
      <c r="G164" s="80"/>
      <c r="H164" s="80"/>
      <c r="I164" s="80"/>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92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7"/>
      <c r="B2" s="7" t="s">
        <v>4716</v>
      </c>
      <c r="C2" s="44"/>
    </row>
    <row r="3" spans="1:11" s="14" customFormat="1" ht="19.5">
      <c r="A3" s="1928"/>
      <c r="D3" s="270"/>
      <c r="G3" s="271"/>
      <c r="H3" s="270"/>
      <c r="K3" s="270"/>
    </row>
    <row r="4" spans="1:11" ht="15">
      <c r="B4" s="65"/>
      <c r="C4" s="65"/>
      <c r="D4" s="53" t="s">
        <v>4915</v>
      </c>
      <c r="E4" s="65"/>
      <c r="F4" s="65"/>
      <c r="G4" s="65"/>
      <c r="H4" s="65"/>
      <c r="I4" s="65"/>
      <c r="J4" s="37"/>
      <c r="K4" s="37"/>
    </row>
    <row r="5" spans="1:11" ht="15">
      <c r="B5" s="65"/>
      <c r="C5" s="65"/>
      <c r="D5" s="267"/>
      <c r="E5" s="65"/>
      <c r="F5" s="65"/>
      <c r="G5" s="65"/>
      <c r="H5" s="65"/>
      <c r="I5" s="65"/>
      <c r="J5" s="37"/>
      <c r="K5" s="37"/>
    </row>
    <row r="6" spans="1:11" s="14" customFormat="1" ht="24" customHeight="1">
      <c r="A6" s="1931"/>
      <c r="B6" s="1012"/>
      <c r="C6" s="1013"/>
      <c r="D6" s="1844" t="s">
        <v>96</v>
      </c>
      <c r="E6" s="1014" t="s">
        <v>678</v>
      </c>
      <c r="F6" s="65"/>
      <c r="H6" s="903"/>
      <c r="I6" s="903"/>
    </row>
    <row r="7" spans="1:11" s="14" customFormat="1" ht="31.5" customHeight="1" thickBot="1">
      <c r="A7" s="1931"/>
      <c r="B7" s="1015"/>
      <c r="C7" s="1842" t="s">
        <v>4896</v>
      </c>
      <c r="D7" s="1486" t="s">
        <v>2599</v>
      </c>
      <c r="E7" s="1698" t="s">
        <v>4916</v>
      </c>
      <c r="F7" s="65"/>
      <c r="H7" s="2338" t="s">
        <v>4411</v>
      </c>
      <c r="I7" s="1060" t="s">
        <v>1793</v>
      </c>
      <c r="J7" s="2339" t="s">
        <v>4797</v>
      </c>
      <c r="K7" s="2339" t="s">
        <v>4798</v>
      </c>
    </row>
    <row r="8" spans="1:11" s="14" customFormat="1" ht="20.100000000000001" hidden="1" customHeight="1" thickTop="1">
      <c r="A8" s="1932" t="s">
        <v>4897</v>
      </c>
      <c r="B8" s="1093" t="s">
        <v>404</v>
      </c>
      <c r="C8" s="1020" t="s">
        <v>4898</v>
      </c>
      <c r="D8" s="1213">
        <v>45367</v>
      </c>
      <c r="E8" s="1213">
        <v>45386</v>
      </c>
      <c r="F8" s="65"/>
      <c r="H8" s="2340">
        <v>45367</v>
      </c>
      <c r="I8" s="2341">
        <v>45368</v>
      </c>
      <c r="J8" s="2341">
        <v>45361</v>
      </c>
      <c r="K8" s="2341">
        <v>45362</v>
      </c>
    </row>
    <row r="9" spans="1:11" s="14" customFormat="1" ht="20.100000000000001" hidden="1" customHeight="1" thickBot="1">
      <c r="A9" s="1932" t="s">
        <v>4899</v>
      </c>
      <c r="B9" s="1845" t="s">
        <v>4900</v>
      </c>
      <c r="C9" s="1018" t="s">
        <v>4901</v>
      </c>
      <c r="D9" s="1896">
        <v>45385</v>
      </c>
      <c r="E9" s="1848">
        <v>45404</v>
      </c>
      <c r="F9" s="65"/>
      <c r="H9" s="1176">
        <v>45381</v>
      </c>
      <c r="I9" s="1520">
        <v>45382</v>
      </c>
      <c r="J9" s="1520">
        <v>45375</v>
      </c>
      <c r="K9" s="1520">
        <v>45376</v>
      </c>
    </row>
    <row r="10" spans="1:11" s="14" customFormat="1" ht="20.100000000000001" hidden="1" customHeight="1" thickTop="1">
      <c r="A10" s="1932" t="s">
        <v>4902</v>
      </c>
      <c r="B10" s="1093" t="s">
        <v>404</v>
      </c>
      <c r="C10" s="1020" t="s">
        <v>4903</v>
      </c>
      <c r="D10" s="1213">
        <v>45392</v>
      </c>
      <c r="E10" s="1213">
        <v>45411</v>
      </c>
      <c r="F10" s="65"/>
      <c r="H10" s="1176">
        <v>45388</v>
      </c>
      <c r="I10" s="1520">
        <v>45389</v>
      </c>
      <c r="J10" s="1520">
        <v>45382</v>
      </c>
      <c r="K10" s="1520">
        <v>45383</v>
      </c>
    </row>
    <row r="11" spans="1:11" s="14" customFormat="1" ht="20.100000000000001" hidden="1" customHeight="1">
      <c r="A11" s="1932" t="s">
        <v>4897</v>
      </c>
      <c r="B11" s="1093" t="s">
        <v>404</v>
      </c>
      <c r="C11" s="1250" t="s">
        <v>4904</v>
      </c>
      <c r="D11" s="1925">
        <v>45407</v>
      </c>
      <c r="E11" s="1886">
        <v>45426</v>
      </c>
      <c r="F11" s="65"/>
      <c r="H11" s="1176" t="e">
        <f>#REF!+7</f>
        <v>#REF!</v>
      </c>
      <c r="I11" s="1520" t="e">
        <f t="shared" ref="I11:I17" si="0">H11+1</f>
        <v>#REF!</v>
      </c>
      <c r="J11" s="1520" t="e">
        <f t="shared" ref="J11:J17" si="1">H11-6</f>
        <v>#REF!</v>
      </c>
      <c r="K11" s="1520" t="e">
        <f t="shared" ref="K11:K14" si="2">J11+1</f>
        <v>#REF!</v>
      </c>
    </row>
    <row r="12" spans="1:11" s="14" customFormat="1" ht="20.100000000000001" hidden="1" customHeight="1" thickBot="1">
      <c r="A12" s="1932" t="s">
        <v>4905</v>
      </c>
      <c r="B12" s="1884" t="s">
        <v>4900</v>
      </c>
      <c r="C12" s="1018" t="s">
        <v>4906</v>
      </c>
      <c r="D12" s="1885">
        <v>45409</v>
      </c>
      <c r="E12" s="1848">
        <v>45428</v>
      </c>
      <c r="F12" s="65"/>
      <c r="H12" s="1176" t="e">
        <f t="shared" ref="H12:H17" si="3">H11+7</f>
        <v>#REF!</v>
      </c>
      <c r="I12" s="1520" t="e">
        <f t="shared" si="0"/>
        <v>#REF!</v>
      </c>
      <c r="J12" s="1520" t="e">
        <f t="shared" si="1"/>
        <v>#REF!</v>
      </c>
      <c r="K12" s="1520" t="e">
        <f t="shared" si="2"/>
        <v>#REF!</v>
      </c>
    </row>
    <row r="13" spans="1:11" s="14" customFormat="1" ht="20.100000000000001" hidden="1" customHeight="1" thickTop="1">
      <c r="A13" s="1932" t="s">
        <v>4907</v>
      </c>
      <c r="B13" s="1027" t="s">
        <v>4908</v>
      </c>
      <c r="C13" s="1020" t="s">
        <v>4909</v>
      </c>
      <c r="D13" s="1011">
        <v>45428</v>
      </c>
      <c r="E13" s="1008">
        <v>45447</v>
      </c>
      <c r="F13" s="65"/>
      <c r="H13" s="1176" t="e">
        <f>#REF!+7</f>
        <v>#REF!</v>
      </c>
      <c r="I13" s="1520" t="e">
        <f t="shared" si="0"/>
        <v>#REF!</v>
      </c>
      <c r="J13" s="1520" t="e">
        <f t="shared" si="1"/>
        <v>#REF!</v>
      </c>
      <c r="K13" s="1520" t="e">
        <f t="shared" si="2"/>
        <v>#REF!</v>
      </c>
    </row>
    <row r="14" spans="1:11" s="14" customFormat="1" ht="20.100000000000001" hidden="1" customHeight="1">
      <c r="A14" s="1932" t="s">
        <v>4910</v>
      </c>
      <c r="B14" s="1093" t="s">
        <v>404</v>
      </c>
      <c r="C14" s="1250" t="s">
        <v>4911</v>
      </c>
      <c r="D14" s="1886">
        <v>45433</v>
      </c>
      <c r="E14" s="1886">
        <v>45452</v>
      </c>
      <c r="F14" s="65"/>
      <c r="H14" s="1176" t="e">
        <f t="shared" si="3"/>
        <v>#REF!</v>
      </c>
      <c r="I14" s="1520" t="e">
        <f t="shared" si="0"/>
        <v>#REF!</v>
      </c>
      <c r="J14" s="1520" t="e">
        <f t="shared" si="1"/>
        <v>#REF!</v>
      </c>
      <c r="K14" s="1520" t="e">
        <f t="shared" si="2"/>
        <v>#REF!</v>
      </c>
    </row>
    <row r="15" spans="1:11" s="14" customFormat="1" ht="20.100000000000001" customHeight="1" thickTop="1">
      <c r="A15" s="1932" t="s">
        <v>4897</v>
      </c>
      <c r="B15" s="1028" t="s">
        <v>4897</v>
      </c>
      <c r="C15" s="1023" t="s">
        <v>4917</v>
      </c>
      <c r="D15" s="1004">
        <v>45493</v>
      </c>
      <c r="E15" s="1009">
        <f>D15+11</f>
        <v>45504</v>
      </c>
      <c r="F15" s="65"/>
      <c r="H15" s="1176">
        <v>45493</v>
      </c>
      <c r="I15" s="1520">
        <f t="shared" si="0"/>
        <v>45494</v>
      </c>
      <c r="J15" s="1520">
        <f t="shared" si="1"/>
        <v>45487</v>
      </c>
      <c r="K15" s="1520">
        <f>J15</f>
        <v>45487</v>
      </c>
    </row>
    <row r="16" spans="1:11" s="14" customFormat="1" ht="20.100000000000001" customHeight="1">
      <c r="A16" s="1932" t="s">
        <v>4899</v>
      </c>
      <c r="B16" s="1028" t="s">
        <v>4899</v>
      </c>
      <c r="C16" s="1023" t="s">
        <v>4918</v>
      </c>
      <c r="D16" s="1004">
        <v>45498</v>
      </c>
      <c r="E16" s="1009">
        <f>D16+11</f>
        <v>45509</v>
      </c>
      <c r="F16" s="65"/>
      <c r="H16" s="1176">
        <f t="shared" si="3"/>
        <v>45500</v>
      </c>
      <c r="I16" s="1520">
        <f t="shared" si="0"/>
        <v>45501</v>
      </c>
      <c r="J16" s="1520">
        <f t="shared" si="1"/>
        <v>45494</v>
      </c>
      <c r="K16" s="1520">
        <f t="shared" ref="K16:K20" si="4">J16</f>
        <v>45494</v>
      </c>
    </row>
    <row r="17" spans="1:230" s="14" customFormat="1" ht="20.100000000000001" customHeight="1">
      <c r="A17" s="1932" t="s">
        <v>4919</v>
      </c>
      <c r="B17" s="2450" t="s">
        <v>4920</v>
      </c>
      <c r="C17" s="1023" t="s">
        <v>4921</v>
      </c>
      <c r="D17" s="1004">
        <v>45507</v>
      </c>
      <c r="E17" s="2442" t="s">
        <v>391</v>
      </c>
      <c r="F17" s="65"/>
      <c r="H17" s="1176">
        <f t="shared" si="3"/>
        <v>45507</v>
      </c>
      <c r="I17" s="1520">
        <f t="shared" si="0"/>
        <v>45508</v>
      </c>
      <c r="J17" s="1520">
        <f t="shared" si="1"/>
        <v>45501</v>
      </c>
      <c r="K17" s="1520">
        <f t="shared" si="4"/>
        <v>45501</v>
      </c>
    </row>
    <row r="18" spans="1:230" s="14" customFormat="1" ht="20.100000000000001" customHeight="1">
      <c r="A18" s="1932" t="s">
        <v>4897</v>
      </c>
      <c r="B18" s="1022" t="s">
        <v>404</v>
      </c>
      <c r="C18" s="1023" t="s">
        <v>4922</v>
      </c>
      <c r="D18" s="1066">
        <v>45514</v>
      </c>
      <c r="E18" s="1066">
        <f t="shared" ref="E18:E20" si="5">D18+11</f>
        <v>45525</v>
      </c>
      <c r="F18" s="65"/>
      <c r="H18" s="1176">
        <f t="shared" ref="H18:H22" si="6">H17+7</f>
        <v>45514</v>
      </c>
      <c r="I18" s="1520">
        <f t="shared" ref="I18:I20" si="7">H18+1</f>
        <v>45515</v>
      </c>
      <c r="J18" s="1520">
        <f t="shared" ref="J18:J20" si="8">H18-6</f>
        <v>45508</v>
      </c>
      <c r="K18" s="1520">
        <f t="shared" si="4"/>
        <v>45508</v>
      </c>
    </row>
    <row r="19" spans="1:230" s="14" customFormat="1" ht="20.100000000000001" customHeight="1">
      <c r="A19" s="1932" t="s">
        <v>4899</v>
      </c>
      <c r="B19" s="2458" t="s">
        <v>4897</v>
      </c>
      <c r="C19" s="1023" t="s">
        <v>4923</v>
      </c>
      <c r="D19" s="1004">
        <v>45527</v>
      </c>
      <c r="E19" s="1009">
        <f t="shared" si="5"/>
        <v>45538</v>
      </c>
      <c r="F19" s="65"/>
      <c r="H19" s="1176">
        <f t="shared" si="6"/>
        <v>45521</v>
      </c>
      <c r="I19" s="1520">
        <f t="shared" si="7"/>
        <v>45522</v>
      </c>
      <c r="J19" s="1520">
        <f t="shared" si="8"/>
        <v>45515</v>
      </c>
      <c r="K19" s="1520">
        <f t="shared" si="4"/>
        <v>45515</v>
      </c>
    </row>
    <row r="20" spans="1:230" s="14" customFormat="1" ht="20.100000000000001" customHeight="1">
      <c r="A20" s="1932"/>
      <c r="B20" s="2451" t="s">
        <v>4899</v>
      </c>
      <c r="C20" s="1023" t="s">
        <v>4924</v>
      </c>
      <c r="D20" s="1004">
        <v>45531</v>
      </c>
      <c r="E20" s="1009">
        <f t="shared" si="5"/>
        <v>45542</v>
      </c>
      <c r="F20" s="65"/>
      <c r="H20" s="1176">
        <f t="shared" si="6"/>
        <v>45528</v>
      </c>
      <c r="I20" s="1520">
        <f t="shared" si="7"/>
        <v>45529</v>
      </c>
      <c r="J20" s="1520">
        <f t="shared" si="8"/>
        <v>45522</v>
      </c>
      <c r="K20" s="1520">
        <f t="shared" si="4"/>
        <v>45522</v>
      </c>
    </row>
    <row r="21" spans="1:230" s="14" customFormat="1" ht="20.100000000000001" customHeight="1">
      <c r="A21" s="1932"/>
      <c r="B21" s="1022" t="s">
        <v>404</v>
      </c>
      <c r="C21" s="1023" t="s">
        <v>4925</v>
      </c>
      <c r="D21" s="1066">
        <v>45514</v>
      </c>
      <c r="E21" s="1066">
        <f t="shared" ref="E21" si="9">D21+11</f>
        <v>45525</v>
      </c>
      <c r="F21" s="65"/>
      <c r="H21" s="1176">
        <f>H20+7</f>
        <v>45535</v>
      </c>
      <c r="I21" s="1520">
        <f>H21+1</f>
        <v>45536</v>
      </c>
      <c r="J21" s="1520">
        <f>H21-6</f>
        <v>45529</v>
      </c>
      <c r="K21" s="1520">
        <f>J21</f>
        <v>45529</v>
      </c>
    </row>
    <row r="22" spans="1:230" s="14" customFormat="1" ht="20.100000000000001" customHeight="1">
      <c r="A22" s="1932"/>
      <c r="B22" s="2633" t="s">
        <v>4897</v>
      </c>
      <c r="C22" s="2634" t="s">
        <v>4926</v>
      </c>
      <c r="D22" s="1255">
        <v>45528</v>
      </c>
      <c r="E22" s="1255">
        <f t="shared" ref="E22" si="10">D22+11</f>
        <v>45539</v>
      </c>
      <c r="F22" s="65"/>
      <c r="H22" s="2636">
        <f t="shared" si="6"/>
        <v>45542</v>
      </c>
      <c r="I22" s="2637">
        <f t="shared" ref="I22" si="11">H22+1</f>
        <v>45543</v>
      </c>
      <c r="J22" s="2637">
        <f t="shared" ref="J22" si="12">H22-6</f>
        <v>45536</v>
      </c>
      <c r="K22" s="2637">
        <f t="shared" ref="K22" si="13">J22</f>
        <v>45536</v>
      </c>
    </row>
    <row r="23" spans="1:230" s="14" customFormat="1" ht="20.100000000000001" customHeight="1">
      <c r="A23" s="1932"/>
      <c r="B23" s="2635" t="s">
        <v>4899</v>
      </c>
      <c r="C23" s="2634" t="s">
        <v>4927</v>
      </c>
      <c r="D23" s="1255">
        <f>D22+7</f>
        <v>45535</v>
      </c>
      <c r="E23" s="1255">
        <f>D23+11</f>
        <v>45546</v>
      </c>
      <c r="F23" s="65"/>
      <c r="H23" s="2636">
        <f>H22+7</f>
        <v>45549</v>
      </c>
      <c r="I23" s="2637">
        <f>H23+1</f>
        <v>45550</v>
      </c>
      <c r="J23" s="2637">
        <f>H23-6</f>
        <v>45543</v>
      </c>
      <c r="K23" s="2637">
        <f>J23</f>
        <v>45543</v>
      </c>
    </row>
    <row r="24" spans="1:230" s="14" customFormat="1" ht="20.100000000000001" customHeight="1">
      <c r="A24" s="1932"/>
      <c r="B24" s="2635" t="s">
        <v>2290</v>
      </c>
      <c r="C24" s="2634" t="s">
        <v>4928</v>
      </c>
      <c r="D24" s="1255">
        <f>D23+7</f>
        <v>45542</v>
      </c>
      <c r="E24" s="1255">
        <f>D24+11</f>
        <v>45553</v>
      </c>
      <c r="F24" s="65"/>
      <c r="H24" s="2636">
        <f>H23+7</f>
        <v>45556</v>
      </c>
      <c r="I24" s="2637">
        <f>H24+1</f>
        <v>45557</v>
      </c>
      <c r="J24" s="2637">
        <f>H24-6</f>
        <v>45550</v>
      </c>
      <c r="K24" s="2637">
        <f>J24</f>
        <v>45550</v>
      </c>
    </row>
    <row r="25" spans="1:230" s="14" customFormat="1" ht="20.25">
      <c r="A25" s="1932"/>
      <c r="B25" s="1699" t="s">
        <v>609</v>
      </c>
      <c r="C25" s="60"/>
      <c r="D25" s="60"/>
      <c r="E25" s="60"/>
      <c r="F25" s="65"/>
      <c r="G25" s="60"/>
      <c r="H25" s="2638"/>
      <c r="I25" s="2639"/>
      <c r="J25" s="2640"/>
      <c r="K25" s="2641"/>
    </row>
    <row r="26" spans="1:230" s="14" customFormat="1" ht="17.25" customHeight="1">
      <c r="A26" s="1933"/>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1934"/>
      <c r="B27" s="230" t="s">
        <v>0</v>
      </c>
      <c r="C27" s="69"/>
      <c r="D27" t="s">
        <v>2209</v>
      </c>
      <c r="E27" s="231"/>
      <c r="F27" s="70" t="s">
        <v>35</v>
      </c>
      <c r="G27" s="70"/>
      <c r="H27" s="70"/>
      <c r="I27" s="69"/>
      <c r="J27" s="69"/>
      <c r="K27" s="70" t="s">
        <v>60</v>
      </c>
      <c r="L27" s="70"/>
      <c r="M27" s="70"/>
      <c r="N27" s="60"/>
    </row>
    <row r="28" spans="1:230" s="30" customFormat="1" ht="15.75" customHeight="1">
      <c r="A28" s="1934"/>
      <c r="B28" s="80" t="s">
        <v>1</v>
      </c>
      <c r="C28" s="69"/>
      <c r="D28" s="226" t="s">
        <v>610</v>
      </c>
      <c r="E28" s="70"/>
      <c r="F28" s="69" t="s">
        <v>611</v>
      </c>
      <c r="G28" s="69"/>
      <c r="H28" s="1097" t="s">
        <v>38</v>
      </c>
      <c r="J28" s="69"/>
      <c r="K28" s="69" t="s">
        <v>62</v>
      </c>
      <c r="L28" s="69"/>
      <c r="M28" s="1163" t="s">
        <v>63</v>
      </c>
      <c r="N28" s="60"/>
    </row>
    <row r="29" spans="1:230" s="29" customFormat="1" ht="15.75" customHeight="1">
      <c r="A29" s="1934"/>
      <c r="B29" s="80"/>
      <c r="C29" s="69"/>
      <c r="D29" s="81"/>
      <c r="E29" s="70"/>
      <c r="F29" s="69"/>
      <c r="G29" s="69"/>
      <c r="H29" s="69"/>
      <c r="I29" s="1097"/>
      <c r="J29" s="69"/>
      <c r="K29" s="69"/>
      <c r="L29" s="69"/>
      <c r="M29" s="1163"/>
      <c r="N29" s="60"/>
    </row>
    <row r="30" spans="1:230" s="29" customFormat="1" ht="15.75" customHeight="1">
      <c r="A30" s="1935"/>
      <c r="B30" s="80" t="str">
        <f>HOME!A561</f>
        <v>PANTHER</v>
      </c>
      <c r="C30" s="80" t="str">
        <f>HOME!B561</f>
        <v>YARIMCA</v>
      </c>
      <c r="D30" s="80" t="str">
        <f>HOME!C561</f>
        <v>TRYAR</v>
      </c>
      <c r="E30" s="80">
        <f>HOME!D561</f>
        <v>0</v>
      </c>
      <c r="F30" s="80" t="e">
        <f>HOME!#REF!</f>
        <v>#REF!</v>
      </c>
      <c r="G30" s="80" t="e">
        <f>HOME!#REF!</f>
        <v>#REF!</v>
      </c>
      <c r="H30" s="80" t="e">
        <f>HOME!#REF!</f>
        <v>#REF!</v>
      </c>
      <c r="I30" s="80"/>
      <c r="J30" s="80"/>
      <c r="K30" s="80">
        <f>HOME!A594</f>
        <v>0</v>
      </c>
      <c r="L30" s="80">
        <f>HOME!B594</f>
        <v>0</v>
      </c>
      <c r="M30" s="80">
        <f>HOME!C594</f>
        <v>0</v>
      </c>
      <c r="N30" s="80"/>
      <c r="O30" s="80"/>
    </row>
    <row r="31" spans="1:230" s="29" customFormat="1" ht="15.75" customHeight="1">
      <c r="A31" s="1934"/>
      <c r="B31" s="80" t="str">
        <f>HOME!A562</f>
        <v>TIGER SERVICE</v>
      </c>
      <c r="C31" s="80" t="str">
        <f>HOME!B562</f>
        <v>YARIMCA</v>
      </c>
      <c r="D31" s="80" t="str">
        <f>HOME!C562</f>
        <v>TRYAR</v>
      </c>
      <c r="E31" s="80"/>
      <c r="F31" s="80" t="e">
        <f>HOME!#REF!</f>
        <v>#REF!</v>
      </c>
      <c r="G31" s="80" t="e">
        <f>HOME!#REF!</f>
        <v>#REF!</v>
      </c>
      <c r="H31" s="80" t="e">
        <f>HOME!#REF!</f>
        <v>#REF!</v>
      </c>
      <c r="I31" s="80"/>
      <c r="J31" s="80"/>
      <c r="K31" s="80">
        <f>HOME!A595</f>
        <v>0</v>
      </c>
      <c r="L31" s="80">
        <f>HOME!B595</f>
        <v>0</v>
      </c>
      <c r="M31" s="80">
        <f>HOME!C595</f>
        <v>0</v>
      </c>
      <c r="N31" s="80"/>
      <c r="O31" s="80"/>
    </row>
    <row r="32" spans="1:230" s="29" customFormat="1" ht="15.75" customHeight="1">
      <c r="A32" s="1934"/>
      <c r="B32" s="80" t="str">
        <f>HOME!A564</f>
        <v>BRITANNIA</v>
      </c>
      <c r="C32" s="80" t="str">
        <f>HOME!B564</f>
        <v>ZANZIBAR</v>
      </c>
      <c r="D32" s="80" t="str">
        <f>HOME!C564</f>
        <v>TZZNZ</v>
      </c>
      <c r="E32" s="80"/>
      <c r="F32" s="80" t="str">
        <f>HOME!A573</f>
        <v>SAMBAR / ALPACA</v>
      </c>
      <c r="G32" s="80" t="str">
        <f>HOME!B573</f>
        <v>CALLAO</v>
      </c>
      <c r="H32" s="80" t="str">
        <f>HOME!C573</f>
        <v>PECLL</v>
      </c>
      <c r="I32" s="80"/>
      <c r="J32" s="80"/>
      <c r="K32" s="80">
        <f>HOME!A596</f>
        <v>0</v>
      </c>
      <c r="L32" s="80">
        <f>HOME!B596</f>
        <v>0</v>
      </c>
      <c r="M32" s="80">
        <f>HOME!C596</f>
        <v>0</v>
      </c>
      <c r="N32" s="80"/>
      <c r="O32" s="80"/>
    </row>
    <row r="33" spans="1:15" s="29" customFormat="1" ht="15.75" customHeight="1">
      <c r="A33" s="1934"/>
      <c r="B33" s="80" t="str">
        <f>HOME!A569</f>
        <v>IPANEMA</v>
      </c>
      <c r="C33" s="80" t="str">
        <f>HOME!B569</f>
        <v>ZARATE</v>
      </c>
      <c r="D33" s="80" t="str">
        <f>HOME!C569</f>
        <v>ARZAE</v>
      </c>
      <c r="E33" s="80"/>
      <c r="F33" s="80">
        <f>HOME!A582</f>
        <v>0</v>
      </c>
      <c r="G33" s="80">
        <f>HOME!B582</f>
        <v>0</v>
      </c>
      <c r="H33" s="80">
        <f>HOME!C582</f>
        <v>0</v>
      </c>
      <c r="I33" s="80"/>
      <c r="J33" s="80"/>
      <c r="K33" s="80">
        <f>HOME!A597</f>
        <v>0</v>
      </c>
      <c r="L33" s="80">
        <f>HOME!B597</f>
        <v>0</v>
      </c>
      <c r="M33" s="80">
        <f>HOME!C597</f>
        <v>0</v>
      </c>
      <c r="N33" s="80"/>
      <c r="O33" s="80"/>
    </row>
    <row r="34" spans="1:15" s="29" customFormat="1" ht="15.75" customHeight="1">
      <c r="A34" s="1934"/>
      <c r="B34" s="80" t="str">
        <f>HOME!A571</f>
        <v>BRITANNIA</v>
      </c>
      <c r="C34" s="80" t="str">
        <f>HOME!B571</f>
        <v>ZEEBRUGGE</v>
      </c>
      <c r="D34" s="80" t="str">
        <f>HOME!C571</f>
        <v>BEZEE</v>
      </c>
      <c r="E34" s="80"/>
      <c r="F34" s="80" t="e">
        <f>HOME!#REF!</f>
        <v>#REF!</v>
      </c>
      <c r="G34" s="80">
        <f>HOME!B583</f>
        <v>0</v>
      </c>
      <c r="H34" s="80">
        <f>HOME!C583</f>
        <v>0</v>
      </c>
      <c r="I34" s="80"/>
      <c r="J34" s="80"/>
      <c r="K34" s="80">
        <f>HOME!A598</f>
        <v>0</v>
      </c>
      <c r="L34" s="80">
        <f>HOME!B598</f>
        <v>0</v>
      </c>
      <c r="M34" s="80">
        <f>HOME!C598</f>
        <v>0</v>
      </c>
      <c r="N34" s="80"/>
      <c r="O34" s="80"/>
    </row>
    <row r="35" spans="1:15" s="29" customFormat="1" ht="15.75" customHeight="1">
      <c r="A35" s="1934"/>
      <c r="B35" s="80" t="str">
        <f>HOME!A572</f>
        <v>SWAN SERVICE</v>
      </c>
      <c r="C35" s="80" t="str">
        <f>HOME!B572</f>
        <v>HAMBURG</v>
      </c>
      <c r="D35" s="80" t="str">
        <f>HOME!C572</f>
        <v>DEHAM</v>
      </c>
      <c r="E35" s="80"/>
      <c r="F35" s="80">
        <f>HOME!A584</f>
        <v>0</v>
      </c>
      <c r="G35" s="80">
        <f>HOME!B584</f>
        <v>0</v>
      </c>
      <c r="H35" s="80">
        <f>HOME!C584</f>
        <v>0</v>
      </c>
      <c r="I35" s="80"/>
      <c r="J35" s="80"/>
      <c r="K35" s="80">
        <f>HOME!A599</f>
        <v>0</v>
      </c>
      <c r="L35" s="80">
        <f>HOME!B599</f>
        <v>0</v>
      </c>
      <c r="M35" s="80">
        <f>HOME!C599</f>
        <v>0</v>
      </c>
      <c r="N35" s="80"/>
      <c r="O35" s="80"/>
    </row>
    <row r="36" spans="1:15" s="29" customFormat="1" ht="15.75" customHeight="1">
      <c r="A36" s="1934"/>
      <c r="B36" s="80" t="e">
        <f>HOME!#REF!</f>
        <v>#REF!</v>
      </c>
      <c r="C36" s="80" t="e">
        <f>HOME!#REF!</f>
        <v>#REF!</v>
      </c>
      <c r="D36" s="80" t="e">
        <f>HOME!#REF!</f>
        <v>#REF!</v>
      </c>
      <c r="E36" s="80"/>
      <c r="F36" s="80">
        <f>HOME!A585</f>
        <v>0</v>
      </c>
      <c r="G36" s="80">
        <f>HOME!B585</f>
        <v>0</v>
      </c>
      <c r="H36" s="80">
        <f>HOME!C585</f>
        <v>0</v>
      </c>
      <c r="I36" s="80"/>
      <c r="J36" s="80"/>
      <c r="K36" s="80">
        <f>HOME!A600</f>
        <v>0</v>
      </c>
      <c r="L36" s="80">
        <f>HOME!B600</f>
        <v>0</v>
      </c>
      <c r="M36" s="80">
        <f>HOME!C600</f>
        <v>0</v>
      </c>
      <c r="N36" s="80"/>
      <c r="O36" s="80"/>
    </row>
    <row r="37" spans="1:15" s="29" customFormat="1" ht="15.75" customHeight="1">
      <c r="A37" s="1934"/>
      <c r="B37" s="80" t="str">
        <f>HOME!A583</f>
        <v>ENDD</v>
      </c>
      <c r="C37" s="80" t="e">
        <f>HOME!#REF!</f>
        <v>#REF!</v>
      </c>
      <c r="D37" s="80" t="e">
        <f>HOME!#REF!</f>
        <v>#REF!</v>
      </c>
      <c r="E37" s="80"/>
      <c r="F37" s="80">
        <f>HOME!A586</f>
        <v>0</v>
      </c>
      <c r="G37" s="80">
        <f>HOME!B586</f>
        <v>0</v>
      </c>
      <c r="H37" s="80">
        <f>HOME!C586</f>
        <v>0</v>
      </c>
      <c r="I37" s="80"/>
      <c r="J37" s="80"/>
      <c r="K37" s="80">
        <f>HOME!A601</f>
        <v>0</v>
      </c>
      <c r="L37" s="80">
        <f>HOME!B601</f>
        <v>0</v>
      </c>
      <c r="M37" s="80">
        <f>HOME!C601</f>
        <v>0</v>
      </c>
      <c r="N37" s="80"/>
      <c r="O37" s="80"/>
    </row>
    <row r="38" spans="1:15" s="29" customFormat="1" ht="14.25">
      <c r="A38" s="1934"/>
      <c r="B38" s="80" t="e">
        <f>HOME!#REF!</f>
        <v>#REF!</v>
      </c>
      <c r="C38" s="80" t="e">
        <f>HOME!#REF!</f>
        <v>#REF!</v>
      </c>
      <c r="D38" s="80" t="e">
        <f>HOME!#REF!</f>
        <v>#REF!</v>
      </c>
      <c r="E38" s="80"/>
      <c r="F38" s="80"/>
      <c r="G38" s="80"/>
      <c r="H38" s="80"/>
      <c r="I38" s="80"/>
      <c r="J38" s="80"/>
      <c r="K38" s="80">
        <f>HOME!A602</f>
        <v>0</v>
      </c>
      <c r="L38" s="80">
        <f>HOME!B602</f>
        <v>0</v>
      </c>
      <c r="M38" s="80">
        <f>HOME!C602</f>
        <v>0</v>
      </c>
      <c r="N38" s="80"/>
      <c r="O38" s="80"/>
    </row>
    <row r="39" spans="1:15" s="29" customFormat="1" ht="14.25">
      <c r="A39" s="1934"/>
      <c r="B39" s="80" t="e">
        <f>HOME!#REF!</f>
        <v>#REF!</v>
      </c>
      <c r="C39" s="80" t="e">
        <f>HOME!#REF!</f>
        <v>#REF!</v>
      </c>
      <c r="D39" s="80" t="e">
        <f>HOME!#REF!</f>
        <v>#REF!</v>
      </c>
      <c r="E39" s="80"/>
      <c r="F39" s="80"/>
      <c r="G39" s="80"/>
      <c r="H39" s="80"/>
      <c r="I39" s="80"/>
      <c r="J39" s="80"/>
      <c r="K39" s="80">
        <f>HOME!A603</f>
        <v>0</v>
      </c>
      <c r="L39" s="80">
        <f>HOME!B603</f>
        <v>0</v>
      </c>
      <c r="M39" s="80">
        <f>HOME!C603</f>
        <v>0</v>
      </c>
      <c r="N39" s="80"/>
      <c r="O39" s="80"/>
    </row>
    <row r="40" spans="1:15">
      <c r="B40" s="80" t="e">
        <f>HOME!#REF!</f>
        <v>#REF!</v>
      </c>
      <c r="C40" s="80" t="e">
        <f>HOME!#REF!</f>
        <v>#REF!</v>
      </c>
      <c r="D40" s="80" t="e">
        <f>HOME!#REF!</f>
        <v>#REF!</v>
      </c>
      <c r="E40" s="80"/>
      <c r="F40" s="80"/>
      <c r="G40" s="80"/>
      <c r="H40" s="80"/>
      <c r="I40" s="80"/>
      <c r="J40" s="1700"/>
      <c r="K40" s="80"/>
      <c r="L40" s="80"/>
      <c r="M40" s="80"/>
      <c r="N40" s="80"/>
      <c r="O40" s="80"/>
    </row>
    <row r="41" spans="1:15">
      <c r="B41" s="80" t="e">
        <f>HOME!#REF!</f>
        <v>#REF!</v>
      </c>
      <c r="C41" s="80" t="e">
        <f>HOME!#REF!</f>
        <v>#REF!</v>
      </c>
      <c r="D41" s="80" t="e">
        <f>HOME!#REF!</f>
        <v>#REF!</v>
      </c>
      <c r="E41" s="80"/>
      <c r="F41" s="80"/>
      <c r="G41" s="80"/>
      <c r="H41" s="80"/>
      <c r="I41" s="80"/>
      <c r="J41" s="80"/>
      <c r="K41" s="80"/>
      <c r="L41" s="80"/>
      <c r="M41" s="80"/>
      <c r="N41" s="80"/>
      <c r="O41" s="80"/>
    </row>
    <row r="42" spans="1:15">
      <c r="B42" s="80" t="e">
        <f>HOME!#REF!</f>
        <v>#REF!</v>
      </c>
      <c r="C42" s="80" t="e">
        <f>HOME!#REF!</f>
        <v>#REF!</v>
      </c>
      <c r="D42" s="80" t="e">
        <f>HOME!#REF!</f>
        <v>#REF!</v>
      </c>
      <c r="E42" s="80"/>
      <c r="F42" s="80"/>
      <c r="G42" s="80"/>
      <c r="H42" s="80"/>
      <c r="I42" s="80"/>
      <c r="J42" s="80"/>
      <c r="K42" s="80"/>
      <c r="L42" s="80"/>
      <c r="M42" s="80"/>
      <c r="N42" s="80"/>
      <c r="O42" s="80"/>
    </row>
    <row r="43" spans="1:15">
      <c r="B43" s="80"/>
      <c r="C43" s="80"/>
      <c r="D43" s="80"/>
      <c r="E43" s="80"/>
      <c r="F43" s="80"/>
      <c r="G43" s="80"/>
      <c r="H43" s="80"/>
      <c r="I43" s="80"/>
      <c r="J43" s="31"/>
      <c r="K43" s="80"/>
      <c r="L43" s="80"/>
      <c r="M43" s="80"/>
      <c r="N43" s="80"/>
      <c r="O43" s="80"/>
    </row>
    <row r="44" spans="1:15">
      <c r="B44" s="80"/>
      <c r="C44" s="80"/>
      <c r="D44" s="80"/>
      <c r="E44" s="80"/>
      <c r="F44" s="80"/>
      <c r="G44" s="80"/>
      <c r="H44" s="80"/>
      <c r="I44" s="80"/>
      <c r="J44" s="31"/>
      <c r="K44" s="80"/>
      <c r="L44" s="80"/>
      <c r="M44" s="80"/>
      <c r="N44" s="80"/>
      <c r="O44" s="80"/>
    </row>
    <row r="45" spans="1:15">
      <c r="B45" s="31"/>
      <c r="C45" s="31"/>
      <c r="D45" s="31"/>
      <c r="E45" s="31"/>
      <c r="F45" s="80"/>
      <c r="G45" s="80"/>
      <c r="H45" s="80"/>
      <c r="I45" s="80"/>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8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93</v>
      </c>
    </row>
    <row r="3" spans="2:14" s="37" customFormat="1" ht="22.5" customHeight="1">
      <c r="C3" s="7"/>
    </row>
    <row r="4" spans="2:14" s="60" customFormat="1">
      <c r="C4" s="200" t="s">
        <v>4646</v>
      </c>
      <c r="D4" s="65"/>
      <c r="E4" s="9" t="s">
        <v>4929</v>
      </c>
      <c r="F4" s="65"/>
      <c r="G4" s="65"/>
      <c r="H4" s="65"/>
      <c r="I4" s="65"/>
    </row>
    <row r="5" spans="2:14" s="60" customFormat="1" ht="11.25">
      <c r="C5" s="82"/>
      <c r="D5" s="82"/>
      <c r="E5" s="3078"/>
      <c r="F5" s="3078"/>
      <c r="G5" s="3078"/>
      <c r="H5" s="3078"/>
      <c r="I5" s="3079"/>
      <c r="J5" s="3080"/>
      <c r="K5" s="3080"/>
      <c r="L5" s="3080"/>
    </row>
    <row r="6" spans="2:14" s="69" customFormat="1" ht="24">
      <c r="B6" s="1501"/>
      <c r="C6" s="1488"/>
      <c r="D6" s="1489"/>
      <c r="E6" s="3073" t="s">
        <v>96</v>
      </c>
      <c r="F6" s="3073" t="s">
        <v>4648</v>
      </c>
      <c r="G6" s="3074" t="s">
        <v>4930</v>
      </c>
      <c r="H6" s="3073" t="s">
        <v>99</v>
      </c>
      <c r="I6" s="3075" t="s">
        <v>4650</v>
      </c>
      <c r="J6" s="3076" t="s">
        <v>1619</v>
      </c>
      <c r="K6" s="3076" t="s">
        <v>1020</v>
      </c>
      <c r="L6" s="3077" t="s">
        <v>4687</v>
      </c>
    </row>
    <row r="7" spans="2:14" s="69" customFormat="1" ht="13.5" customHeight="1" thickBot="1">
      <c r="B7" s="1501"/>
      <c r="C7" s="2953" t="s">
        <v>4652</v>
      </c>
      <c r="D7" s="2954" t="s">
        <v>4653</v>
      </c>
      <c r="E7" s="2955" t="s">
        <v>3233</v>
      </c>
      <c r="F7" s="1556"/>
      <c r="G7" s="1557"/>
      <c r="H7" s="1557"/>
      <c r="I7" s="2567" t="s">
        <v>4931</v>
      </c>
      <c r="J7" s="2567" t="s">
        <v>4932</v>
      </c>
      <c r="K7" s="2928" t="s">
        <v>4933</v>
      </c>
      <c r="L7" s="2929" t="s">
        <v>4934</v>
      </c>
      <c r="M7" s="1920"/>
      <c r="N7" s="305"/>
    </row>
    <row r="8" spans="2:14" s="69" customFormat="1" ht="19.5" customHeight="1" thickTop="1">
      <c r="B8" s="1501"/>
      <c r="C8" s="2967" t="s">
        <v>2062</v>
      </c>
      <c r="D8" s="2498" t="s">
        <v>4935</v>
      </c>
      <c r="E8" s="2498">
        <v>45713</v>
      </c>
      <c r="F8" s="1855">
        <v>45724</v>
      </c>
      <c r="G8" s="2516" t="s">
        <v>404</v>
      </c>
      <c r="H8" s="2319" t="s">
        <v>4936</v>
      </c>
      <c r="I8" s="2969">
        <v>45728</v>
      </c>
      <c r="J8" s="2976">
        <v>45740</v>
      </c>
      <c r="K8" s="2977">
        <f>I8+15</f>
        <v>45743</v>
      </c>
      <c r="L8" s="2319">
        <f>I8+19</f>
        <v>45747</v>
      </c>
      <c r="M8" s="2970"/>
      <c r="N8" s="2971" t="str">
        <f>IF(I8&gt;F8,".","XX")</f>
        <v>.</v>
      </c>
    </row>
    <row r="9" spans="2:14" s="69" customFormat="1" ht="19.5" customHeight="1" thickBot="1">
      <c r="B9" s="1501"/>
      <c r="C9" s="2523"/>
      <c r="D9" s="2517"/>
      <c r="E9" s="2517"/>
      <c r="F9" s="1583"/>
      <c r="G9" s="2972"/>
      <c r="H9" s="2973"/>
      <c r="I9" s="2322"/>
      <c r="J9" s="2934" t="s">
        <v>4937</v>
      </c>
      <c r="K9" s="2974"/>
      <c r="L9" s="2974"/>
      <c r="M9" s="2970"/>
      <c r="N9" s="2975" t="str">
        <f>IF(I9&gt;F8,".","XX")</f>
        <v>XX</v>
      </c>
    </row>
    <row r="10" spans="2:14" s="69" customFormat="1" ht="19.5" customHeight="1" thickTop="1">
      <c r="B10" s="1501"/>
      <c r="C10" s="3057" t="s">
        <v>1877</v>
      </c>
      <c r="D10" s="2960" t="s">
        <v>4938</v>
      </c>
      <c r="E10" s="2960">
        <v>45719</v>
      </c>
      <c r="F10" s="1691">
        <f>E10+11</f>
        <v>45730</v>
      </c>
      <c r="G10" s="2516" t="s">
        <v>404</v>
      </c>
      <c r="H10" s="2319" t="s">
        <v>4939</v>
      </c>
      <c r="I10" s="2969">
        <v>45735</v>
      </c>
      <c r="J10" s="2976">
        <f>I10+12</f>
        <v>45747</v>
      </c>
      <c r="K10" s="2977">
        <f>I10+15</f>
        <v>45750</v>
      </c>
      <c r="L10" s="2319">
        <f>I10+19</f>
        <v>45754</v>
      </c>
      <c r="M10" s="2970"/>
      <c r="N10" s="2971" t="str">
        <f>IF(I10&gt;F10,".","XX")</f>
        <v>.</v>
      </c>
    </row>
    <row r="11" spans="2:14" s="69" customFormat="1" ht="19.5" customHeight="1" thickBot="1">
      <c r="B11" s="1501"/>
      <c r="C11" s="3058"/>
      <c r="D11" s="2964"/>
      <c r="E11" s="2964"/>
      <c r="F11" s="3064"/>
      <c r="G11" s="2427"/>
      <c r="H11" s="2973"/>
      <c r="I11" s="2322"/>
      <c r="J11" s="2934" t="s">
        <v>4937</v>
      </c>
      <c r="K11" s="2974"/>
      <c r="L11" s="2974"/>
      <c r="M11" s="2970"/>
      <c r="N11" s="2975" t="str">
        <f>IF(I11&gt;F10,".","XX")</f>
        <v>XX</v>
      </c>
    </row>
    <row r="12" spans="2:14" s="69" customFormat="1" ht="19.5" customHeight="1" thickTop="1">
      <c r="B12" s="1501"/>
      <c r="C12" s="3057" t="s">
        <v>2066</v>
      </c>
      <c r="D12" s="2960" t="s">
        <v>4940</v>
      </c>
      <c r="E12" s="2960">
        <v>45728</v>
      </c>
      <c r="F12" s="1691">
        <f>E12+11</f>
        <v>45739</v>
      </c>
      <c r="G12" s="2516" t="s">
        <v>404</v>
      </c>
      <c r="H12" s="2319" t="s">
        <v>4941</v>
      </c>
      <c r="I12" s="2969">
        <f>I10+7</f>
        <v>45742</v>
      </c>
      <c r="J12" s="2976">
        <f>I12+12</f>
        <v>45754</v>
      </c>
      <c r="K12" s="2977">
        <f>I12+15</f>
        <v>45757</v>
      </c>
      <c r="L12" s="2319">
        <f>I12+19</f>
        <v>45761</v>
      </c>
      <c r="M12" s="2970"/>
      <c r="N12" s="2971" t="str">
        <f>IF(I12&gt;F12,".","XX")</f>
        <v>.</v>
      </c>
    </row>
    <row r="13" spans="2:14" s="69" customFormat="1" ht="19.5" customHeight="1" thickBot="1">
      <c r="B13" s="1501"/>
      <c r="C13" s="3058"/>
      <c r="D13" s="2964"/>
      <c r="E13" s="2964"/>
      <c r="F13" s="1583"/>
      <c r="G13" s="2427"/>
      <c r="H13" s="2973"/>
      <c r="I13" s="2322"/>
      <c r="J13" s="2934" t="s">
        <v>4937</v>
      </c>
      <c r="K13" s="2974"/>
      <c r="L13" s="2974"/>
      <c r="M13" s="2970"/>
      <c r="N13" s="2975" t="str">
        <f>IF(I13&gt;F12,".","XX")</f>
        <v>XX</v>
      </c>
    </row>
    <row r="14" spans="2:14" s="69" customFormat="1" ht="19.5" customHeight="1" thickTop="1">
      <c r="B14" s="1501"/>
      <c r="C14" s="3124" t="s">
        <v>4688</v>
      </c>
      <c r="D14" s="3125" t="s">
        <v>4689</v>
      </c>
      <c r="E14" s="3125">
        <v>45730</v>
      </c>
      <c r="F14" s="2958">
        <f>E14+15</f>
        <v>45745</v>
      </c>
      <c r="G14" s="2516" t="s">
        <v>404</v>
      </c>
      <c r="H14" s="2319" t="s">
        <v>4942</v>
      </c>
      <c r="I14" s="2969">
        <f>I12+7</f>
        <v>45749</v>
      </c>
      <c r="J14" s="2976">
        <f>I14+12</f>
        <v>45761</v>
      </c>
      <c r="K14" s="2977">
        <f>I14+15</f>
        <v>45764</v>
      </c>
      <c r="L14" s="2319">
        <f>I14+19</f>
        <v>45768</v>
      </c>
      <c r="M14" s="2970"/>
      <c r="N14" s="2971" t="str">
        <f>IF(I14&gt;F14,".","XX")</f>
        <v>.</v>
      </c>
    </row>
    <row r="15" spans="2:14" s="69" customFormat="1" ht="19.5" customHeight="1" thickBot="1">
      <c r="B15" s="1501"/>
      <c r="C15" s="3058"/>
      <c r="D15" s="2964"/>
      <c r="E15" s="2964"/>
      <c r="F15" s="1583"/>
      <c r="G15" s="2324"/>
      <c r="H15" s="2973"/>
      <c r="I15" s="2322"/>
      <c r="J15" s="2934" t="s">
        <v>4937</v>
      </c>
      <c r="K15" s="2974"/>
      <c r="L15" s="2974"/>
      <c r="M15" s="2970"/>
      <c r="N15" s="2975" t="str">
        <f>IF(I15&gt;F14,".","XX")</f>
        <v>XX</v>
      </c>
    </row>
    <row r="16" spans="2:14" s="69" customFormat="1" ht="19.5" customHeight="1" thickTop="1">
      <c r="B16" s="1501"/>
      <c r="C16" s="3124" t="s">
        <v>2013</v>
      </c>
      <c r="D16" s="3125" t="s">
        <v>4943</v>
      </c>
      <c r="E16" s="3125">
        <v>45735</v>
      </c>
      <c r="F16" s="2958">
        <f>E16+15</f>
        <v>45750</v>
      </c>
      <c r="G16" s="3063" t="s">
        <v>404</v>
      </c>
      <c r="H16" s="2319" t="s">
        <v>4944</v>
      </c>
      <c r="I16" s="2969">
        <f>I14+7</f>
        <v>45756</v>
      </c>
      <c r="J16" s="2976">
        <f>I16+12</f>
        <v>45768</v>
      </c>
      <c r="K16" s="2977">
        <f>I16+15</f>
        <v>45771</v>
      </c>
      <c r="L16" s="2319">
        <f>I16+19</f>
        <v>45775</v>
      </c>
      <c r="M16" s="2970"/>
      <c r="N16" s="2971" t="str">
        <f>IF(I16&gt;F16,".","XX")</f>
        <v>.</v>
      </c>
    </row>
    <row r="17" spans="2:14" s="69" customFormat="1" ht="19.5" customHeight="1" thickBot="1">
      <c r="B17" s="1501"/>
      <c r="C17" s="3058"/>
      <c r="D17" s="2964"/>
      <c r="E17" s="2964"/>
      <c r="F17" s="1583"/>
      <c r="G17" s="2324"/>
      <c r="H17" s="2973"/>
      <c r="I17" s="2322"/>
      <c r="J17" s="2974"/>
      <c r="K17" s="2974"/>
      <c r="L17" s="2974"/>
      <c r="M17" s="2970"/>
      <c r="N17" s="2975" t="str">
        <f>IF(I17&gt;F16,".","XX")</f>
        <v>XX</v>
      </c>
    </row>
    <row r="18" spans="2:14" s="69" customFormat="1" ht="19.5" customHeight="1" thickTop="1">
      <c r="B18" s="1501"/>
      <c r="C18" s="3057" t="s">
        <v>1865</v>
      </c>
      <c r="D18" s="2960" t="s">
        <v>4945</v>
      </c>
      <c r="E18" s="2960">
        <v>45742</v>
      </c>
      <c r="F18" s="1691">
        <f>E18+15</f>
        <v>45757</v>
      </c>
      <c r="G18" s="3063" t="s">
        <v>404</v>
      </c>
      <c r="H18" s="2319" t="s">
        <v>4946</v>
      </c>
      <c r="I18" s="2969">
        <f>I16+7</f>
        <v>45763</v>
      </c>
      <c r="J18" s="2976">
        <f>I18+12</f>
        <v>45775</v>
      </c>
      <c r="K18" s="2977">
        <f>I18+15</f>
        <v>45778</v>
      </c>
      <c r="L18" s="2319">
        <f>I18+19</f>
        <v>45782</v>
      </c>
      <c r="M18" s="2970"/>
      <c r="N18" s="2971" t="str">
        <f>IF(I18&gt;F18,".","XX")</f>
        <v>.</v>
      </c>
    </row>
    <row r="19" spans="2:14" s="69" customFormat="1" ht="19.5" customHeight="1" thickBot="1">
      <c r="B19" s="1501"/>
      <c r="C19" s="3058"/>
      <c r="D19" s="2964"/>
      <c r="E19" s="2964"/>
      <c r="F19" s="1583"/>
      <c r="G19" s="2324"/>
      <c r="H19" s="2973"/>
      <c r="I19" s="2322"/>
      <c r="J19" s="2974"/>
      <c r="K19" s="2974"/>
      <c r="L19" s="2974"/>
      <c r="M19" s="2970"/>
      <c r="N19" s="2975" t="str">
        <f>IF(I19&gt;F18,".","XX")</f>
        <v>XX</v>
      </c>
    </row>
    <row r="20" spans="2:14" s="69" customFormat="1" ht="19.5" customHeight="1" thickTop="1">
      <c r="B20" s="1501"/>
      <c r="C20" s="3057" t="s">
        <v>4692</v>
      </c>
      <c r="D20" s="2960" t="s">
        <v>4693</v>
      </c>
      <c r="E20" s="2960">
        <v>45749</v>
      </c>
      <c r="F20" s="1691">
        <f>E20+15</f>
        <v>45764</v>
      </c>
      <c r="G20" s="3063" t="s">
        <v>404</v>
      </c>
      <c r="H20" s="2319" t="s">
        <v>4947</v>
      </c>
      <c r="I20" s="2969">
        <f>I18+7</f>
        <v>45770</v>
      </c>
      <c r="J20" s="2976">
        <f>I20+12</f>
        <v>45782</v>
      </c>
      <c r="K20" s="2977">
        <f>I20+15</f>
        <v>45785</v>
      </c>
      <c r="L20" s="2319">
        <f>I20+19</f>
        <v>45789</v>
      </c>
      <c r="M20" s="2970"/>
      <c r="N20" s="2971" t="str">
        <f>IF(I20&gt;F20,".","XX")</f>
        <v>.</v>
      </c>
    </row>
    <row r="21" spans="2:14" s="69" customFormat="1" ht="19.5" customHeight="1" thickBot="1">
      <c r="B21" s="1501"/>
      <c r="C21" s="3058"/>
      <c r="D21" s="2964"/>
      <c r="E21" s="2964"/>
      <c r="F21" s="1583"/>
      <c r="G21" s="2324"/>
      <c r="H21" s="2973"/>
      <c r="I21" s="2322"/>
      <c r="J21" s="2974"/>
      <c r="K21" s="2974"/>
      <c r="L21" s="2974"/>
      <c r="M21" s="2970"/>
      <c r="N21" s="2975" t="str">
        <f>IF(I21&gt;F20,".","XX")</f>
        <v>XX</v>
      </c>
    </row>
    <row r="22" spans="2:14" s="69" customFormat="1" ht="19.5" customHeight="1" thickTop="1">
      <c r="B22" s="1501"/>
      <c r="C22" s="3057" t="s">
        <v>2040</v>
      </c>
      <c r="D22" s="2960" t="s">
        <v>4696</v>
      </c>
      <c r="E22" s="2960">
        <v>45756</v>
      </c>
      <c r="F22" s="1691">
        <f>E22+15</f>
        <v>45771</v>
      </c>
      <c r="G22" s="3063" t="s">
        <v>404</v>
      </c>
      <c r="H22" s="2319" t="s">
        <v>4948</v>
      </c>
      <c r="I22" s="2969">
        <f>I20+7</f>
        <v>45777</v>
      </c>
      <c r="J22" s="2976">
        <f>I22+12</f>
        <v>45789</v>
      </c>
      <c r="K22" s="2977">
        <f>I22+15</f>
        <v>45792</v>
      </c>
      <c r="L22" s="2319">
        <f>I22+19</f>
        <v>45796</v>
      </c>
      <c r="M22" s="2970"/>
      <c r="N22" s="2971" t="str">
        <f>IF(I22&gt;F22,".","XX")</f>
        <v>.</v>
      </c>
    </row>
    <row r="23" spans="2:14" s="69" customFormat="1" ht="19.5" customHeight="1" thickBot="1">
      <c r="B23" s="1501"/>
      <c r="C23" s="3058"/>
      <c r="D23" s="2964"/>
      <c r="E23" s="2964"/>
      <c r="F23" s="1583"/>
      <c r="G23" s="3126"/>
      <c r="H23" s="2973"/>
      <c r="I23" s="2322"/>
      <c r="J23" s="2974"/>
      <c r="K23" s="2974"/>
      <c r="L23" s="2974"/>
      <c r="M23" s="2970"/>
      <c r="N23" s="2975" t="str">
        <f>IF(I23&gt;F22,".","XX")</f>
        <v>XX</v>
      </c>
    </row>
    <row r="24" spans="2:14" s="69" customFormat="1" ht="19.5" customHeight="1" thickTop="1">
      <c r="B24" s="1501"/>
      <c r="C24" s="3057" t="s">
        <v>1877</v>
      </c>
      <c r="D24" s="2960" t="s">
        <v>4698</v>
      </c>
      <c r="E24" s="2960">
        <v>45763</v>
      </c>
      <c r="F24" s="1691">
        <f>E24+15</f>
        <v>45778</v>
      </c>
      <c r="G24" s="3067" t="s">
        <v>404</v>
      </c>
      <c r="H24" s="2976" t="s">
        <v>4949</v>
      </c>
      <c r="I24" s="2969">
        <f>I22+7</f>
        <v>45784</v>
      </c>
      <c r="J24" s="2976">
        <f>I24+12</f>
        <v>45796</v>
      </c>
      <c r="K24" s="2977">
        <f>I24+15</f>
        <v>45799</v>
      </c>
      <c r="L24" s="2319">
        <f>I24+19</f>
        <v>45803</v>
      </c>
      <c r="M24" s="2970"/>
      <c r="N24" s="2971" t="str">
        <f>IF(I24&gt;F24,".","XX")</f>
        <v>.</v>
      </c>
    </row>
    <row r="25" spans="2:14" s="69" customFormat="1" ht="19.5" customHeight="1" thickBot="1">
      <c r="B25" s="1501"/>
      <c r="C25" s="3058"/>
      <c r="D25" s="2964"/>
      <c r="E25" s="2964"/>
      <c r="F25" s="1583"/>
      <c r="G25" s="2324"/>
      <c r="H25" s="3065"/>
      <c r="I25" s="2322"/>
      <c r="J25" s="2974"/>
      <c r="K25" s="2974"/>
      <c r="L25" s="2974"/>
      <c r="M25" s="2970"/>
      <c r="N25" s="2975" t="str">
        <f>IF(I25&gt;F24,".","XX")</f>
        <v>XX</v>
      </c>
    </row>
    <row r="26" spans="2:14" s="69" customFormat="1" ht="19.5" customHeight="1" thickTop="1">
      <c r="B26" s="1501"/>
      <c r="C26" s="3057" t="s">
        <v>2066</v>
      </c>
      <c r="D26" s="2960" t="s">
        <v>4700</v>
      </c>
      <c r="E26" s="2960">
        <f>E24+7</f>
        <v>45770</v>
      </c>
      <c r="F26" s="1691">
        <f>E26+15</f>
        <v>45785</v>
      </c>
      <c r="G26" s="3063" t="s">
        <v>404</v>
      </c>
      <c r="H26" s="2976" t="s">
        <v>4950</v>
      </c>
      <c r="I26" s="2969">
        <f>I24+7</f>
        <v>45791</v>
      </c>
      <c r="J26" s="2976">
        <f>I26+12</f>
        <v>45803</v>
      </c>
      <c r="K26" s="2977">
        <f>I26+15</f>
        <v>45806</v>
      </c>
      <c r="L26" s="2319">
        <f>I26+19</f>
        <v>45810</v>
      </c>
      <c r="M26" s="2970"/>
      <c r="N26" s="2971" t="str">
        <f>IF(I26&gt;F26,".","XX")</f>
        <v>.</v>
      </c>
    </row>
    <row r="27" spans="2:14" s="69" customFormat="1" ht="19.5" customHeight="1" thickBot="1">
      <c r="B27" s="1501"/>
      <c r="C27" s="3058"/>
      <c r="D27" s="2964"/>
      <c r="E27" s="2964"/>
      <c r="F27" s="1583"/>
      <c r="G27" s="2324"/>
      <c r="H27" s="3065"/>
      <c r="I27" s="2322"/>
      <c r="J27" s="2974"/>
      <c r="K27" s="2974"/>
      <c r="L27" s="2974"/>
      <c r="M27" s="2970"/>
      <c r="N27" s="2975" t="str">
        <f>IF(I27&gt;F26,".","XX")</f>
        <v>XX</v>
      </c>
    </row>
    <row r="28" spans="2:14" s="69" customFormat="1" ht="19.5" customHeight="1" thickTop="1">
      <c r="B28" s="1501"/>
      <c r="C28" s="3057" t="s">
        <v>4688</v>
      </c>
      <c r="D28" s="2960" t="s">
        <v>4702</v>
      </c>
      <c r="E28" s="2960">
        <f>E26+7</f>
        <v>45777</v>
      </c>
      <c r="F28" s="1691">
        <f>E28+15</f>
        <v>45792</v>
      </c>
      <c r="G28" s="3066" t="s">
        <v>2290</v>
      </c>
      <c r="H28" s="2319" t="s">
        <v>4951</v>
      </c>
      <c r="I28" s="2969">
        <f>I26+7</f>
        <v>45798</v>
      </c>
      <c r="J28" s="2976">
        <f>I28+12</f>
        <v>45810</v>
      </c>
      <c r="K28" s="2977">
        <f>I28+15</f>
        <v>45813</v>
      </c>
      <c r="L28" s="2319">
        <f>I28+19</f>
        <v>45817</v>
      </c>
      <c r="M28" s="2970"/>
      <c r="N28" s="2971" t="str">
        <f>IF(I28&gt;F28,".","XX")</f>
        <v>.</v>
      </c>
    </row>
    <row r="29" spans="2:14" s="69" customFormat="1" ht="19.5" customHeight="1" thickBot="1">
      <c r="B29" s="1501"/>
      <c r="C29" s="3058"/>
      <c r="D29" s="2964"/>
      <c r="E29" s="2964"/>
      <c r="F29" s="1583"/>
      <c r="G29" s="2324"/>
      <c r="H29" s="2973"/>
      <c r="I29" s="2322"/>
      <c r="J29" s="2974"/>
      <c r="K29" s="2974"/>
      <c r="L29" s="2974"/>
      <c r="M29" s="2970"/>
      <c r="N29" s="2975" t="str">
        <f>IF(I29&gt;F28,".","XX")</f>
        <v>XX</v>
      </c>
    </row>
    <row r="30" spans="2:14" s="451" customFormat="1" ht="15.75" thickTop="1">
      <c r="C30" s="4800" t="s">
        <v>609</v>
      </c>
      <c r="D30" s="4800"/>
      <c r="E30" s="4800"/>
      <c r="F30" s="4800"/>
      <c r="G30" s="4800"/>
      <c r="H30" s="1259"/>
      <c r="I30" s="1259"/>
      <c r="J30" s="1259"/>
      <c r="K30" s="1260"/>
      <c r="L30" s="80"/>
      <c r="M30" s="450"/>
    </row>
    <row r="31" spans="2:14" s="451" customFormat="1" ht="11.25">
      <c r="C31" s="854"/>
      <c r="D31" s="851"/>
      <c r="E31" s="851"/>
      <c r="F31" s="851"/>
      <c r="G31" s="852"/>
      <c r="H31" s="853"/>
      <c r="I31" s="851"/>
      <c r="J31" s="851"/>
      <c r="K31" s="851"/>
      <c r="L31" s="855"/>
      <c r="M31" s="450"/>
    </row>
    <row r="32" spans="2:14" s="69" customFormat="1" ht="11.25">
      <c r="C32" s="230" t="s">
        <v>0</v>
      </c>
      <c r="E32" s="1416" t="s">
        <v>2209</v>
      </c>
      <c r="F32" s="70"/>
      <c r="G32" s="70" t="s">
        <v>35</v>
      </c>
      <c r="H32" s="70"/>
      <c r="K32" s="70" t="s">
        <v>60</v>
      </c>
      <c r="L32" s="70" t="str">
        <f>'HOW TO-&gt;'!$B$136</f>
        <v>6011 2413</v>
      </c>
      <c r="M32" s="70"/>
      <c r="N32" s="60"/>
    </row>
    <row r="33" spans="3:14" s="69" customFormat="1" ht="11.25">
      <c r="C33" s="80" t="s">
        <v>1</v>
      </c>
      <c r="E33" s="283" t="s">
        <v>610</v>
      </c>
      <c r="F33" s="70"/>
      <c r="G33" s="69" t="s">
        <v>611</v>
      </c>
      <c r="I33" s="283" t="s">
        <v>38</v>
      </c>
      <c r="K33" s="69" t="s">
        <v>62</v>
      </c>
      <c r="M33" s="250" t="s">
        <v>63</v>
      </c>
      <c r="N33" s="60"/>
    </row>
    <row r="34" spans="3:14" s="60" customFormat="1" ht="11.25">
      <c r="C34" s="80"/>
      <c r="D34" s="69"/>
      <c r="E34" s="283"/>
      <c r="G34" s="69"/>
      <c r="H34" s="69"/>
      <c r="I34" s="283"/>
      <c r="J34" s="69"/>
      <c r="K34" s="69" t="str">
        <f>'HOW TO-&gt;'!$A$138</f>
        <v>PERMIT</v>
      </c>
      <c r="L34" s="69"/>
      <c r="M34" s="3053" t="str">
        <f>'HOW TO-&gt;'!$C$138</f>
        <v>SG094-SinPermit@msc.com</v>
      </c>
    </row>
    <row r="35" spans="3:14" s="60" customFormat="1" ht="11.25">
      <c r="C35" s="78">
        <f>'HOW TO-&gt;'!$A$105</f>
        <v>0</v>
      </c>
      <c r="D35" s="78">
        <f>'HOW TO-&gt;'!$B$105</f>
        <v>0</v>
      </c>
      <c r="E35" s="64">
        <f>'HOW TO-&gt;'!$C$105</f>
        <v>0</v>
      </c>
      <c r="G35" s="78" t="str">
        <f>'HOW TO-&gt;'!$A$124</f>
        <v>ROBERT CHIA</v>
      </c>
      <c r="H35" s="78" t="str">
        <f>'HOW TO-&gt;'!$B$124</f>
        <v>6011 0564</v>
      </c>
      <c r="I35" s="64" t="str">
        <f>'HOW TO-&gt;'!$C$124</f>
        <v>robert.chia@msc.com</v>
      </c>
      <c r="K35" s="78" t="str">
        <f>'HOW TO-&gt;'!$A$139</f>
        <v>RAYNAR ANG</v>
      </c>
      <c r="L35" s="78" t="str">
        <f>'HOW TO-&gt;'!$B$139</f>
        <v>6011 2358</v>
      </c>
      <c r="M35" s="64" t="str">
        <f>'HOW TO-&gt;'!$C$139</f>
        <v>raynar.ang@msc.com</v>
      </c>
    </row>
    <row r="36" spans="3:14" s="60" customFormat="1" ht="11.25">
      <c r="C36" s="78" t="str">
        <f>'HOW TO-&gt;'!$A$107</f>
        <v>PHOEBE HUANG</v>
      </c>
      <c r="D36" s="78" t="str">
        <f>'HOW TO-&gt;'!$B$107</f>
        <v>6011 0562</v>
      </c>
      <c r="E36" s="64" t="str">
        <f>'HOW TO-&gt;'!$C$107</f>
        <v>phoebe.huang@msc.com</v>
      </c>
      <c r="G36" s="78" t="str">
        <f>'HOW TO-&gt;'!$A$125</f>
        <v>S. Y. LIEW</v>
      </c>
      <c r="H36" s="78" t="str">
        <f>'HOW TO-&gt;'!$B$125</f>
        <v>6011 2348</v>
      </c>
      <c r="I36" s="64" t="str">
        <f>'HOW TO-&gt;'!$C$125</f>
        <v>seoyi.liew@msc.com</v>
      </c>
      <c r="K36" s="78" t="str">
        <f>'HOW TO-&gt;'!$A$140</f>
        <v>KAI SIANG</v>
      </c>
      <c r="L36" s="78" t="str">
        <f>'HOW TO-&gt;'!$B$140</f>
        <v>6011 2356</v>
      </c>
      <c r="M36" s="64" t="str">
        <f>'HOW TO-&gt;'!$C$140</f>
        <v>kaisiang.lim@msc.com</v>
      </c>
    </row>
    <row r="37" spans="3:14" s="60" customFormat="1" ht="11.25">
      <c r="C37" s="78" t="str">
        <f>'HOW TO-&gt;'!$A$108</f>
        <v>SHERWIN LIM</v>
      </c>
      <c r="D37" s="78" t="str">
        <f>'HOW TO-&gt;'!$B$108</f>
        <v>6011 2395</v>
      </c>
      <c r="E37" s="64" t="str">
        <f>'HOW TO-&gt;'!$C$108</f>
        <v>sherwin.lim@msc.com</v>
      </c>
      <c r="G37" s="78" t="str">
        <f>'HOW TO-&gt;'!$A$126</f>
        <v>SHARON KOH</v>
      </c>
      <c r="H37" s="78" t="str">
        <f>'HOW TO-&gt;'!$B$126</f>
        <v>6011 2349</v>
      </c>
      <c r="I37" s="64" t="str">
        <f>'HOW TO-&gt;'!$C$126</f>
        <v>sharon.koh@msc.com</v>
      </c>
      <c r="K37" s="78" t="str">
        <f>'HOW TO-&gt;'!$A$141</f>
        <v>DEWI</v>
      </c>
      <c r="L37" s="78" t="str">
        <f>'HOW TO-&gt;'!$B$141</f>
        <v>6011 2354</v>
      </c>
      <c r="M37" s="64" t="str">
        <f>'HOW TO-&gt;'!$C$141</f>
        <v>dewi.ratnah@msc.com</v>
      </c>
    </row>
    <row r="38" spans="3:14" s="60" customFormat="1" ht="11.25">
      <c r="C38" s="78" t="str">
        <f>'HOW TO-&gt;'!$A$106</f>
        <v>NATALIE LEW</v>
      </c>
      <c r="D38" s="78" t="str">
        <f>'HOW TO-&gt;'!$B$106</f>
        <v>6011 2399</v>
      </c>
      <c r="E38" s="64" t="str">
        <f>'HOW TO-&gt;'!$C$106</f>
        <v>natalie.lew@msc.com</v>
      </c>
      <c r="G38" s="78" t="str">
        <f>'HOW TO-&gt;'!$A$127</f>
        <v>ANGELIA LAU</v>
      </c>
      <c r="H38" s="78" t="str">
        <f>'HOW TO-&gt;'!$B$127</f>
        <v>6011 2346</v>
      </c>
      <c r="I38" s="64" t="str">
        <f>'HOW TO-&gt;'!$C$127</f>
        <v>angelia.lau@msc.com</v>
      </c>
      <c r="K38" s="78" t="str">
        <f>'HOW TO-&gt;'!$A$142</f>
        <v>YU TING</v>
      </c>
      <c r="L38" s="78" t="str">
        <f>'HOW TO-&gt;'!$B$142</f>
        <v>6011 2359</v>
      </c>
      <c r="M38" s="64" t="str">
        <f>'HOW TO-&gt;'!$C$142</f>
        <v>yuting.luo@msc.com</v>
      </c>
    </row>
    <row r="39" spans="3:14" s="60" customFormat="1" ht="11.25">
      <c r="C39" s="78" t="str">
        <f>'HOW TO-&gt;'!$A$109</f>
        <v>CHOK KAR HEE</v>
      </c>
      <c r="D39" s="78" t="str">
        <f>'HOW TO-&gt;'!$B$109</f>
        <v>6011 2397</v>
      </c>
      <c r="E39" s="64" t="str">
        <f>'HOW TO-&gt;'!$C$109</f>
        <v>karhee.chok@msc.com</v>
      </c>
      <c r="G39" s="78" t="str">
        <f>'HOW TO-&gt;'!$A$128</f>
        <v>NOOR AFNINDAH</v>
      </c>
      <c r="H39" s="78" t="str">
        <f>'HOW TO-&gt;'!$B$128</f>
        <v>6011 2347</v>
      </c>
      <c r="I39" s="64" t="str">
        <f>'HOW TO-&gt;'!$C$128</f>
        <v>noor.afnindah@msc.com</v>
      </c>
      <c r="K39" s="78" t="str">
        <f>'HOW TO-&gt;'!$A$143</f>
        <v>SHAN SHAN</v>
      </c>
      <c r="L39" s="78" t="str">
        <f>'HOW TO-&gt;'!$B$143</f>
        <v>6011 2353</v>
      </c>
      <c r="M39" s="64" t="str">
        <f>'HOW TO-&gt;'!$C$143</f>
        <v>shanshan.chin@msc.com</v>
      </c>
    </row>
    <row r="40" spans="3:14" s="60" customFormat="1" ht="11.25">
      <c r="C40" s="78" t="str">
        <f>'HOW TO-&gt;'!$A$115</f>
        <v>YURIKO KHOO</v>
      </c>
      <c r="D40" s="78" t="str">
        <f>'HOW TO-&gt;'!$B$115</f>
        <v>6011 2402</v>
      </c>
      <c r="E40" s="64" t="str">
        <f>'HOW TO-&gt;'!$C$115</f>
        <v>yuriko.k@msc.com</v>
      </c>
      <c r="G40" s="78" t="str">
        <f>'HOW TO-&gt;'!$A$129</f>
        <v>NG CHING WEI</v>
      </c>
      <c r="H40" s="78" t="str">
        <f>'HOW TO-&gt;'!$B$129</f>
        <v>6011 2404</v>
      </c>
      <c r="I40" s="64" t="str">
        <f>'HOW TO-&gt;'!$C$129</f>
        <v>chingwei.ng@msc.com</v>
      </c>
      <c r="K40" s="78" t="str">
        <f>'HOW TO-&gt;'!$A$144</f>
        <v>EUNICE</v>
      </c>
      <c r="L40" s="78" t="str">
        <f>'HOW TO-&gt;'!$B$144</f>
        <v>6011 2355</v>
      </c>
      <c r="M40" s="64" t="str">
        <f>'HOW TO-&gt;'!$C$144</f>
        <v>eunice.chan@msc.com</v>
      </c>
    </row>
    <row r="41" spans="3:14" s="60" customFormat="1" ht="11.25">
      <c r="C41" s="78" t="str">
        <f>'HOW TO-&gt;'!$A$113</f>
        <v>LAWRENCE ANG (CROSS-TRADE)</v>
      </c>
      <c r="D41" s="78" t="str">
        <f>'HOW TO-&gt;'!$B$113</f>
        <v>6011 2400</v>
      </c>
      <c r="E41" s="64" t="str">
        <f>'HOW TO-&gt;'!$C$113</f>
        <v>lawrence.ang@msc.com</v>
      </c>
      <c r="G41" s="78" t="str">
        <f>'HOW TO-&gt;'!$A$130</f>
        <v>ZOEY ONG</v>
      </c>
      <c r="H41" s="78">
        <f>'HOW TO-&gt;'!$B$130</f>
        <v>0</v>
      </c>
      <c r="I41" s="64" t="str">
        <f>'HOW TO-&gt;'!$C$130</f>
        <v>zoey.ong@msc.com</v>
      </c>
      <c r="K41" s="78" t="str">
        <f>'HOW TO-&gt;'!$A$145</f>
        <v>HAZEL</v>
      </c>
      <c r="L41" s="78" t="str">
        <f>'HOW TO-&gt;'!$B$145</f>
        <v>6011 2435</v>
      </c>
      <c r="M41" s="64" t="str">
        <f>'HOW TO-&gt;'!$C$145</f>
        <v>hazel.toh@msc.com</v>
      </c>
    </row>
    <row r="42" spans="3:14" s="60" customFormat="1" ht="11.25">
      <c r="C42" s="78" t="str">
        <f>'HOW TO-&gt;'!$A$112</f>
        <v>SUE ANN SOON</v>
      </c>
      <c r="D42" s="78" t="str">
        <f>'HOW TO-&gt;'!$B$112</f>
        <v>6011 2327</v>
      </c>
      <c r="E42" s="64" t="str">
        <f>'HOW TO-&gt;'!$C$112</f>
        <v>sueann.soon@msc.com</v>
      </c>
      <c r="G42" s="78" t="str">
        <f>'HOW TO-&gt;'!$A$131</f>
        <v>.</v>
      </c>
      <c r="H42" s="78" t="str">
        <f>'HOW TO-&gt;'!$B$131</f>
        <v>.</v>
      </c>
      <c r="I42" s="64" t="str">
        <f>'HOW TO-&gt;'!$C$131</f>
        <v>.</v>
      </c>
      <c r="K42" s="78">
        <f>'HOW TO-&gt;'!$A$146</f>
        <v>0</v>
      </c>
      <c r="L42" s="78">
        <f>'HOW TO-&gt;'!$B$146</f>
        <v>0</v>
      </c>
      <c r="M42" s="64">
        <f>'HOW TO-&gt;'!$C$146</f>
        <v>0</v>
      </c>
    </row>
    <row r="43" spans="3:14">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row>
    <row r="44" spans="3:14">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3:14" s="60" customFormat="1" ht="11.25">
      <c r="C45" s="78" t="str">
        <f>'HOW TO-&gt;'!$A$111</f>
        <v xml:space="preserve">MELVIN TAN </v>
      </c>
      <c r="D45" s="78" t="str">
        <f>'HOW TO-&gt;'!$B$111</f>
        <v>6011 0561</v>
      </c>
      <c r="E45" s="64" t="str">
        <f>'HOW TO-&gt;'!$C$111</f>
        <v>melvin.tan@msc.com</v>
      </c>
      <c r="H45" s="82"/>
      <c r="I45" s="82"/>
      <c r="J45" s="250"/>
      <c r="K45" s="78"/>
      <c r="L45" s="78"/>
      <c r="M45" s="64"/>
    </row>
    <row r="46" spans="3:14">
      <c r="C46" s="78">
        <f>'HOW TO-&gt;'!$A$118</f>
        <v>0</v>
      </c>
      <c r="D46" s="78">
        <f>'HOW TO-&gt;'!$B$118</f>
        <v>0</v>
      </c>
      <c r="E46" s="64">
        <f>'HOW TO-&gt;'!$C$118</f>
        <v>0</v>
      </c>
      <c r="F46" s="60"/>
      <c r="G46" s="60"/>
      <c r="H46" s="60"/>
      <c r="I46" s="60"/>
      <c r="J46" s="60"/>
      <c r="K46" s="60"/>
      <c r="L46" s="60"/>
      <c r="M46" s="60"/>
      <c r="N46" s="60"/>
    </row>
    <row r="47" spans="3:14">
      <c r="C47" s="78" t="str">
        <f>'HOW TO-&gt;'!$A$119</f>
        <v xml:space="preserve">MAIN LINE  </v>
      </c>
      <c r="D47" s="78" t="str">
        <f>'HOW TO-&gt;'!$B$119</f>
        <v>6011 2424</v>
      </c>
      <c r="E47" s="64">
        <f>'HOW TO-&gt;'!$C$119</f>
        <v>0</v>
      </c>
      <c r="F47" s="60"/>
      <c r="G47" s="60"/>
      <c r="H47" s="60"/>
      <c r="I47" s="60"/>
      <c r="J47" s="60"/>
      <c r="K47" s="60"/>
      <c r="L47" s="60"/>
      <c r="M47" s="60"/>
      <c r="N47" s="60"/>
    </row>
    <row r="48" spans="3:14">
      <c r="C48" s="78">
        <f>'HOW TO-&gt;'!$A$120</f>
        <v>0</v>
      </c>
      <c r="D48" s="78">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75"/>
      <c r="B2" s="1379" t="s">
        <v>1779</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4952</v>
      </c>
      <c r="G3" s="9"/>
      <c r="H3" s="9"/>
      <c r="I3" s="9"/>
      <c r="J3" s="9"/>
    </row>
    <row r="4" spans="1:231">
      <c r="B4" s="476"/>
      <c r="C4" s="476"/>
      <c r="D4" s="476"/>
      <c r="E4" s="476"/>
      <c r="F4" s="476"/>
      <c r="G4" s="476"/>
      <c r="H4" s="476"/>
      <c r="I4" s="476"/>
      <c r="J4" s="476"/>
    </row>
    <row r="5" spans="1:231" s="14" customFormat="1" ht="19.5">
      <c r="A5" s="477"/>
      <c r="B5" s="1380"/>
      <c r="C5" s="1381"/>
      <c r="D5" s="1381"/>
      <c r="E5" s="1382"/>
      <c r="F5" s="1382"/>
      <c r="G5" s="1382"/>
      <c r="H5" s="1382"/>
      <c r="I5" s="1382"/>
      <c r="J5" s="1382"/>
      <c r="K5" s="1382"/>
      <c r="L5" s="1382"/>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681"/>
      <c r="B6" s="2557"/>
      <c r="C6" s="2558"/>
      <c r="D6" s="2559" t="s">
        <v>96</v>
      </c>
      <c r="E6" s="2560" t="s">
        <v>4648</v>
      </c>
      <c r="F6" s="2560" t="s">
        <v>4953</v>
      </c>
      <c r="G6" s="2560" t="s">
        <v>2077</v>
      </c>
      <c r="H6" s="2560" t="s">
        <v>4954</v>
      </c>
      <c r="I6" s="2583" t="s">
        <v>1127</v>
      </c>
      <c r="J6" s="2560" t="s">
        <v>4955</v>
      </c>
      <c r="K6" s="2560" t="s">
        <v>1673</v>
      </c>
      <c r="L6" s="1414"/>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681"/>
      <c r="B7" s="2584" t="s">
        <v>4956</v>
      </c>
      <c r="C7" s="2564" t="s">
        <v>4957</v>
      </c>
      <c r="D7" s="2565" t="s">
        <v>2862</v>
      </c>
      <c r="E7" s="2585" t="s">
        <v>4038</v>
      </c>
      <c r="F7" s="2560"/>
      <c r="G7" s="2560"/>
      <c r="H7" s="2585" t="s">
        <v>3238</v>
      </c>
      <c r="I7" s="2585" t="s">
        <v>3429</v>
      </c>
      <c r="J7" s="2585" t="s">
        <v>4958</v>
      </c>
      <c r="K7" s="2585" t="s">
        <v>4605</v>
      </c>
      <c r="L7" s="1382"/>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82"/>
      <c r="B8" s="2568" t="s">
        <v>1965</v>
      </c>
      <c r="C8" s="2569" t="s">
        <v>4959</v>
      </c>
      <c r="D8" s="2498">
        <v>45329</v>
      </c>
      <c r="E8" s="1855">
        <v>45339</v>
      </c>
      <c r="F8" s="2586" t="s">
        <v>2979</v>
      </c>
      <c r="G8" s="2503" t="s">
        <v>4960</v>
      </c>
      <c r="H8" s="2503">
        <v>45345</v>
      </c>
      <c r="I8" s="2571">
        <v>45371</v>
      </c>
      <c r="J8" s="2571">
        <v>45376</v>
      </c>
      <c r="K8" s="2571">
        <v>45379</v>
      </c>
      <c r="L8" s="1382"/>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82"/>
      <c r="B9" s="2504" t="s">
        <v>4961</v>
      </c>
      <c r="C9" s="2505" t="s">
        <v>4962</v>
      </c>
      <c r="D9" s="2506">
        <v>45328</v>
      </c>
      <c r="E9" s="2507">
        <v>45338</v>
      </c>
      <c r="F9" s="1181"/>
      <c r="G9" s="2511"/>
      <c r="H9" s="2511"/>
      <c r="I9" s="2511"/>
      <c r="J9" s="2511"/>
      <c r="K9" s="2511"/>
      <c r="L9" s="1382"/>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681"/>
      <c r="B10" s="2801" t="s">
        <v>4692</v>
      </c>
      <c r="C10" s="2802" t="s">
        <v>2023</v>
      </c>
      <c r="D10" s="2803">
        <v>45581</v>
      </c>
      <c r="E10" s="2518" t="s">
        <v>391</v>
      </c>
      <c r="F10" s="2804" t="s">
        <v>2181</v>
      </c>
      <c r="G10" s="2500" t="s">
        <v>4963</v>
      </c>
      <c r="H10" s="2502">
        <v>45604</v>
      </c>
      <c r="I10" s="2571">
        <v>45630</v>
      </c>
      <c r="J10" s="2571">
        <v>45635</v>
      </c>
      <c r="K10" s="2571">
        <v>45638</v>
      </c>
      <c r="L10" s="1382"/>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681"/>
      <c r="B11" s="2805" t="s">
        <v>557</v>
      </c>
      <c r="C11" s="2806" t="s">
        <v>4964</v>
      </c>
      <c r="D11" s="2807" t="s">
        <v>391</v>
      </c>
      <c r="E11" s="2808" t="s">
        <v>391</v>
      </c>
      <c r="F11" s="2809"/>
      <c r="G11" s="2511"/>
      <c r="H11" s="2800"/>
      <c r="I11" s="2571"/>
      <c r="J11" s="2571"/>
      <c r="K11" s="2571"/>
      <c r="L11" s="1382"/>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82"/>
      <c r="B12" s="2496" t="s">
        <v>1877</v>
      </c>
      <c r="C12" s="2497" t="s">
        <v>2060</v>
      </c>
      <c r="D12" s="2497">
        <v>45673</v>
      </c>
      <c r="E12" s="2515">
        <v>45684</v>
      </c>
      <c r="F12" s="2516" t="s">
        <v>404</v>
      </c>
      <c r="G12" s="2500" t="s">
        <v>4965</v>
      </c>
      <c r="H12" s="2503">
        <v>45681</v>
      </c>
      <c r="I12" s="2894">
        <v>45707</v>
      </c>
      <c r="J12" s="2571">
        <v>45712</v>
      </c>
      <c r="K12" s="2571">
        <v>45715</v>
      </c>
      <c r="L12" s="1382"/>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82"/>
      <c r="B13" s="2523"/>
      <c r="C13" s="2517"/>
      <c r="D13" s="2517"/>
      <c r="E13" s="1583"/>
      <c r="F13" s="2575"/>
      <c r="G13" s="2511"/>
      <c r="H13" s="2511"/>
      <c r="I13" s="2511"/>
      <c r="J13" s="2511"/>
      <c r="K13" s="2511"/>
      <c r="L13" s="1382"/>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82"/>
      <c r="B14" s="2496" t="s">
        <v>2066</v>
      </c>
      <c r="C14" s="2497" t="s">
        <v>2067</v>
      </c>
      <c r="D14" s="2497">
        <v>45681</v>
      </c>
      <c r="E14" s="2515">
        <v>45692</v>
      </c>
      <c r="F14" s="2519" t="s">
        <v>4966</v>
      </c>
      <c r="G14" s="2500" t="s">
        <v>4967</v>
      </c>
      <c r="H14" s="2500">
        <v>45695</v>
      </c>
      <c r="I14" s="2578">
        <v>45721</v>
      </c>
      <c r="J14" s="2578">
        <v>45726</v>
      </c>
      <c r="K14" s="2578">
        <v>45729</v>
      </c>
      <c r="L14" s="1382"/>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82"/>
      <c r="B15" s="2523"/>
      <c r="C15" s="2517"/>
      <c r="D15" s="2517"/>
      <c r="E15" s="1583"/>
      <c r="F15" s="2575"/>
      <c r="G15" s="2511"/>
      <c r="H15" s="2511"/>
      <c r="I15" s="2511"/>
      <c r="J15" s="2511"/>
      <c r="K15" s="2511"/>
      <c r="L15" s="1382"/>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82"/>
      <c r="B16" s="1380"/>
      <c r="C16" s="1381"/>
      <c r="D16" s="1381"/>
      <c r="E16" s="1382"/>
      <c r="F16" s="1382"/>
      <c r="G16" s="1382"/>
      <c r="H16" s="1382"/>
      <c r="I16" s="1382"/>
      <c r="J16" s="1382"/>
      <c r="K16" s="1382"/>
      <c r="L16" s="1382"/>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82"/>
      <c r="B17" s="2557"/>
      <c r="C17" s="2558"/>
      <c r="D17" s="2559" t="s">
        <v>96</v>
      </c>
      <c r="E17" s="2560" t="s">
        <v>4648</v>
      </c>
      <c r="F17" s="2560" t="s">
        <v>4953</v>
      </c>
      <c r="G17" s="2560" t="s">
        <v>2077</v>
      </c>
      <c r="H17" s="2560" t="s">
        <v>4954</v>
      </c>
      <c r="I17" s="2560" t="s">
        <v>659</v>
      </c>
      <c r="J17" s="2583" t="s">
        <v>1127</v>
      </c>
      <c r="K17" s="2560" t="s">
        <v>4955</v>
      </c>
      <c r="L17" s="2560" t="s">
        <v>1673</v>
      </c>
      <c r="M17" s="2560" t="s">
        <v>4968</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82"/>
      <c r="B18" s="2953" t="s">
        <v>4652</v>
      </c>
      <c r="C18" s="2954" t="s">
        <v>4653</v>
      </c>
      <c r="D18" s="2955" t="s">
        <v>3233</v>
      </c>
      <c r="E18" s="3068"/>
      <c r="F18" s="2560"/>
      <c r="G18" s="2560"/>
      <c r="H18" s="2585" t="s">
        <v>3238</v>
      </c>
      <c r="I18" s="2585" t="s">
        <v>3964</v>
      </c>
      <c r="J18" s="2585" t="s">
        <v>4605</v>
      </c>
      <c r="K18" s="2585" t="s">
        <v>4606</v>
      </c>
      <c r="L18" s="2585" t="s">
        <v>4607</v>
      </c>
      <c r="M18" s="2585" t="s">
        <v>4969</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61" t="s">
        <v>634</v>
      </c>
      <c r="B19" s="2957" t="s">
        <v>2066</v>
      </c>
      <c r="C19" s="2498" t="s">
        <v>2067</v>
      </c>
      <c r="D19" s="2498">
        <v>45681</v>
      </c>
      <c r="E19" s="1855">
        <v>45692</v>
      </c>
      <c r="F19" s="2516" t="s">
        <v>404</v>
      </c>
      <c r="G19" s="1180" t="s">
        <v>4970</v>
      </c>
      <c r="H19" s="2984">
        <v>45701</v>
      </c>
      <c r="I19" s="2986">
        <v>45727</v>
      </c>
      <c r="J19" s="2986">
        <v>45727</v>
      </c>
      <c r="K19" s="2986">
        <v>45732</v>
      </c>
      <c r="L19" s="2986">
        <v>45735</v>
      </c>
      <c r="M19" s="2986">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82"/>
      <c r="B20" s="2523"/>
      <c r="C20" s="2517"/>
      <c r="D20" s="2517"/>
      <c r="E20" s="1583"/>
      <c r="F20" s="2979"/>
      <c r="G20" s="1181"/>
      <c r="H20" s="1181"/>
      <c r="I20" s="1181"/>
      <c r="J20" s="1181"/>
      <c r="K20" s="1181"/>
      <c r="L20" s="1181"/>
      <c r="M20" s="1181"/>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82"/>
      <c r="B21" s="3057" t="s">
        <v>2066</v>
      </c>
      <c r="C21" s="2960" t="s">
        <v>4940</v>
      </c>
      <c r="D21" s="2960">
        <v>45728</v>
      </c>
      <c r="E21" s="1691">
        <v>45739</v>
      </c>
      <c r="F21" s="2982" t="s">
        <v>3076</v>
      </c>
      <c r="G21" s="1231" t="s">
        <v>4971</v>
      </c>
      <c r="H21" s="1180">
        <v>45743</v>
      </c>
      <c r="I21" s="1231">
        <v>45761</v>
      </c>
      <c r="J21" s="1231">
        <v>45771</v>
      </c>
      <c r="K21" s="1231">
        <v>45776</v>
      </c>
      <c r="L21" s="1231">
        <v>45779</v>
      </c>
      <c r="M21" s="1231">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82"/>
      <c r="B22" s="3058"/>
      <c r="C22" s="2964"/>
      <c r="D22" s="2964"/>
      <c r="E22" s="1583"/>
      <c r="F22" s="2987"/>
      <c r="G22" s="1181"/>
      <c r="H22" s="1181"/>
      <c r="I22" s="1181"/>
      <c r="J22" s="1181"/>
      <c r="K22" s="1181"/>
      <c r="L22" s="1181"/>
      <c r="M22" s="1181"/>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82"/>
      <c r="B23" s="3124" t="s">
        <v>4688</v>
      </c>
      <c r="C23" s="3125" t="s">
        <v>4689</v>
      </c>
      <c r="D23" s="3125">
        <v>45730</v>
      </c>
      <c r="E23" s="2958">
        <f>D23+14</f>
        <v>45744</v>
      </c>
      <c r="F23" s="2966" t="s">
        <v>4972</v>
      </c>
      <c r="G23" s="1231" t="s">
        <v>4973</v>
      </c>
      <c r="H23" s="1180">
        <f>H21+7</f>
        <v>45750</v>
      </c>
      <c r="I23" s="1231">
        <f>H23+18</f>
        <v>45768</v>
      </c>
      <c r="J23" s="1231">
        <f>H23+28</f>
        <v>45778</v>
      </c>
      <c r="K23" s="1231">
        <f>H23+33</f>
        <v>45783</v>
      </c>
      <c r="L23" s="1231">
        <f>H23+36</f>
        <v>45786</v>
      </c>
      <c r="M23" s="1231">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82"/>
      <c r="B24" s="3058"/>
      <c r="C24" s="2964"/>
      <c r="D24" s="2964"/>
      <c r="E24" s="1583"/>
      <c r="F24" s="2987"/>
      <c r="G24" s="1181"/>
      <c r="H24" s="1181"/>
      <c r="I24" s="1181"/>
      <c r="J24" s="1181"/>
      <c r="K24" s="1181"/>
      <c r="L24" s="1181"/>
      <c r="M24" s="1181"/>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82"/>
      <c r="B25" s="3124" t="s">
        <v>2013</v>
      </c>
      <c r="C25" s="3125" t="s">
        <v>4943</v>
      </c>
      <c r="D25" s="3125">
        <v>45735</v>
      </c>
      <c r="E25" s="2958">
        <f>D25+14</f>
        <v>45749</v>
      </c>
      <c r="F25" s="3060" t="s">
        <v>4974</v>
      </c>
      <c r="G25" s="1231" t="s">
        <v>4975</v>
      </c>
      <c r="H25" s="1180">
        <f>H23+7</f>
        <v>45757</v>
      </c>
      <c r="I25" s="1231">
        <f>H25+18</f>
        <v>45775</v>
      </c>
      <c r="J25" s="1231">
        <f>H25+28</f>
        <v>45785</v>
      </c>
      <c r="K25" s="1231">
        <f>H25+33</f>
        <v>45790</v>
      </c>
      <c r="L25" s="1231">
        <f>H25+36</f>
        <v>45793</v>
      </c>
      <c r="M25" s="1231">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82"/>
      <c r="B26" s="3058"/>
      <c r="C26" s="2964"/>
      <c r="D26" s="2964"/>
      <c r="E26" s="1583"/>
      <c r="F26" s="2987"/>
      <c r="G26" s="1181"/>
      <c r="H26" s="1181"/>
      <c r="I26" s="1181"/>
      <c r="J26" s="1181"/>
      <c r="K26" s="1181"/>
      <c r="L26" s="1181"/>
      <c r="M26" s="1181"/>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82"/>
      <c r="B27" s="3057" t="s">
        <v>1865</v>
      </c>
      <c r="C27" s="2960" t="s">
        <v>4945</v>
      </c>
      <c r="D27" s="2960">
        <v>45749</v>
      </c>
      <c r="E27" s="2989">
        <f>D27+13</f>
        <v>45762</v>
      </c>
      <c r="F27" s="3061" t="s">
        <v>4976</v>
      </c>
      <c r="G27" s="1231" t="s">
        <v>4977</v>
      </c>
      <c r="H27" s="1180">
        <v>45764</v>
      </c>
      <c r="I27" s="1231">
        <f>H27+18</f>
        <v>45782</v>
      </c>
      <c r="J27" s="1231">
        <f>H27+28</f>
        <v>45792</v>
      </c>
      <c r="K27" s="1231">
        <f>H27+33</f>
        <v>45797</v>
      </c>
      <c r="L27" s="1231">
        <f>H27+36</f>
        <v>45800</v>
      </c>
      <c r="M27" s="1231">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82"/>
      <c r="B28" s="3058"/>
      <c r="C28" s="2964"/>
      <c r="D28" s="2964"/>
      <c r="E28" s="3059"/>
      <c r="F28" s="2987"/>
      <c r="G28" s="1181"/>
      <c r="H28" s="1181"/>
      <c r="I28" s="1181"/>
      <c r="J28" s="1181"/>
      <c r="K28" s="1181"/>
      <c r="L28" s="1181"/>
      <c r="M28" s="1181"/>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82"/>
      <c r="B29" s="3057" t="s">
        <v>4692</v>
      </c>
      <c r="C29" s="2960" t="s">
        <v>4693</v>
      </c>
      <c r="D29" s="2960">
        <v>45756</v>
      </c>
      <c r="E29" s="2989">
        <f>D29+11</f>
        <v>45767</v>
      </c>
      <c r="F29" s="3061" t="s">
        <v>4978</v>
      </c>
      <c r="G29" s="1231" t="s">
        <v>4979</v>
      </c>
      <c r="H29" s="1180">
        <v>45775</v>
      </c>
      <c r="I29" s="1231">
        <f>H29+18</f>
        <v>45793</v>
      </c>
      <c r="J29" s="1231">
        <f>H29+28</f>
        <v>45803</v>
      </c>
      <c r="K29" s="1231">
        <f>H29+33</f>
        <v>45808</v>
      </c>
      <c r="L29" s="1231">
        <f>H29+36</f>
        <v>45811</v>
      </c>
      <c r="M29" s="1231">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82"/>
      <c r="B30" s="3058"/>
      <c r="C30" s="2964"/>
      <c r="D30" s="2964"/>
      <c r="E30" s="3059"/>
      <c r="F30" s="2987"/>
      <c r="G30" s="1181"/>
      <c r="H30" s="1181"/>
      <c r="I30" s="1181"/>
      <c r="J30" s="1181"/>
      <c r="K30" s="1181"/>
      <c r="L30" s="1181"/>
      <c r="M30" s="1181"/>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82"/>
      <c r="B31" s="3057" t="s">
        <v>2040</v>
      </c>
      <c r="C31" s="2960" t="s">
        <v>4696</v>
      </c>
      <c r="D31" s="2960">
        <v>45765</v>
      </c>
      <c r="E31" s="2989">
        <f>D31+11</f>
        <v>45776</v>
      </c>
      <c r="F31" s="3061" t="s">
        <v>4966</v>
      </c>
      <c r="G31" s="1231" t="s">
        <v>4973</v>
      </c>
      <c r="H31" s="1180">
        <v>45778</v>
      </c>
      <c r="I31" s="1231">
        <f>H31+18</f>
        <v>45796</v>
      </c>
      <c r="J31" s="1231">
        <f>H31+28</f>
        <v>45806</v>
      </c>
      <c r="K31" s="1231">
        <f>H31+33</f>
        <v>45811</v>
      </c>
      <c r="L31" s="1231">
        <f>H31+36</f>
        <v>45814</v>
      </c>
      <c r="M31" s="1231">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82"/>
      <c r="B32" s="3058"/>
      <c r="C32" s="2964"/>
      <c r="D32" s="2964"/>
      <c r="E32" s="3059"/>
      <c r="F32" s="2987"/>
      <c r="G32" s="1181"/>
      <c r="H32" s="1181"/>
      <c r="I32" s="1181"/>
      <c r="J32" s="1181"/>
      <c r="K32" s="1181"/>
      <c r="L32" s="1181"/>
      <c r="M32" s="1181"/>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82"/>
      <c r="B33" s="3057" t="s">
        <v>1877</v>
      </c>
      <c r="C33" s="2960" t="s">
        <v>4698</v>
      </c>
      <c r="D33" s="2960">
        <v>45772</v>
      </c>
      <c r="E33" s="2989">
        <f>D33+14</f>
        <v>45786</v>
      </c>
      <c r="F33" s="3061" t="s">
        <v>4438</v>
      </c>
      <c r="G33" s="1231" t="s">
        <v>4980</v>
      </c>
      <c r="H33" s="1180">
        <v>45785</v>
      </c>
      <c r="I33" s="1231">
        <f>H33+18</f>
        <v>45803</v>
      </c>
      <c r="J33" s="1231">
        <f>H33+28</f>
        <v>45813</v>
      </c>
      <c r="K33" s="1231">
        <f>H33+33</f>
        <v>45818</v>
      </c>
      <c r="L33" s="1231">
        <f>H33+36</f>
        <v>45821</v>
      </c>
      <c r="M33" s="1231">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82"/>
      <c r="B34" s="3058"/>
      <c r="C34" s="2964"/>
      <c r="D34" s="2964"/>
      <c r="E34" s="3059"/>
      <c r="F34" s="2987"/>
      <c r="G34" s="1181"/>
      <c r="H34" s="1181"/>
      <c r="I34" s="1181"/>
      <c r="J34" s="1181"/>
      <c r="K34" s="1181"/>
      <c r="L34" s="1181"/>
      <c r="M34" s="1181"/>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82"/>
      <c r="B35" s="3057" t="s">
        <v>1999</v>
      </c>
      <c r="C35" s="3210" t="s">
        <v>4981</v>
      </c>
      <c r="D35" s="3210">
        <v>45781</v>
      </c>
      <c r="E35" s="2989">
        <f>D35+14+2</f>
        <v>45797</v>
      </c>
      <c r="F35" s="3061" t="s">
        <v>776</v>
      </c>
      <c r="G35" s="1231" t="s">
        <v>4982</v>
      </c>
      <c r="H35" s="1180">
        <v>45792</v>
      </c>
      <c r="I35" s="1231">
        <f>H35+18</f>
        <v>45810</v>
      </c>
      <c r="J35" s="1231">
        <f>H35+28</f>
        <v>45820</v>
      </c>
      <c r="K35" s="1231">
        <f>H35+33</f>
        <v>45825</v>
      </c>
      <c r="L35" s="1231">
        <f>H35+36</f>
        <v>45828</v>
      </c>
      <c r="M35" s="1231">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82"/>
      <c r="B36" s="3058"/>
      <c r="C36" s="2964"/>
      <c r="D36" s="2964"/>
      <c r="E36" s="3059"/>
      <c r="F36" s="2987"/>
      <c r="G36" s="1181"/>
      <c r="H36" s="1181"/>
      <c r="I36" s="1181"/>
      <c r="J36" s="1181"/>
      <c r="K36" s="1181"/>
      <c r="L36" s="1181"/>
      <c r="M36" s="1181"/>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82"/>
      <c r="B37" s="3266" t="s">
        <v>4688</v>
      </c>
      <c r="C37" s="3267" t="s">
        <v>4983</v>
      </c>
      <c r="D37" s="3267">
        <v>45786</v>
      </c>
      <c r="E37" s="3252">
        <f>D37+14+1</f>
        <v>45801</v>
      </c>
      <c r="F37" s="3253" t="s">
        <v>4502</v>
      </c>
      <c r="G37" s="3254" t="s">
        <v>4984</v>
      </c>
      <c r="H37" s="3255">
        <f>H35+7</f>
        <v>45799</v>
      </c>
      <c r="I37" s="3254">
        <f>H37+18</f>
        <v>45817</v>
      </c>
      <c r="J37" s="3254">
        <f>H37+28</f>
        <v>45827</v>
      </c>
      <c r="K37" s="3254">
        <f>H37+33</f>
        <v>45832</v>
      </c>
      <c r="L37" s="3254">
        <f>H37+36</f>
        <v>45835</v>
      </c>
      <c r="M37" s="3254">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82"/>
      <c r="B38" s="3268" t="s">
        <v>1999</v>
      </c>
      <c r="C38" s="3269" t="s">
        <v>4981</v>
      </c>
      <c r="D38" s="3269">
        <v>45781</v>
      </c>
      <c r="E38" s="3269">
        <v>45765</v>
      </c>
      <c r="F38" s="3258"/>
      <c r="G38" s="3259"/>
      <c r="H38" s="3259"/>
      <c r="I38" s="3259"/>
      <c r="J38" s="3259"/>
      <c r="K38" s="3259"/>
      <c r="L38" s="3259"/>
      <c r="M38" s="3259"/>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82"/>
      <c r="B39" s="3266" t="s">
        <v>1973</v>
      </c>
      <c r="C39" s="3270" t="s">
        <v>4704</v>
      </c>
      <c r="D39" s="3270">
        <v>45786</v>
      </c>
      <c r="E39" s="3270">
        <v>45812</v>
      </c>
      <c r="F39" s="3260" t="s">
        <v>4985</v>
      </c>
      <c r="G39" s="3261" t="s">
        <v>4986</v>
      </c>
      <c r="H39" s="3255">
        <f>H37+7</f>
        <v>45806</v>
      </c>
      <c r="I39" s="3254">
        <f>H39+18</f>
        <v>45824</v>
      </c>
      <c r="J39" s="3254">
        <f>H39+28</f>
        <v>45834</v>
      </c>
      <c r="K39" s="3254">
        <f>H39+33</f>
        <v>45839</v>
      </c>
      <c r="L39" s="3254">
        <f>H39+36</f>
        <v>45842</v>
      </c>
      <c r="M39" s="3254">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82"/>
      <c r="B40" s="3058" t="s">
        <v>4688</v>
      </c>
      <c r="C40" s="2964" t="s">
        <v>4983</v>
      </c>
      <c r="D40" s="2964">
        <v>45787</v>
      </c>
      <c r="E40" s="3269">
        <v>45800</v>
      </c>
      <c r="F40" s="3262"/>
      <c r="G40" s="3263"/>
      <c r="H40" s="3259"/>
      <c r="I40" s="3259"/>
      <c r="J40" s="3259"/>
      <c r="K40" s="3259"/>
      <c r="L40" s="3259"/>
      <c r="M40" s="3259"/>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82"/>
      <c r="B41" s="3057" t="s">
        <v>1865</v>
      </c>
      <c r="C41" s="2960" t="s">
        <v>4706</v>
      </c>
      <c r="D41" s="2960">
        <v>45796</v>
      </c>
      <c r="E41" s="3270">
        <f>D41+14</f>
        <v>45810</v>
      </c>
      <c r="F41" s="3258" t="s">
        <v>2290</v>
      </c>
      <c r="G41" s="3261" t="s">
        <v>4987</v>
      </c>
      <c r="H41" s="3255">
        <f>H39+7</f>
        <v>45813</v>
      </c>
      <c r="I41" s="3254">
        <f>H41+18</f>
        <v>45831</v>
      </c>
      <c r="J41" s="3254">
        <f>H41+28</f>
        <v>45841</v>
      </c>
      <c r="K41" s="3254">
        <f>H41+33</f>
        <v>45846</v>
      </c>
      <c r="L41" s="3254">
        <f>H41+36</f>
        <v>45849</v>
      </c>
      <c r="M41" s="3254">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82"/>
      <c r="B42" s="3268"/>
      <c r="C42" s="3269"/>
      <c r="D42" s="3269"/>
      <c r="E42" s="3269"/>
      <c r="F42" s="3262"/>
      <c r="G42" s="3263"/>
      <c r="H42" s="3259"/>
      <c r="I42" s="3259"/>
      <c r="J42" s="3259"/>
      <c r="K42" s="3259"/>
      <c r="L42" s="3259"/>
      <c r="M42" s="3259"/>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82"/>
      <c r="B43" s="3266" t="s">
        <v>4692</v>
      </c>
      <c r="C43" s="3270" t="s">
        <v>4708</v>
      </c>
      <c r="D43" s="3270">
        <v>45798</v>
      </c>
      <c r="E43" s="3270">
        <f>D43+14+6</f>
        <v>45818</v>
      </c>
      <c r="F43" s="3258" t="s">
        <v>4988</v>
      </c>
      <c r="G43" s="3261" t="s">
        <v>4977</v>
      </c>
      <c r="H43" s="3255">
        <f>H41+7</f>
        <v>45820</v>
      </c>
      <c r="I43" s="3254">
        <f>H43+18</f>
        <v>45838</v>
      </c>
      <c r="J43" s="3254">
        <f>H43+28</f>
        <v>45848</v>
      </c>
      <c r="K43" s="3254">
        <f>H43+33</f>
        <v>45853</v>
      </c>
      <c r="L43" s="3254">
        <f>H43+36</f>
        <v>45856</v>
      </c>
      <c r="M43" s="3254">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82"/>
      <c r="B44" s="3268"/>
      <c r="C44" s="3269"/>
      <c r="D44" s="3269"/>
      <c r="E44" s="3269"/>
      <c r="F44" s="3262"/>
      <c r="G44" s="3263"/>
      <c r="H44" s="3259"/>
      <c r="I44" s="3259"/>
      <c r="J44" s="3259"/>
      <c r="K44" s="3259"/>
      <c r="L44" s="3259"/>
      <c r="M44" s="3259"/>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82"/>
      <c r="B45" s="3266" t="s">
        <v>2040</v>
      </c>
      <c r="C45" s="3270" t="s">
        <v>4710</v>
      </c>
      <c r="D45" s="3270">
        <v>45805</v>
      </c>
      <c r="E45" s="3270">
        <f>D45+14+6</f>
        <v>45825</v>
      </c>
      <c r="F45" s="3258" t="s">
        <v>2290</v>
      </c>
      <c r="G45" s="3261" t="s">
        <v>4989</v>
      </c>
      <c r="H45" s="3255">
        <f>H43+7</f>
        <v>45827</v>
      </c>
      <c r="I45" s="3254">
        <f>H45+18</f>
        <v>45845</v>
      </c>
      <c r="J45" s="3254">
        <f>H45+28</f>
        <v>45855</v>
      </c>
      <c r="K45" s="3254">
        <f>H45+33</f>
        <v>45860</v>
      </c>
      <c r="L45" s="3254">
        <f>H45+36</f>
        <v>45863</v>
      </c>
      <c r="M45" s="3254">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82"/>
      <c r="B46" s="3268"/>
      <c r="C46" s="3269"/>
      <c r="D46" s="3269"/>
      <c r="E46" s="3269"/>
      <c r="F46" s="3262"/>
      <c r="G46" s="3263"/>
      <c r="H46" s="3259"/>
      <c r="I46" s="3259"/>
      <c r="J46" s="3259"/>
      <c r="K46" s="3259"/>
      <c r="L46" s="3259"/>
      <c r="M46" s="3259"/>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82"/>
      <c r="B47" s="3271" t="s">
        <v>557</v>
      </c>
      <c r="C47" s="3270" t="s">
        <v>4712</v>
      </c>
      <c r="D47" s="3270">
        <v>45812</v>
      </c>
      <c r="E47" s="3270">
        <f>D47+14</f>
        <v>45826</v>
      </c>
      <c r="F47" s="3258" t="s">
        <v>4972</v>
      </c>
      <c r="G47" s="3261" t="s">
        <v>4990</v>
      </c>
      <c r="H47" s="3255">
        <f>H45+7</f>
        <v>45834</v>
      </c>
      <c r="I47" s="3254">
        <f>H47+18</f>
        <v>45852</v>
      </c>
      <c r="J47" s="3254">
        <f>H47+28</f>
        <v>45862</v>
      </c>
      <c r="K47" s="3254">
        <f>H47+33</f>
        <v>45867</v>
      </c>
      <c r="L47" s="3254">
        <f>H47+36</f>
        <v>45870</v>
      </c>
      <c r="M47" s="3254">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82"/>
      <c r="B48" s="3272"/>
      <c r="C48" s="3269"/>
      <c r="D48" s="3269"/>
      <c r="E48" s="3269"/>
      <c r="F48" s="3262"/>
      <c r="G48" s="3263"/>
      <c r="H48" s="3259"/>
      <c r="I48" s="3259"/>
      <c r="J48" s="3259"/>
      <c r="K48" s="3259"/>
      <c r="L48" s="3259"/>
      <c r="M48" s="3259"/>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82"/>
      <c r="B49" s="3264" t="s">
        <v>1877</v>
      </c>
      <c r="C49" s="3252" t="s">
        <v>4714</v>
      </c>
      <c r="D49" s="3252">
        <v>45819</v>
      </c>
      <c r="E49" s="3255">
        <f>D49+14</f>
        <v>45833</v>
      </c>
      <c r="F49" s="3260" t="s">
        <v>4974</v>
      </c>
      <c r="G49" s="3261" t="s">
        <v>4991</v>
      </c>
      <c r="H49" s="3255">
        <f>H47+7</f>
        <v>45841</v>
      </c>
      <c r="I49" s="3254">
        <f>H49+18</f>
        <v>45859</v>
      </c>
      <c r="J49" s="3254">
        <f>H49+28</f>
        <v>45869</v>
      </c>
      <c r="K49" s="3254">
        <f>H49+33</f>
        <v>45874</v>
      </c>
      <c r="L49" s="3254">
        <f>H49+36</f>
        <v>45877</v>
      </c>
      <c r="M49" s="3254">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82"/>
      <c r="B50" s="3256"/>
      <c r="C50" s="3257"/>
      <c r="D50" s="3257"/>
      <c r="E50" s="3259"/>
      <c r="F50" s="3262"/>
      <c r="G50" s="3263"/>
      <c r="H50" s="3259"/>
      <c r="I50" s="3259"/>
      <c r="J50" s="3259"/>
      <c r="K50" s="3259"/>
      <c r="L50" s="3259"/>
      <c r="M50" s="3259"/>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82"/>
      <c r="B51" s="3251" t="s">
        <v>1999</v>
      </c>
      <c r="C51" s="3252" t="s">
        <v>4992</v>
      </c>
      <c r="D51" s="3252">
        <f>D49+7</f>
        <v>45826</v>
      </c>
      <c r="E51" s="3255">
        <f>D51+14</f>
        <v>45840</v>
      </c>
      <c r="F51" s="3260" t="s">
        <v>4976</v>
      </c>
      <c r="G51" s="3261" t="s">
        <v>4993</v>
      </c>
      <c r="H51" s="3255">
        <f>H49+7</f>
        <v>45848</v>
      </c>
      <c r="I51" s="3254">
        <f>H51+18</f>
        <v>45866</v>
      </c>
      <c r="J51" s="3254">
        <f>H51+28</f>
        <v>45876</v>
      </c>
      <c r="K51" s="3254">
        <f>H51+33</f>
        <v>45881</v>
      </c>
      <c r="L51" s="3254">
        <f>H51+36</f>
        <v>45884</v>
      </c>
      <c r="M51" s="3254">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82"/>
      <c r="B52" s="3256"/>
      <c r="C52" s="3257"/>
      <c r="D52" s="3257"/>
      <c r="E52" s="3259"/>
      <c r="F52" s="3262"/>
      <c r="G52" s="3263"/>
      <c r="H52" s="3259"/>
      <c r="I52" s="3259"/>
      <c r="J52" s="3259"/>
      <c r="K52" s="3259"/>
      <c r="L52" s="3259"/>
      <c r="M52" s="3259"/>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82"/>
      <c r="B53" s="3251" t="s">
        <v>4688</v>
      </c>
      <c r="C53" s="3252" t="s">
        <v>4994</v>
      </c>
      <c r="D53" s="3252">
        <f>D51+7</f>
        <v>45833</v>
      </c>
      <c r="E53" s="3255">
        <f>D53+14</f>
        <v>45847</v>
      </c>
      <c r="F53" s="3260" t="s">
        <v>4978</v>
      </c>
      <c r="G53" s="3261" t="s">
        <v>4995</v>
      </c>
      <c r="H53" s="3255">
        <f>H51+7</f>
        <v>45855</v>
      </c>
      <c r="I53" s="3254">
        <f>H53+18</f>
        <v>45873</v>
      </c>
      <c r="J53" s="3254">
        <f>H53+28</f>
        <v>45883</v>
      </c>
      <c r="K53" s="3254">
        <f>H53+33</f>
        <v>45888</v>
      </c>
      <c r="L53" s="3254">
        <f>H53+36</f>
        <v>45891</v>
      </c>
      <c r="M53" s="3254">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82"/>
      <c r="B54" s="3256"/>
      <c r="C54" s="3257"/>
      <c r="D54" s="3257"/>
      <c r="E54" s="3259"/>
      <c r="F54" s="3262"/>
      <c r="G54" s="3263"/>
      <c r="H54" s="3259"/>
      <c r="I54" s="3259"/>
      <c r="J54" s="3259"/>
      <c r="K54" s="3259"/>
      <c r="L54" s="3259"/>
      <c r="M54" s="3259"/>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82"/>
      <c r="B55" s="3251" t="s">
        <v>1865</v>
      </c>
      <c r="C55" s="3252" t="s">
        <v>4996</v>
      </c>
      <c r="D55" s="3252">
        <f>D53+7</f>
        <v>45840</v>
      </c>
      <c r="E55" s="3255">
        <f>D55+14</f>
        <v>45854</v>
      </c>
      <c r="F55" s="3260" t="s">
        <v>4966</v>
      </c>
      <c r="G55" s="3261" t="s">
        <v>4990</v>
      </c>
      <c r="H55" s="3255">
        <f>H53+7</f>
        <v>45862</v>
      </c>
      <c r="I55" s="3254">
        <f>H55+18</f>
        <v>45880</v>
      </c>
      <c r="J55" s="3254">
        <f>H55+28</f>
        <v>45890</v>
      </c>
      <c r="K55" s="3254">
        <f>H55+33</f>
        <v>45895</v>
      </c>
      <c r="L55" s="3254">
        <f>H55+36</f>
        <v>45898</v>
      </c>
      <c r="M55" s="3254">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82"/>
      <c r="B56" s="3256"/>
      <c r="C56" s="3257"/>
      <c r="D56" s="3257"/>
      <c r="E56" s="3259"/>
      <c r="F56" s="3262"/>
      <c r="G56" s="3263"/>
      <c r="H56" s="3259"/>
      <c r="I56" s="3259"/>
      <c r="J56" s="3259"/>
      <c r="K56" s="3259"/>
      <c r="L56" s="3259"/>
      <c r="M56" s="3259"/>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82"/>
      <c r="B57" s="3251" t="s">
        <v>1973</v>
      </c>
      <c r="C57" s="3252" t="s">
        <v>4997</v>
      </c>
      <c r="D57" s="3252">
        <f>D55+7</f>
        <v>45847</v>
      </c>
      <c r="E57" s="3255">
        <f>D57+14</f>
        <v>45861</v>
      </c>
      <c r="F57" s="3260" t="s">
        <v>4438</v>
      </c>
      <c r="G57" s="3261" t="s">
        <v>4998</v>
      </c>
      <c r="H57" s="3255">
        <f>H55+7</f>
        <v>45869</v>
      </c>
      <c r="I57" s="3254">
        <f>H57+18</f>
        <v>45887</v>
      </c>
      <c r="J57" s="3254">
        <f>H57+28</f>
        <v>45897</v>
      </c>
      <c r="K57" s="3254">
        <f>H57+33</f>
        <v>45902</v>
      </c>
      <c r="L57" s="3254">
        <f>H57+36</f>
        <v>45905</v>
      </c>
      <c r="M57" s="3254">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82"/>
      <c r="B58" s="3058"/>
      <c r="C58" s="2964"/>
      <c r="D58" s="2964"/>
      <c r="E58" s="1583"/>
      <c r="F58" s="2987"/>
      <c r="G58" s="3104"/>
      <c r="H58" s="1181"/>
      <c r="I58" s="1181"/>
      <c r="J58" s="1181"/>
      <c r="K58" s="1181"/>
      <c r="L58" s="1181"/>
      <c r="M58" s="1181"/>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82"/>
      <c r="B59" s="4801" t="s">
        <v>609</v>
      </c>
      <c r="C59" s="4801"/>
      <c r="D59" s="4801"/>
      <c r="E59" s="4801"/>
      <c r="F59" s="4801"/>
      <c r="G59" s="4801"/>
      <c r="H59" s="4801"/>
      <c r="I59" s="1565"/>
      <c r="J59" s="1565"/>
      <c r="K59" s="1566"/>
      <c r="L59" s="1382"/>
      <c r="M59" s="1382"/>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77"/>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78"/>
      <c r="B61" s="230" t="s">
        <v>0</v>
      </c>
      <c r="C61" s="69"/>
      <c r="D61" s="1416" t="s">
        <v>2209</v>
      </c>
      <c r="E61" s="70"/>
      <c r="F61" s="70" t="s">
        <v>35</v>
      </c>
      <c r="G61" s="70"/>
      <c r="H61" s="69"/>
      <c r="I61" s="69"/>
      <c r="J61" s="70" t="s">
        <v>60</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78"/>
      <c r="B62" s="80" t="s">
        <v>1</v>
      </c>
      <c r="C62" s="69"/>
      <c r="D62" s="283" t="s">
        <v>610</v>
      </c>
      <c r="E62" s="70"/>
      <c r="F62" s="69" t="s">
        <v>611</v>
      </c>
      <c r="G62" s="69"/>
      <c r="H62" s="283" t="s">
        <v>38</v>
      </c>
      <c r="I62" s="69"/>
      <c r="J62" s="69" t="s">
        <v>62</v>
      </c>
      <c r="K62" s="69"/>
      <c r="L62" s="250" t="s">
        <v>63</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78"/>
      <c r="B63" s="80"/>
      <c r="C63" s="69"/>
      <c r="D63" s="283"/>
      <c r="E63" s="60"/>
      <c r="F63" s="69"/>
      <c r="G63" s="69"/>
      <c r="H63" s="283"/>
      <c r="I63" s="69"/>
      <c r="J63" s="69" t="str">
        <f>'HOW TO-&gt;'!$A$138</f>
        <v>PERMIT</v>
      </c>
      <c r="K63" s="69"/>
      <c r="L63" s="3053"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79"/>
      <c r="B64" s="78">
        <f>'HOW TO-&gt;'!$A$105</f>
        <v>0</v>
      </c>
      <c r="C64" s="78">
        <f>'HOW TO-&gt;'!$B$105</f>
        <v>0</v>
      </c>
      <c r="D64" s="64">
        <f>'HOW TO-&gt;'!$C$105</f>
        <v>0</v>
      </c>
      <c r="E64" s="60"/>
      <c r="F64" s="78" t="str">
        <f>'HOW TO-&gt;'!$A$124</f>
        <v>ROBERT CHIA</v>
      </c>
      <c r="G64" s="78" t="str">
        <f>'HOW TO-&gt;'!$B$124</f>
        <v>6011 0564</v>
      </c>
      <c r="H64" s="64" t="str">
        <f>'HOW TO-&gt;'!$C$124</f>
        <v>robert.chia@msc.com</v>
      </c>
      <c r="I64" s="60"/>
      <c r="J64" s="78" t="str">
        <f>'HOW TO-&gt;'!$A$139</f>
        <v>RAYNAR ANG</v>
      </c>
      <c r="K64" s="78"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78"/>
      <c r="B65" s="78" t="str">
        <f>'HOW TO-&gt;'!$A$107</f>
        <v>PHOEBE HUANG</v>
      </c>
      <c r="C65" s="78" t="str">
        <f>'HOW TO-&gt;'!$B$107</f>
        <v>6011 0562</v>
      </c>
      <c r="D65" s="64" t="str">
        <f>'HOW TO-&gt;'!$C$107</f>
        <v>phoebe.huang@msc.com</v>
      </c>
      <c r="E65" s="60"/>
      <c r="F65" s="78" t="str">
        <f>'HOW TO-&gt;'!$A$125</f>
        <v>S. Y. LIEW</v>
      </c>
      <c r="G65" s="78" t="str">
        <f>'HOW TO-&gt;'!$B$125</f>
        <v>6011 2348</v>
      </c>
      <c r="H65" s="64" t="str">
        <f>'HOW TO-&gt;'!$C$125</f>
        <v>seoyi.liew@msc.com</v>
      </c>
      <c r="I65" s="60"/>
      <c r="J65" s="78" t="str">
        <f>'HOW TO-&gt;'!$A$140</f>
        <v>KAI SIANG</v>
      </c>
      <c r="K65" s="78"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78"/>
      <c r="B66" s="78" t="str">
        <f>'HOW TO-&gt;'!$A$108</f>
        <v>SHERWIN LIM</v>
      </c>
      <c r="C66" s="78" t="str">
        <f>'HOW TO-&gt;'!$B$108</f>
        <v>6011 2395</v>
      </c>
      <c r="D66" s="64" t="str">
        <f>'HOW TO-&gt;'!$C$108</f>
        <v>sherwin.lim@msc.com</v>
      </c>
      <c r="E66" s="60"/>
      <c r="F66" s="78" t="str">
        <f>'HOW TO-&gt;'!$A$126</f>
        <v>SHARON KOH</v>
      </c>
      <c r="G66" s="78" t="str">
        <f>'HOW TO-&gt;'!$B$126</f>
        <v>6011 2349</v>
      </c>
      <c r="H66" s="64" t="str">
        <f>'HOW TO-&gt;'!$C$126</f>
        <v>sharon.koh@msc.com</v>
      </c>
      <c r="I66" s="60"/>
      <c r="J66" s="78" t="str">
        <f>'HOW TO-&gt;'!$A$141</f>
        <v>DEWI</v>
      </c>
      <c r="K66" s="78"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78"/>
      <c r="B67" s="78" t="str">
        <f>'HOW TO-&gt;'!$A$106</f>
        <v>NATALIE LEW</v>
      </c>
      <c r="C67" s="78" t="str">
        <f>'HOW TO-&gt;'!$B$106</f>
        <v>6011 2399</v>
      </c>
      <c r="D67" s="64" t="str">
        <f>'HOW TO-&gt;'!$C$106</f>
        <v>natalie.lew@msc.com</v>
      </c>
      <c r="E67" s="60"/>
      <c r="F67" s="78" t="str">
        <f>'HOW TO-&gt;'!$A$127</f>
        <v>ANGELIA LAU</v>
      </c>
      <c r="G67" s="78" t="str">
        <f>'HOW TO-&gt;'!$B$127</f>
        <v>6011 2346</v>
      </c>
      <c r="H67" s="64" t="str">
        <f>'HOW TO-&gt;'!$C$127</f>
        <v>angelia.lau@msc.com</v>
      </c>
      <c r="I67" s="60"/>
      <c r="J67" s="78" t="str">
        <f>'HOW TO-&gt;'!$A$142</f>
        <v>YU TING</v>
      </c>
      <c r="K67" s="78"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78"/>
      <c r="B68" s="78" t="str">
        <f>'HOW TO-&gt;'!$A$109</f>
        <v>CHOK KAR HEE</v>
      </c>
      <c r="C68" s="78" t="str">
        <f>'HOW TO-&gt;'!$B$109</f>
        <v>6011 2397</v>
      </c>
      <c r="D68" s="64" t="str">
        <f>'HOW TO-&gt;'!$C$109</f>
        <v>karhee.chok@msc.com</v>
      </c>
      <c r="E68" s="60"/>
      <c r="F68" s="78" t="str">
        <f>'HOW TO-&gt;'!$A$128</f>
        <v>NOOR AFNINDAH</v>
      </c>
      <c r="G68" s="78" t="str">
        <f>'HOW TO-&gt;'!$B$128</f>
        <v>6011 2347</v>
      </c>
      <c r="H68" s="64" t="str">
        <f>'HOW TO-&gt;'!$C$128</f>
        <v>noor.afnindah@msc.com</v>
      </c>
      <c r="I68" s="60"/>
      <c r="J68" s="78" t="str">
        <f>'HOW TO-&gt;'!$A$143</f>
        <v>SHAN SHAN</v>
      </c>
      <c r="K68" s="78" t="str">
        <f>'HOW TO-&gt;'!$B$143</f>
        <v>6011 2353</v>
      </c>
      <c r="L68" s="64" t="str">
        <f>'HOW TO-&gt;'!$C$143</f>
        <v>shanshan.chin@msc.com</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78"/>
      <c r="B69" s="78" t="str">
        <f>'HOW TO-&gt;'!$A$115</f>
        <v>YURIKO KHOO</v>
      </c>
      <c r="C69" s="78" t="str">
        <f>'HOW TO-&gt;'!$B$115</f>
        <v>6011 2402</v>
      </c>
      <c r="D69" s="64" t="str">
        <f>'HOW TO-&gt;'!$C$115</f>
        <v>yuriko.k@msc.com</v>
      </c>
      <c r="E69" s="60"/>
      <c r="F69" s="78" t="str">
        <f>'HOW TO-&gt;'!$A$129</f>
        <v>NG CHING WEI</v>
      </c>
      <c r="G69" s="78" t="str">
        <f>'HOW TO-&gt;'!$B$129</f>
        <v>6011 2404</v>
      </c>
      <c r="H69" s="64" t="str">
        <f>'HOW TO-&gt;'!$C$129</f>
        <v>chingwei.ng@msc.com</v>
      </c>
      <c r="I69" s="60"/>
      <c r="J69" s="78" t="str">
        <f>'HOW TO-&gt;'!$A$144</f>
        <v>EUNICE</v>
      </c>
      <c r="K69" s="78" t="str">
        <f>'HOW TO-&gt;'!$B$144</f>
        <v>6011 2355</v>
      </c>
      <c r="L69" s="64" t="str">
        <f>'HOW TO-&gt;'!$C$144</f>
        <v>eunice.chan@msc.com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78"/>
      <c r="B70" s="78" t="str">
        <f>'HOW TO-&gt;'!$A$113</f>
        <v>LAWRENCE ANG (CROSS-TRADE)</v>
      </c>
      <c r="C70" s="78" t="str">
        <f>'HOW TO-&gt;'!$B$113</f>
        <v>6011 2400</v>
      </c>
      <c r="D70" s="64" t="str">
        <f>'HOW TO-&gt;'!$C$113</f>
        <v>lawrence.ang@msc.com</v>
      </c>
      <c r="E70" s="60"/>
      <c r="F70" s="78" t="str">
        <f>'HOW TO-&gt;'!$A$130</f>
        <v>ZOEY ONG</v>
      </c>
      <c r="G70" s="78">
        <f>'HOW TO-&gt;'!$B$130</f>
        <v>0</v>
      </c>
      <c r="H70" s="64" t="str">
        <f>'HOW TO-&gt;'!$C$130</f>
        <v>zoey.ong@msc.com</v>
      </c>
      <c r="I70" s="60"/>
      <c r="J70" s="78" t="str">
        <f>'HOW TO-&gt;'!$A$145</f>
        <v>HAZEL</v>
      </c>
      <c r="K70" s="78" t="str">
        <f>'HOW TO-&gt;'!$B$145</f>
        <v>6011 2435</v>
      </c>
      <c r="L70" s="64" t="str">
        <f>'HOW TO-&gt;'!$C$145</f>
        <v>hazel.toh@msc.com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78"/>
      <c r="B71" s="78" t="str">
        <f>'HOW TO-&gt;'!$A$112</f>
        <v>SUE ANN SOON</v>
      </c>
      <c r="C71" s="78" t="str">
        <f>'HOW TO-&gt;'!$B$112</f>
        <v>6011 2327</v>
      </c>
      <c r="D71" s="64" t="str">
        <f>'HOW TO-&gt;'!$C$112</f>
        <v>sueann.soon@msc.com</v>
      </c>
      <c r="E71" s="60"/>
      <c r="F71" s="78" t="str">
        <f>'HOW TO-&gt;'!$A$131</f>
        <v>.</v>
      </c>
      <c r="G71" s="78" t="str">
        <f>'HOW TO-&gt;'!$B$131</f>
        <v>.</v>
      </c>
      <c r="H71" s="64" t="str">
        <f>'HOW TO-&gt;'!$C$131</f>
        <v>.</v>
      </c>
      <c r="I71" s="60"/>
      <c r="J71" s="78">
        <f>'HOW TO-&gt;'!$A$146</f>
        <v>0</v>
      </c>
      <c r="K71" s="78">
        <f>'HOW TO-&gt;'!$B$146</f>
        <v>0</v>
      </c>
      <c r="L71" s="64">
        <f>'HOW TO-&gt;'!$C$146</f>
        <v>0</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78"/>
      <c r="B72" s="78" t="str">
        <f>'HOW TO-&gt;'!$A$114</f>
        <v>DARIUS ONG</v>
      </c>
      <c r="C72" s="78" t="str">
        <f>'HOW TO-&gt;'!$B$114</f>
        <v>6011 2396</v>
      </c>
      <c r="D72" s="64" t="str">
        <f>'HOW TO-&gt;'!$C$114</f>
        <v>darius.ong@msc.com</v>
      </c>
      <c r="E72" s="60"/>
      <c r="F72" s="78">
        <f>'HOW TO-&gt;'!$A$132</f>
        <v>0</v>
      </c>
      <c r="G72" s="78">
        <f>'HOW TO-&gt;'!$B$132</f>
        <v>0</v>
      </c>
      <c r="H72" s="64">
        <f>'HOW TO-&gt;'!$C$132</f>
        <v>0</v>
      </c>
      <c r="I72" s="60"/>
      <c r="J72" s="78">
        <f>'HOW TO-&gt;'!$A$147</f>
        <v>0</v>
      </c>
      <c r="K72" s="78">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8" t="str">
        <f>'HOW TO-&gt;'!$A$110</f>
        <v>LEWIS SOH</v>
      </c>
      <c r="C73" s="78" t="str">
        <f>'HOW TO-&gt;'!$B$110</f>
        <v>6011 7905</v>
      </c>
      <c r="D73" s="64" t="str">
        <f>'HOW TO-&gt;'!$C$110</f>
        <v>lewis.soh@msc.com</v>
      </c>
      <c r="E73" s="60"/>
      <c r="F73" s="60"/>
      <c r="G73" s="82"/>
      <c r="H73" s="250"/>
      <c r="I73" s="60"/>
      <c r="J73" s="78">
        <f>'HOW TO-&gt;'!$A$148</f>
        <v>0</v>
      </c>
      <c r="K73" s="78">
        <f>'HOW TO-&gt;'!$B$148</f>
        <v>0</v>
      </c>
      <c r="L73" s="64">
        <f>'HOW TO-&gt;'!$C$148</f>
        <v>0</v>
      </c>
      <c r="M73" s="60"/>
      <c r="N73" s="60"/>
    </row>
    <row r="74" spans="1:231">
      <c r="B74" s="78" t="str">
        <f>'HOW TO-&gt;'!$A$111</f>
        <v xml:space="preserve">MELVIN TAN </v>
      </c>
      <c r="C74" s="78" t="str">
        <f>'HOW TO-&gt;'!$B$111</f>
        <v>6011 0561</v>
      </c>
      <c r="D74" s="64" t="str">
        <f>'HOW TO-&gt;'!$C$111</f>
        <v>melvin.tan@msc.com</v>
      </c>
      <c r="E74" s="60"/>
      <c r="F74" s="60"/>
      <c r="G74" s="82"/>
      <c r="H74" s="82"/>
      <c r="I74" s="250"/>
      <c r="J74" s="78"/>
      <c r="K74" s="78"/>
      <c r="L74" s="64"/>
      <c r="M74" s="60"/>
      <c r="N74" s="60"/>
    </row>
    <row r="75" spans="1:231">
      <c r="B75" s="78">
        <f>'HOW TO-&gt;'!$A$118</f>
        <v>0</v>
      </c>
      <c r="C75" s="78">
        <f>'HOW TO-&gt;'!$B$118</f>
        <v>0</v>
      </c>
      <c r="D75" s="64">
        <f>'HOW TO-&gt;'!$C$118</f>
        <v>0</v>
      </c>
      <c r="E75" s="60"/>
      <c r="F75" s="60"/>
      <c r="G75" s="60"/>
      <c r="H75" s="60"/>
      <c r="I75" s="60"/>
      <c r="J75" s="60"/>
      <c r="K75" s="60"/>
      <c r="L75" s="60"/>
      <c r="M75" s="60"/>
      <c r="N75" s="60"/>
    </row>
    <row r="76" spans="1:231">
      <c r="B76" s="78" t="str">
        <f>'HOW TO-&gt;'!$A$119</f>
        <v xml:space="preserve">MAIN LINE  </v>
      </c>
      <c r="C76" s="78" t="str">
        <f>'HOW TO-&gt;'!$B$119</f>
        <v>6011 2424</v>
      </c>
      <c r="D76" s="64">
        <f>'HOW TO-&gt;'!$C$119</f>
        <v>0</v>
      </c>
      <c r="E76" s="60"/>
      <c r="F76" s="60"/>
      <c r="G76" s="60"/>
      <c r="H76" s="60"/>
      <c r="I76" s="60"/>
      <c r="J76" s="60"/>
      <c r="K76" s="60"/>
      <c r="L76" s="60"/>
      <c r="M76" s="60"/>
      <c r="N76" s="60"/>
    </row>
    <row r="77" spans="1:231">
      <c r="B77" s="78">
        <f>'HOW TO-&gt;'!$A$120</f>
        <v>0</v>
      </c>
      <c r="C77" s="78">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2210</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8"/>
  <sheetViews>
    <sheetView zoomScaleNormal="100" workbookViewId="0">
      <pane ySplit="84" topLeftCell="A90" activePane="bottomLeft" state="frozen"/>
      <selection pane="bottomLeft" activeCell="E95" sqref="E95"/>
    </sheetView>
  </sheetViews>
  <sheetFormatPr defaultColWidth="9.42578125" defaultRowHeight="12.75"/>
  <cols>
    <col min="1" max="1" width="14.140625" style="4582" customWidth="1"/>
    <col min="2" max="2" width="7" style="4578" customWidth="1"/>
    <col min="3" max="3" width="25" style="173" customWidth="1"/>
    <col min="4" max="4" width="12.5703125" style="173" customWidth="1"/>
    <col min="5" max="5" width="15.42578125" style="173" customWidth="1"/>
    <col min="6" max="8" width="16.42578125" style="173" customWidth="1"/>
    <col min="9" max="10" width="15.42578125" style="173" customWidth="1"/>
    <col min="11" max="11" width="17.7109375" style="173" customWidth="1"/>
    <col min="12" max="12" width="13" style="173" customWidth="1"/>
    <col min="13" max="13" width="22.5703125" style="173" customWidth="1"/>
    <col min="14" max="14" width="14.42578125" style="173" bestFit="1" customWidth="1"/>
    <col min="15" max="16384" width="9.42578125" style="173"/>
  </cols>
  <sheetData>
    <row r="1" spans="1:13" s="129" customFormat="1" ht="6" customHeight="1">
      <c r="A1" s="4572"/>
      <c r="B1" s="77"/>
      <c r="C1" s="30"/>
      <c r="D1" s="30"/>
      <c r="E1" s="30"/>
      <c r="F1" s="30"/>
      <c r="G1" s="30"/>
      <c r="H1" s="30"/>
      <c r="I1" s="30"/>
      <c r="J1" s="30"/>
      <c r="K1" s="130"/>
      <c r="L1" s="30"/>
      <c r="M1" s="30"/>
    </row>
    <row r="2" spans="1:13" s="131" customFormat="1" ht="33">
      <c r="A2" s="511"/>
      <c r="B2" s="77"/>
      <c r="C2" s="380" t="s">
        <v>93</v>
      </c>
      <c r="D2" s="171"/>
      <c r="E2" s="171"/>
      <c r="F2" s="171"/>
      <c r="G2" s="171"/>
      <c r="H2" s="171"/>
      <c r="I2" s="171"/>
      <c r="J2" s="171"/>
      <c r="K2" s="182"/>
      <c r="L2" s="171"/>
      <c r="M2" s="30"/>
    </row>
    <row r="3" spans="1:13" s="27" customFormat="1" ht="15.75">
      <c r="A3" s="4573"/>
      <c r="B3" s="4574"/>
      <c r="C3" s="132"/>
      <c r="D3" s="132"/>
      <c r="E3" s="172"/>
      <c r="F3" s="173"/>
      <c r="G3" s="172"/>
      <c r="H3" s="132"/>
      <c r="I3" s="132"/>
      <c r="J3" s="132"/>
      <c r="K3" s="4575"/>
      <c r="L3" s="133"/>
      <c r="M3" s="134"/>
    </row>
    <row r="4" spans="1:13" s="136" customFormat="1" ht="18" hidden="1">
      <c r="A4" s="4576"/>
      <c r="B4" s="4574"/>
      <c r="C4" s="135"/>
      <c r="D4" s="135"/>
      <c r="E4" s="380" t="s">
        <v>4999</v>
      </c>
      <c r="F4" s="51"/>
      <c r="G4" s="51"/>
      <c r="H4" s="51"/>
      <c r="I4" s="51"/>
      <c r="J4" s="51"/>
      <c r="K4" s="191"/>
      <c r="L4" s="51"/>
      <c r="M4" s="51"/>
    </row>
    <row r="5" spans="1:13" ht="15.75" hidden="1" customHeight="1">
      <c r="A5" s="4577"/>
      <c r="C5" s="174"/>
      <c r="D5" s="174"/>
      <c r="E5" s="174"/>
      <c r="F5" s="174"/>
      <c r="G5" s="174"/>
      <c r="H5" s="174"/>
      <c r="I5" s="175"/>
      <c r="J5" s="174"/>
      <c r="K5" s="4579"/>
      <c r="L5" s="174"/>
    </row>
    <row r="6" spans="1:13" s="30" customFormat="1" ht="47.25" hidden="1" customHeight="1">
      <c r="A6" s="245"/>
      <c r="B6" s="1414"/>
      <c r="C6" s="2702" t="s">
        <v>5000</v>
      </c>
      <c r="D6" s="4579"/>
      <c r="E6" s="307" t="s">
        <v>5001</v>
      </c>
      <c r="F6" s="307" t="s">
        <v>5002</v>
      </c>
      <c r="G6" s="177" t="s">
        <v>918</v>
      </c>
      <c r="H6" s="177" t="s">
        <v>1617</v>
      </c>
      <c r="I6" s="307" t="s">
        <v>5003</v>
      </c>
      <c r="J6" s="177" t="s">
        <v>735</v>
      </c>
      <c r="K6" s="693"/>
      <c r="M6" s="997"/>
    </row>
    <row r="7" spans="1:13" s="30" customFormat="1" ht="21.75" hidden="1" customHeight="1">
      <c r="A7" s="245"/>
      <c r="B7" s="1414"/>
      <c r="C7" s="4579"/>
      <c r="D7" s="178" t="s">
        <v>4718</v>
      </c>
      <c r="E7" s="179"/>
      <c r="F7" s="177" t="s">
        <v>3215</v>
      </c>
      <c r="G7" s="177" t="s">
        <v>2080</v>
      </c>
      <c r="H7" s="177" t="s">
        <v>3091</v>
      </c>
      <c r="I7" s="177" t="s">
        <v>3219</v>
      </c>
      <c r="J7" s="177" t="s">
        <v>3430</v>
      </c>
      <c r="K7" s="693"/>
      <c r="M7" s="997"/>
    </row>
    <row r="8" spans="1:13" s="30" customFormat="1" ht="17.25" hidden="1" customHeight="1">
      <c r="A8" s="245"/>
      <c r="B8" s="1414" t="s">
        <v>5004</v>
      </c>
      <c r="C8" s="189" t="s">
        <v>5005</v>
      </c>
      <c r="D8" s="181" t="s">
        <v>1978</v>
      </c>
      <c r="E8" s="534">
        <v>45476</v>
      </c>
      <c r="F8" s="533">
        <f t="shared" ref="F8:F16" si="0">E8+32</f>
        <v>45508</v>
      </c>
      <c r="G8" s="533">
        <f t="shared" ref="G8:G16" si="1">E8+35</f>
        <v>45511</v>
      </c>
      <c r="H8" s="534">
        <f t="shared" ref="H8:H16" si="2">E8+37</f>
        <v>45513</v>
      </c>
      <c r="I8" s="534">
        <f t="shared" ref="I8:I16" si="3">E8+40</f>
        <v>45516</v>
      </c>
      <c r="J8" s="534">
        <f t="shared" ref="J8:J16" si="4">E8+42</f>
        <v>45518</v>
      </c>
      <c r="K8" s="693" t="s">
        <v>5006</v>
      </c>
      <c r="M8" s="997"/>
    </row>
    <row r="9" spans="1:13" s="30" customFormat="1" ht="17.25" hidden="1" customHeight="1">
      <c r="A9" s="245"/>
      <c r="B9" s="1414" t="s">
        <v>5007</v>
      </c>
      <c r="C9" s="189" t="s">
        <v>5008</v>
      </c>
      <c r="D9" s="181" t="s">
        <v>1981</v>
      </c>
      <c r="E9" s="534">
        <v>45488</v>
      </c>
      <c r="F9" s="533">
        <f t="shared" si="0"/>
        <v>45520</v>
      </c>
      <c r="G9" s="533">
        <f t="shared" si="1"/>
        <v>45523</v>
      </c>
      <c r="H9" s="534">
        <f t="shared" si="2"/>
        <v>45525</v>
      </c>
      <c r="I9" s="534">
        <f t="shared" si="3"/>
        <v>45528</v>
      </c>
      <c r="J9" s="534">
        <f t="shared" si="4"/>
        <v>45530</v>
      </c>
      <c r="K9" s="693" t="s">
        <v>5009</v>
      </c>
      <c r="M9" s="997"/>
    </row>
    <row r="10" spans="1:13" s="30" customFormat="1" ht="17.25" hidden="1" customHeight="1">
      <c r="A10" s="245" t="s">
        <v>5010</v>
      </c>
      <c r="B10" s="1414" t="s">
        <v>5011</v>
      </c>
      <c r="C10" s="189" t="s">
        <v>5012</v>
      </c>
      <c r="D10" s="181" t="s">
        <v>1983</v>
      </c>
      <c r="E10" s="534">
        <v>45497</v>
      </c>
      <c r="F10" s="533">
        <f t="shared" si="0"/>
        <v>45529</v>
      </c>
      <c r="G10" s="533">
        <f t="shared" si="1"/>
        <v>45532</v>
      </c>
      <c r="H10" s="534">
        <f t="shared" si="2"/>
        <v>45534</v>
      </c>
      <c r="I10" s="534">
        <f t="shared" si="3"/>
        <v>45537</v>
      </c>
      <c r="J10" s="534">
        <f t="shared" si="4"/>
        <v>45539</v>
      </c>
      <c r="K10" s="693" t="s">
        <v>5013</v>
      </c>
      <c r="M10" s="997"/>
    </row>
    <row r="11" spans="1:13" s="30" customFormat="1" ht="17.25" hidden="1" customHeight="1">
      <c r="A11" s="245" t="s">
        <v>5014</v>
      </c>
      <c r="B11" s="1414" t="s">
        <v>5015</v>
      </c>
      <c r="C11" s="189" t="s">
        <v>5016</v>
      </c>
      <c r="D11" s="181" t="s">
        <v>1986</v>
      </c>
      <c r="E11" s="534">
        <v>45500</v>
      </c>
      <c r="F11" s="533">
        <f t="shared" si="0"/>
        <v>45532</v>
      </c>
      <c r="G11" s="533">
        <f t="shared" si="1"/>
        <v>45535</v>
      </c>
      <c r="H11" s="534">
        <f t="shared" si="2"/>
        <v>45537</v>
      </c>
      <c r="I11" s="534">
        <f t="shared" si="3"/>
        <v>45540</v>
      </c>
      <c r="J11" s="534">
        <f t="shared" si="4"/>
        <v>45542</v>
      </c>
      <c r="K11" s="693" t="s">
        <v>5017</v>
      </c>
      <c r="M11" s="997"/>
    </row>
    <row r="12" spans="1:13" s="30" customFormat="1" ht="17.25" hidden="1" customHeight="1">
      <c r="A12" s="245" t="s">
        <v>5018</v>
      </c>
      <c r="B12" s="1414" t="s">
        <v>5019</v>
      </c>
      <c r="C12" s="189" t="s">
        <v>5020</v>
      </c>
      <c r="D12" s="181" t="s">
        <v>1992</v>
      </c>
      <c r="E12" s="534">
        <v>45507</v>
      </c>
      <c r="F12" s="2431">
        <f>E12+32</f>
        <v>45539</v>
      </c>
      <c r="G12" s="2431">
        <f>E12+35</f>
        <v>45542</v>
      </c>
      <c r="H12" s="534">
        <f t="shared" si="2"/>
        <v>45544</v>
      </c>
      <c r="I12" s="534">
        <f t="shared" si="3"/>
        <v>45547</v>
      </c>
      <c r="J12" s="534">
        <f t="shared" si="4"/>
        <v>45549</v>
      </c>
      <c r="K12" s="693" t="s">
        <v>5021</v>
      </c>
      <c r="M12" s="997"/>
    </row>
    <row r="13" spans="1:13" s="30" customFormat="1" ht="17.25" hidden="1" customHeight="1">
      <c r="A13" s="245" t="s">
        <v>5022</v>
      </c>
      <c r="B13" s="1414" t="s">
        <v>5023</v>
      </c>
      <c r="C13" s="219" t="s">
        <v>404</v>
      </c>
      <c r="D13" s="180" t="s">
        <v>1995</v>
      </c>
      <c r="E13" s="445">
        <v>45510</v>
      </c>
      <c r="F13" s="444"/>
      <c r="G13" s="444"/>
      <c r="H13" s="445"/>
      <c r="I13" s="445"/>
      <c r="J13" s="445"/>
      <c r="K13" s="693" t="s">
        <v>5024</v>
      </c>
      <c r="M13" s="997"/>
    </row>
    <row r="14" spans="1:13" s="30" customFormat="1" ht="17.25" hidden="1" customHeight="1">
      <c r="A14" s="245" t="s">
        <v>5025</v>
      </c>
      <c r="B14" s="1414" t="s">
        <v>5026</v>
      </c>
      <c r="C14" s="447" t="s">
        <v>5027</v>
      </c>
      <c r="D14" s="180" t="s">
        <v>1997</v>
      </c>
      <c r="E14" s="449">
        <v>45517</v>
      </c>
      <c r="F14" s="448">
        <f t="shared" si="0"/>
        <v>45549</v>
      </c>
      <c r="G14" s="2431">
        <f t="shared" si="1"/>
        <v>45552</v>
      </c>
      <c r="H14" s="2432">
        <f t="shared" si="2"/>
        <v>45554</v>
      </c>
      <c r="I14" s="2432">
        <f t="shared" si="3"/>
        <v>45557</v>
      </c>
      <c r="J14" s="449">
        <f t="shared" si="4"/>
        <v>45559</v>
      </c>
      <c r="K14" s="693" t="s">
        <v>5028</v>
      </c>
      <c r="M14" s="997"/>
    </row>
    <row r="15" spans="1:13" s="30" customFormat="1" ht="17.25" hidden="1" customHeight="1">
      <c r="A15" s="245" t="s">
        <v>5029</v>
      </c>
      <c r="B15" s="1414" t="s">
        <v>5030</v>
      </c>
      <c r="C15" s="219" t="s">
        <v>5031</v>
      </c>
      <c r="D15" s="180" t="s">
        <v>2001</v>
      </c>
      <c r="E15" s="445">
        <v>45524</v>
      </c>
      <c r="F15" s="444"/>
      <c r="G15" s="444"/>
      <c r="H15" s="445"/>
      <c r="I15" s="2444"/>
      <c r="J15" s="445"/>
      <c r="K15" s="693" t="s">
        <v>5032</v>
      </c>
      <c r="M15" s="997"/>
    </row>
    <row r="16" spans="1:13" s="30" customFormat="1" ht="17.25" hidden="1" customHeight="1">
      <c r="A16" s="245" t="s">
        <v>5033</v>
      </c>
      <c r="B16" s="1414" t="s">
        <v>5034</v>
      </c>
      <c r="C16" s="447" t="s">
        <v>5035</v>
      </c>
      <c r="D16" s="180" t="s">
        <v>2004</v>
      </c>
      <c r="E16" s="449">
        <v>45533</v>
      </c>
      <c r="F16" s="448">
        <f t="shared" si="0"/>
        <v>45565</v>
      </c>
      <c r="G16" s="448">
        <f t="shared" si="1"/>
        <v>45568</v>
      </c>
      <c r="H16" s="449">
        <f t="shared" si="2"/>
        <v>45570</v>
      </c>
      <c r="I16" s="2443">
        <f t="shared" si="3"/>
        <v>45573</v>
      </c>
      <c r="J16" s="449">
        <f t="shared" si="4"/>
        <v>45575</v>
      </c>
      <c r="K16" s="693" t="s">
        <v>5036</v>
      </c>
      <c r="M16" s="997"/>
    </row>
    <row r="17" spans="1:13" s="30" customFormat="1" ht="17.25" hidden="1" customHeight="1">
      <c r="A17" s="245" t="s">
        <v>5037</v>
      </c>
      <c r="B17" s="1414" t="s">
        <v>5038</v>
      </c>
      <c r="C17" s="304" t="s">
        <v>404</v>
      </c>
      <c r="D17" s="181" t="s">
        <v>2006</v>
      </c>
      <c r="E17" s="445">
        <v>45553</v>
      </c>
      <c r="F17" s="444">
        <f>E17+32</f>
        <v>45585</v>
      </c>
      <c r="G17" s="444">
        <f>E17+35</f>
        <v>45588</v>
      </c>
      <c r="H17" s="445">
        <f>E17+37</f>
        <v>45590</v>
      </c>
      <c r="I17" s="445">
        <f>E17+40</f>
        <v>45593</v>
      </c>
      <c r="J17" s="445">
        <f>E17+42</f>
        <v>45595</v>
      </c>
      <c r="K17" s="693" t="s">
        <v>5039</v>
      </c>
      <c r="M17" s="997"/>
    </row>
    <row r="18" spans="1:13" s="30" customFormat="1" ht="17.25" hidden="1" customHeight="1">
      <c r="A18" s="245"/>
      <c r="B18" s="1414" t="s">
        <v>5040</v>
      </c>
      <c r="C18" s="189" t="s">
        <v>5041</v>
      </c>
      <c r="D18" s="181" t="s">
        <v>2008</v>
      </c>
      <c r="E18" s="534">
        <v>45545</v>
      </c>
      <c r="F18" s="1908">
        <f t="shared" ref="F18:F30" si="5">E18+33</f>
        <v>45578</v>
      </c>
      <c r="G18" s="1908">
        <f t="shared" ref="G18:G30" si="6">E18+36</f>
        <v>45581</v>
      </c>
      <c r="H18" s="1909">
        <f t="shared" ref="H18:H30" si="7">E18+40</f>
        <v>45585</v>
      </c>
      <c r="I18" s="1909">
        <f t="shared" ref="I18:I30" si="8">E18+45</f>
        <v>45590</v>
      </c>
      <c r="J18" s="534">
        <f t="shared" ref="J18:J30" si="9">E18+50</f>
        <v>45595</v>
      </c>
      <c r="K18" s="693" t="s">
        <v>5042</v>
      </c>
      <c r="M18" s="997"/>
    </row>
    <row r="19" spans="1:13" s="30" customFormat="1" ht="17.25" hidden="1" customHeight="1">
      <c r="A19" s="245"/>
      <c r="B19" s="1414" t="s">
        <v>5043</v>
      </c>
      <c r="C19" s="189" t="s">
        <v>5044</v>
      </c>
      <c r="D19" s="181" t="s">
        <v>2012</v>
      </c>
      <c r="E19" s="534">
        <v>45552</v>
      </c>
      <c r="F19" s="1908">
        <f>E19+33</f>
        <v>45585</v>
      </c>
      <c r="G19" s="533">
        <f t="shared" si="6"/>
        <v>45588</v>
      </c>
      <c r="H19" s="1909">
        <f t="shared" si="7"/>
        <v>45592</v>
      </c>
      <c r="I19" s="534">
        <f t="shared" si="8"/>
        <v>45597</v>
      </c>
      <c r="J19" s="534">
        <f t="shared" si="9"/>
        <v>45602</v>
      </c>
      <c r="K19" s="693" t="s">
        <v>5045</v>
      </c>
      <c r="M19" s="997"/>
    </row>
    <row r="20" spans="1:13" s="30" customFormat="1" ht="17.25" hidden="1" customHeight="1">
      <c r="A20" s="245"/>
      <c r="B20" s="1414" t="s">
        <v>5046</v>
      </c>
      <c r="C20" s="189" t="s">
        <v>5047</v>
      </c>
      <c r="D20" s="181" t="s">
        <v>2016</v>
      </c>
      <c r="E20" s="534">
        <v>45574</v>
      </c>
      <c r="F20" s="533">
        <f>E20+33</f>
        <v>45607</v>
      </c>
      <c r="G20" s="533">
        <f>E20+39</f>
        <v>45613</v>
      </c>
      <c r="H20" s="1909">
        <f t="shared" si="7"/>
        <v>45614</v>
      </c>
      <c r="I20" s="534">
        <f t="shared" si="8"/>
        <v>45619</v>
      </c>
      <c r="J20" s="534">
        <f t="shared" si="9"/>
        <v>45624</v>
      </c>
      <c r="K20" s="693" t="s">
        <v>5048</v>
      </c>
      <c r="M20" s="997"/>
    </row>
    <row r="21" spans="1:13" s="30" customFormat="1" ht="17.25" hidden="1" customHeight="1">
      <c r="A21" s="245"/>
      <c r="B21" s="1414" t="s">
        <v>5049</v>
      </c>
      <c r="C21" s="447" t="s">
        <v>5050</v>
      </c>
      <c r="D21" s="180" t="s">
        <v>2020</v>
      </c>
      <c r="E21" s="449">
        <v>45568</v>
      </c>
      <c r="F21" s="448">
        <f t="shared" si="5"/>
        <v>45601</v>
      </c>
      <c r="G21" s="448">
        <f>E21+39</f>
        <v>45607</v>
      </c>
      <c r="H21" s="449">
        <f t="shared" si="7"/>
        <v>45608</v>
      </c>
      <c r="I21" s="449">
        <f t="shared" si="8"/>
        <v>45613</v>
      </c>
      <c r="J21" s="449">
        <f t="shared" si="9"/>
        <v>45618</v>
      </c>
      <c r="K21" s="693" t="s">
        <v>5051</v>
      </c>
      <c r="M21" s="997"/>
    </row>
    <row r="22" spans="1:13" s="30" customFormat="1" ht="17.25" hidden="1" customHeight="1">
      <c r="A22" s="245"/>
      <c r="B22" s="1414" t="s">
        <v>5052</v>
      </c>
      <c r="C22" s="447" t="s">
        <v>5005</v>
      </c>
      <c r="D22" s="180" t="s">
        <v>2025</v>
      </c>
      <c r="E22" s="449">
        <v>45576</v>
      </c>
      <c r="F22" s="448">
        <f t="shared" si="5"/>
        <v>45609</v>
      </c>
      <c r="G22" s="448">
        <f>E22+36</f>
        <v>45612</v>
      </c>
      <c r="H22" s="449">
        <f t="shared" si="7"/>
        <v>45616</v>
      </c>
      <c r="I22" s="449">
        <f t="shared" si="8"/>
        <v>45621</v>
      </c>
      <c r="J22" s="449">
        <f t="shared" si="9"/>
        <v>45626</v>
      </c>
      <c r="K22" s="693" t="s">
        <v>5053</v>
      </c>
      <c r="M22" s="997"/>
    </row>
    <row r="23" spans="1:13" s="30" customFormat="1" ht="17.25" hidden="1" customHeight="1">
      <c r="A23" s="245"/>
      <c r="B23" s="1414" t="s">
        <v>5054</v>
      </c>
      <c r="C23" s="447" t="s">
        <v>5008</v>
      </c>
      <c r="D23" s="180" t="s">
        <v>2029</v>
      </c>
      <c r="E23" s="796">
        <v>45581</v>
      </c>
      <c r="F23" s="448">
        <f t="shared" si="5"/>
        <v>45614</v>
      </c>
      <c r="G23" s="448">
        <f t="shared" si="6"/>
        <v>45617</v>
      </c>
      <c r="H23" s="449">
        <f t="shared" si="7"/>
        <v>45621</v>
      </c>
      <c r="I23" s="449">
        <f t="shared" si="8"/>
        <v>45626</v>
      </c>
      <c r="J23" s="449">
        <f t="shared" si="9"/>
        <v>45631</v>
      </c>
      <c r="K23" s="693" t="s">
        <v>5055</v>
      </c>
      <c r="M23" s="997"/>
    </row>
    <row r="24" spans="1:13" s="30" customFormat="1" ht="17.25" hidden="1" customHeight="1">
      <c r="A24" s="245"/>
      <c r="B24" s="1414" t="s">
        <v>5056</v>
      </c>
      <c r="C24" s="219" t="s">
        <v>404</v>
      </c>
      <c r="D24" s="180" t="s">
        <v>2033</v>
      </c>
      <c r="E24" s="445">
        <v>45587</v>
      </c>
      <c r="F24" s="444"/>
      <c r="G24" s="444"/>
      <c r="H24" s="445"/>
      <c r="I24" s="445"/>
      <c r="J24" s="445"/>
      <c r="K24" s="693" t="s">
        <v>5057</v>
      </c>
      <c r="M24" s="997"/>
    </row>
    <row r="25" spans="1:13" s="30" customFormat="1" ht="17.25" hidden="1" customHeight="1">
      <c r="A25" s="245"/>
      <c r="B25" s="1414" t="s">
        <v>5058</v>
      </c>
      <c r="C25" s="447" t="s">
        <v>5016</v>
      </c>
      <c r="D25" s="180" t="s">
        <v>2036</v>
      </c>
      <c r="E25" s="449">
        <v>45594</v>
      </c>
      <c r="F25" s="1908">
        <f t="shared" si="5"/>
        <v>45627</v>
      </c>
      <c r="G25" s="448">
        <f t="shared" si="6"/>
        <v>45630</v>
      </c>
      <c r="H25" s="1909">
        <f t="shared" si="7"/>
        <v>45634</v>
      </c>
      <c r="I25" s="449">
        <f t="shared" si="8"/>
        <v>45639</v>
      </c>
      <c r="J25" s="449">
        <f t="shared" si="9"/>
        <v>45644</v>
      </c>
      <c r="K25" s="693" t="s">
        <v>5059</v>
      </c>
      <c r="M25" s="997"/>
    </row>
    <row r="26" spans="1:13" s="30" customFormat="1" ht="17.25" hidden="1" customHeight="1">
      <c r="A26" s="245" t="s">
        <v>5014</v>
      </c>
      <c r="B26" s="1414" t="s">
        <v>5060</v>
      </c>
      <c r="C26" s="189" t="s">
        <v>5061</v>
      </c>
      <c r="D26" s="181" t="s">
        <v>2038</v>
      </c>
      <c r="E26" s="534">
        <v>45601</v>
      </c>
      <c r="F26" s="533">
        <f t="shared" si="5"/>
        <v>45634</v>
      </c>
      <c r="G26" s="533">
        <f t="shared" si="6"/>
        <v>45637</v>
      </c>
      <c r="H26" s="534">
        <f t="shared" si="7"/>
        <v>45641</v>
      </c>
      <c r="I26" s="534">
        <f t="shared" si="8"/>
        <v>45646</v>
      </c>
      <c r="J26" s="534">
        <f t="shared" si="9"/>
        <v>45651</v>
      </c>
      <c r="K26" s="693" t="s">
        <v>5062</v>
      </c>
      <c r="M26" s="997"/>
    </row>
    <row r="27" spans="1:13" s="30" customFormat="1" ht="16.5" hidden="1" customHeight="1">
      <c r="A27" s="245"/>
      <c r="B27" s="1414" t="s">
        <v>5063</v>
      </c>
      <c r="C27" s="189" t="s">
        <v>5064</v>
      </c>
      <c r="D27" s="181" t="s">
        <v>2042</v>
      </c>
      <c r="E27" s="534">
        <v>45608</v>
      </c>
      <c r="F27" s="533">
        <f t="shared" si="5"/>
        <v>45641</v>
      </c>
      <c r="G27" s="533">
        <f t="shared" si="6"/>
        <v>45644</v>
      </c>
      <c r="H27" s="534">
        <f t="shared" si="7"/>
        <v>45648</v>
      </c>
      <c r="I27" s="534">
        <f t="shared" si="8"/>
        <v>45653</v>
      </c>
      <c r="J27" s="534">
        <f t="shared" si="9"/>
        <v>45658</v>
      </c>
      <c r="K27" s="693" t="s">
        <v>5065</v>
      </c>
      <c r="M27" s="997"/>
    </row>
    <row r="28" spans="1:13" s="30" customFormat="1" ht="17.25" hidden="1" customHeight="1">
      <c r="A28" s="245"/>
      <c r="B28" s="1414" t="s">
        <v>5066</v>
      </c>
      <c r="C28" s="189" t="s">
        <v>5067</v>
      </c>
      <c r="D28" s="181" t="s">
        <v>2045</v>
      </c>
      <c r="E28" s="534">
        <v>45615</v>
      </c>
      <c r="F28" s="2431">
        <f t="shared" si="5"/>
        <v>45648</v>
      </c>
      <c r="G28" s="533">
        <f t="shared" si="6"/>
        <v>45651</v>
      </c>
      <c r="H28" s="2432">
        <f t="shared" si="7"/>
        <v>45655</v>
      </c>
      <c r="I28" s="534">
        <f t="shared" si="8"/>
        <v>45660</v>
      </c>
      <c r="J28" s="445">
        <f t="shared" si="9"/>
        <v>45665</v>
      </c>
      <c r="K28" s="693" t="s">
        <v>5068</v>
      </c>
      <c r="M28" s="997"/>
    </row>
    <row r="29" spans="1:13" s="30" customFormat="1" ht="17.25" hidden="1" customHeight="1">
      <c r="A29" s="245" t="s">
        <v>5025</v>
      </c>
      <c r="B29" s="1414" t="s">
        <v>5069</v>
      </c>
      <c r="C29" s="189" t="s">
        <v>5070</v>
      </c>
      <c r="D29" s="181" t="s">
        <v>2048</v>
      </c>
      <c r="E29" s="534">
        <v>45622</v>
      </c>
      <c r="F29" s="2431">
        <f t="shared" si="5"/>
        <v>45655</v>
      </c>
      <c r="G29" s="533">
        <f t="shared" si="6"/>
        <v>45658</v>
      </c>
      <c r="H29" s="2432">
        <f t="shared" si="7"/>
        <v>45662</v>
      </c>
      <c r="I29" s="534">
        <f t="shared" si="8"/>
        <v>45667</v>
      </c>
      <c r="J29" s="445">
        <f t="shared" si="9"/>
        <v>45672</v>
      </c>
      <c r="K29" s="693" t="s">
        <v>5071</v>
      </c>
      <c r="M29" s="997"/>
    </row>
    <row r="30" spans="1:13" s="30" customFormat="1" ht="17.25" hidden="1" customHeight="1">
      <c r="A30" s="245"/>
      <c r="B30" s="1414" t="s">
        <v>5072</v>
      </c>
      <c r="C30" s="447" t="s">
        <v>5073</v>
      </c>
      <c r="D30" s="180" t="s">
        <v>2051</v>
      </c>
      <c r="E30" s="449">
        <f t="shared" ref="E30:E37" si="10">E29+7</f>
        <v>45629</v>
      </c>
      <c r="F30" s="2431">
        <f t="shared" si="5"/>
        <v>45662</v>
      </c>
      <c r="G30" s="448">
        <f t="shared" si="6"/>
        <v>45665</v>
      </c>
      <c r="H30" s="2432">
        <f t="shared" si="7"/>
        <v>45669</v>
      </c>
      <c r="I30" s="449">
        <f t="shared" si="8"/>
        <v>45674</v>
      </c>
      <c r="J30" s="445">
        <f t="shared" si="9"/>
        <v>45679</v>
      </c>
      <c r="K30" s="693" t="s">
        <v>5074</v>
      </c>
      <c r="M30" s="997"/>
    </row>
    <row r="31" spans="1:13" s="30" customFormat="1" ht="17.25" hidden="1" customHeight="1">
      <c r="A31" s="245" t="s">
        <v>5075</v>
      </c>
      <c r="B31" s="1414" t="s">
        <v>5076</v>
      </c>
      <c r="C31" s="447" t="s">
        <v>5077</v>
      </c>
      <c r="D31" s="180" t="s">
        <v>2053</v>
      </c>
      <c r="E31" s="449">
        <f t="shared" si="10"/>
        <v>45636</v>
      </c>
      <c r="F31" s="448">
        <f t="shared" ref="F31:F34" si="11">E31+33</f>
        <v>45669</v>
      </c>
      <c r="G31" s="448">
        <f t="shared" ref="G31:G34" si="12">E31+36</f>
        <v>45672</v>
      </c>
      <c r="H31" s="449">
        <f t="shared" ref="H31:H34" si="13">E31+40</f>
        <v>45676</v>
      </c>
      <c r="I31" s="449">
        <f t="shared" ref="I31:I34" si="14">E31+45</f>
        <v>45681</v>
      </c>
      <c r="J31" s="445">
        <f t="shared" ref="J31:J34" si="15">E31+50</f>
        <v>45686</v>
      </c>
      <c r="K31" s="693" t="s">
        <v>5078</v>
      </c>
      <c r="M31" s="997"/>
    </row>
    <row r="32" spans="1:13" s="30" customFormat="1" ht="17.25" hidden="1" customHeight="1">
      <c r="A32" s="245"/>
      <c r="B32" s="1414" t="s">
        <v>5079</v>
      </c>
      <c r="C32" s="447" t="s">
        <v>5041</v>
      </c>
      <c r="D32" s="180" t="s">
        <v>2055</v>
      </c>
      <c r="E32" s="449">
        <f t="shared" si="10"/>
        <v>45643</v>
      </c>
      <c r="F32" s="448">
        <f t="shared" si="11"/>
        <v>45676</v>
      </c>
      <c r="G32" s="448">
        <f t="shared" si="12"/>
        <v>45679</v>
      </c>
      <c r="H32" s="449">
        <f t="shared" si="13"/>
        <v>45683</v>
      </c>
      <c r="I32" s="449">
        <f t="shared" si="14"/>
        <v>45688</v>
      </c>
      <c r="J32" s="445">
        <f t="shared" si="15"/>
        <v>45693</v>
      </c>
      <c r="K32" s="693" t="s">
        <v>5080</v>
      </c>
      <c r="M32" s="997"/>
    </row>
    <row r="33" spans="1:13" s="30" customFormat="1" ht="17.25" hidden="1" customHeight="1">
      <c r="A33" s="245" t="s">
        <v>5081</v>
      </c>
      <c r="B33" s="1414" t="s">
        <v>5082</v>
      </c>
      <c r="C33" s="447" t="s">
        <v>5083</v>
      </c>
      <c r="D33" s="180" t="s">
        <v>2057</v>
      </c>
      <c r="E33" s="449">
        <f t="shared" si="10"/>
        <v>45650</v>
      </c>
      <c r="F33" s="448">
        <f t="shared" si="11"/>
        <v>45683</v>
      </c>
      <c r="G33" s="448">
        <f t="shared" si="12"/>
        <v>45686</v>
      </c>
      <c r="H33" s="449">
        <f t="shared" si="13"/>
        <v>45690</v>
      </c>
      <c r="I33" s="449">
        <f t="shared" si="14"/>
        <v>45695</v>
      </c>
      <c r="J33" s="445">
        <f t="shared" si="15"/>
        <v>45700</v>
      </c>
      <c r="K33" s="693" t="s">
        <v>5084</v>
      </c>
      <c r="M33" s="997"/>
    </row>
    <row r="34" spans="1:13" s="30" customFormat="1" ht="17.25" hidden="1" customHeight="1">
      <c r="A34" s="245"/>
      <c r="B34" s="1414" t="s">
        <v>5085</v>
      </c>
      <c r="C34" s="447" t="s">
        <v>5047</v>
      </c>
      <c r="D34" s="180" t="s">
        <v>2059</v>
      </c>
      <c r="E34" s="449">
        <f t="shared" si="10"/>
        <v>45657</v>
      </c>
      <c r="F34" s="448">
        <f t="shared" si="11"/>
        <v>45690</v>
      </c>
      <c r="G34" s="448">
        <f t="shared" si="12"/>
        <v>45693</v>
      </c>
      <c r="H34" s="449">
        <f t="shared" si="13"/>
        <v>45697</v>
      </c>
      <c r="I34" s="449">
        <f t="shared" si="14"/>
        <v>45702</v>
      </c>
      <c r="J34" s="445">
        <f t="shared" si="15"/>
        <v>45707</v>
      </c>
      <c r="K34" s="693" t="s">
        <v>5086</v>
      </c>
      <c r="M34" s="997"/>
    </row>
    <row r="35" spans="1:13" s="30" customFormat="1" ht="17.25" hidden="1" customHeight="1">
      <c r="A35" s="245"/>
      <c r="B35" s="1414" t="s">
        <v>5087</v>
      </c>
      <c r="C35" s="189" t="s">
        <v>5050</v>
      </c>
      <c r="D35" s="181" t="s">
        <v>2061</v>
      </c>
      <c r="E35" s="534">
        <f t="shared" si="10"/>
        <v>45664</v>
      </c>
      <c r="F35" s="533">
        <f>E35+33</f>
        <v>45697</v>
      </c>
      <c r="G35" s="533">
        <f>E35+36</f>
        <v>45700</v>
      </c>
      <c r="H35" s="534">
        <f>E35+40</f>
        <v>45704</v>
      </c>
      <c r="I35" s="534">
        <f>E35+45</f>
        <v>45709</v>
      </c>
      <c r="J35" s="445">
        <f>E35+50</f>
        <v>45714</v>
      </c>
      <c r="K35" s="693" t="s">
        <v>5088</v>
      </c>
      <c r="M35" s="997"/>
    </row>
    <row r="36" spans="1:13" s="30" customFormat="1" ht="17.25" hidden="1" customHeight="1">
      <c r="A36" s="245"/>
      <c r="B36" s="1414" t="s">
        <v>5089</v>
      </c>
      <c r="C36" s="189" t="s">
        <v>5005</v>
      </c>
      <c r="D36" s="181" t="s">
        <v>2065</v>
      </c>
      <c r="E36" s="534">
        <f t="shared" si="10"/>
        <v>45671</v>
      </c>
      <c r="F36" s="533">
        <f>E36+33</f>
        <v>45704</v>
      </c>
      <c r="G36" s="533">
        <f>E36+36</f>
        <v>45707</v>
      </c>
      <c r="H36" s="534">
        <f>E36+40</f>
        <v>45711</v>
      </c>
      <c r="I36" s="534">
        <f>E36+45</f>
        <v>45716</v>
      </c>
      <c r="J36" s="445">
        <f>E36+50</f>
        <v>45721</v>
      </c>
      <c r="K36" s="693" t="s">
        <v>5090</v>
      </c>
      <c r="M36" s="997"/>
    </row>
    <row r="37" spans="1:13" s="30" customFormat="1" ht="17.25" hidden="1" customHeight="1">
      <c r="A37" s="245"/>
      <c r="B37" s="1414" t="s">
        <v>5091</v>
      </c>
      <c r="C37" s="189" t="s">
        <v>5008</v>
      </c>
      <c r="D37" s="181" t="s">
        <v>2069</v>
      </c>
      <c r="E37" s="534">
        <f t="shared" si="10"/>
        <v>45678</v>
      </c>
      <c r="F37" s="533">
        <f>E37+33</f>
        <v>45711</v>
      </c>
      <c r="G37" s="533">
        <f>E37+36</f>
        <v>45714</v>
      </c>
      <c r="H37" s="534">
        <f>E37+40</f>
        <v>45718</v>
      </c>
      <c r="I37" s="534">
        <f>E37+45</f>
        <v>45723</v>
      </c>
      <c r="J37" s="534">
        <f>E37+50</f>
        <v>45728</v>
      </c>
      <c r="K37" s="693" t="s">
        <v>5092</v>
      </c>
      <c r="M37" s="997"/>
    </row>
    <row r="38" spans="1:13" s="30" customFormat="1" ht="17.25" hidden="1" customHeight="1">
      <c r="A38" s="245"/>
      <c r="B38" s="1414" t="s">
        <v>5093</v>
      </c>
      <c r="C38" s="304" t="s">
        <v>404</v>
      </c>
      <c r="D38" s="181" t="s">
        <v>2072</v>
      </c>
      <c r="E38" s="445">
        <v>45685</v>
      </c>
      <c r="F38" s="444"/>
      <c r="G38" s="444"/>
      <c r="H38" s="445"/>
      <c r="I38" s="445"/>
      <c r="J38" s="445">
        <f>E38+50</f>
        <v>45735</v>
      </c>
      <c r="K38" s="693" t="s">
        <v>5094</v>
      </c>
      <c r="M38" s="997"/>
    </row>
    <row r="39" spans="1:13" s="30" customFormat="1" ht="17.25" hidden="1" customHeight="1">
      <c r="A39" s="245"/>
      <c r="B39" s="1414" t="s">
        <v>5095</v>
      </c>
      <c r="C39" s="447" t="s">
        <v>5016</v>
      </c>
      <c r="D39" s="180" t="s">
        <v>2285</v>
      </c>
      <c r="E39" s="448">
        <v>45699</v>
      </c>
      <c r="F39" s="448">
        <f>E39+33</f>
        <v>45732</v>
      </c>
      <c r="G39" s="448">
        <f>E39+36</f>
        <v>45735</v>
      </c>
      <c r="H39" s="448">
        <f>E39+40</f>
        <v>45739</v>
      </c>
      <c r="I39" s="448">
        <f>E39+45</f>
        <v>45744</v>
      </c>
      <c r="J39" s="449">
        <f>E39+50</f>
        <v>45749</v>
      </c>
      <c r="K39" s="693" t="s">
        <v>4742</v>
      </c>
      <c r="M39" s="997"/>
    </row>
    <row r="40" spans="1:13" s="30" customFormat="1" ht="17.25" hidden="1" customHeight="1">
      <c r="A40" s="245"/>
      <c r="B40" s="1414"/>
      <c r="C40" s="2700"/>
      <c r="D40" s="2701"/>
      <c r="E40" s="197"/>
      <c r="F40" s="198"/>
      <c r="G40" s="198"/>
      <c r="H40" s="197"/>
      <c r="I40" s="197"/>
      <c r="J40" s="197"/>
      <c r="K40" s="693"/>
      <c r="M40" s="997"/>
    </row>
    <row r="41" spans="1:13" s="30" customFormat="1" ht="17.25" hidden="1" customHeight="1">
      <c r="A41" s="245"/>
      <c r="B41" s="1414"/>
      <c r="C41" s="2700"/>
      <c r="D41" s="2701"/>
      <c r="E41" s="197"/>
      <c r="F41" s="198"/>
      <c r="G41" s="198"/>
      <c r="H41" s="197"/>
      <c r="I41" s="197"/>
      <c r="J41" s="197"/>
      <c r="K41" s="693"/>
      <c r="M41" s="997"/>
    </row>
    <row r="42" spans="1:13" s="30" customFormat="1" ht="17.25" customHeight="1">
      <c r="A42" s="245"/>
      <c r="B42" s="1414"/>
      <c r="C42" s="31" t="s">
        <v>5096</v>
      </c>
      <c r="D42" s="2701"/>
      <c r="E42" s="380" t="s">
        <v>5097</v>
      </c>
      <c r="F42" s="198"/>
      <c r="G42" s="198"/>
      <c r="H42" s="197"/>
      <c r="I42" s="197"/>
      <c r="J42" s="197"/>
      <c r="K42" s="693"/>
      <c r="M42" s="997"/>
    </row>
    <row r="43" spans="1:13" s="30" customFormat="1" ht="17.25" customHeight="1">
      <c r="A43" s="245"/>
      <c r="B43" s="1414"/>
      <c r="C43" s="2700"/>
      <c r="D43" s="2701"/>
      <c r="E43" s="197"/>
      <c r="F43" s="198"/>
      <c r="G43" s="198"/>
      <c r="H43" s="197"/>
      <c r="I43" s="197"/>
      <c r="J43" s="197"/>
      <c r="K43" s="693"/>
      <c r="M43" s="997"/>
    </row>
    <row r="44" spans="1:13" s="30" customFormat="1" ht="41.25" hidden="1" customHeight="1">
      <c r="A44" s="245"/>
      <c r="B44" s="1414"/>
      <c r="C44" s="2702" t="s">
        <v>5098</v>
      </c>
      <c r="D44" s="4579"/>
      <c r="E44" s="307" t="s">
        <v>5001</v>
      </c>
      <c r="F44" s="795" t="s">
        <v>1387</v>
      </c>
      <c r="G44" s="177" t="s">
        <v>787</v>
      </c>
      <c r="H44" s="177" t="s">
        <v>1392</v>
      </c>
      <c r="I44" s="197"/>
      <c r="K44" s="693"/>
      <c r="M44" s="997"/>
    </row>
    <row r="45" spans="1:13" s="30" customFormat="1" ht="17.25" hidden="1" customHeight="1">
      <c r="A45" s="245"/>
      <c r="B45" s="1414"/>
      <c r="C45" s="4579"/>
      <c r="D45" s="178" t="s">
        <v>4718</v>
      </c>
      <c r="E45" s="179"/>
      <c r="F45" s="177" t="s">
        <v>3877</v>
      </c>
      <c r="G45" s="177" t="s">
        <v>3384</v>
      </c>
      <c r="H45" s="177" t="s">
        <v>3217</v>
      </c>
      <c r="I45" s="197"/>
      <c r="J45" s="373" t="s">
        <v>1792</v>
      </c>
      <c r="K45" s="693"/>
      <c r="M45" s="997"/>
    </row>
    <row r="46" spans="1:13" s="30" customFormat="1" ht="17.25" hidden="1" customHeight="1">
      <c r="A46" s="245" t="s">
        <v>5099</v>
      </c>
      <c r="B46" s="1414" t="s">
        <v>5100</v>
      </c>
      <c r="C46" s="219" t="s">
        <v>404</v>
      </c>
      <c r="D46" s="180" t="s">
        <v>5101</v>
      </c>
      <c r="E46" s="444">
        <v>45699</v>
      </c>
      <c r="F46" s="444"/>
      <c r="G46" s="444"/>
      <c r="H46" s="444"/>
      <c r="I46" s="197"/>
      <c r="J46" s="373">
        <v>45699</v>
      </c>
      <c r="K46" s="693"/>
      <c r="M46" s="997"/>
    </row>
    <row r="47" spans="1:13" s="30" customFormat="1" ht="17.25" hidden="1" customHeight="1">
      <c r="A47" s="245" t="s">
        <v>5102</v>
      </c>
      <c r="B47" s="1414" t="s">
        <v>5103</v>
      </c>
      <c r="C47" s="447" t="s">
        <v>2116</v>
      </c>
      <c r="D47" s="180" t="s">
        <v>5104</v>
      </c>
      <c r="E47" s="448">
        <v>45708</v>
      </c>
      <c r="F47" s="448">
        <f t="shared" ref="F47:F55" si="16">E47+31</f>
        <v>45739</v>
      </c>
      <c r="G47" s="448">
        <f t="shared" ref="G47:G54" si="17">E47+35</f>
        <v>45743</v>
      </c>
      <c r="H47" s="448">
        <f t="shared" ref="H47:H54" si="18">E47+38</f>
        <v>45746</v>
      </c>
      <c r="I47" s="197"/>
      <c r="J47" s="373">
        <v>45706</v>
      </c>
      <c r="K47" s="693"/>
      <c r="M47" s="997"/>
    </row>
    <row r="48" spans="1:13" s="30" customFormat="1" ht="17.25" hidden="1" customHeight="1">
      <c r="A48" s="245" t="s">
        <v>5105</v>
      </c>
      <c r="B48" s="1414" t="s">
        <v>5106</v>
      </c>
      <c r="C48" s="447" t="s">
        <v>5107</v>
      </c>
      <c r="D48" s="180" t="s">
        <v>5108</v>
      </c>
      <c r="E48" s="448">
        <v>45716</v>
      </c>
      <c r="F48" s="448">
        <f t="shared" si="16"/>
        <v>45747</v>
      </c>
      <c r="G48" s="448">
        <f t="shared" si="17"/>
        <v>45751</v>
      </c>
      <c r="H48" s="448">
        <f t="shared" si="18"/>
        <v>45754</v>
      </c>
      <c r="I48" s="197"/>
      <c r="J48" s="373">
        <v>45713</v>
      </c>
      <c r="K48" s="693"/>
      <c r="M48" s="997"/>
    </row>
    <row r="49" spans="1:13" s="30" customFormat="1" ht="17.25" hidden="1" customHeight="1">
      <c r="A49" s="245" t="s">
        <v>5109</v>
      </c>
      <c r="B49" s="1414" t="s">
        <v>5110</v>
      </c>
      <c r="C49" s="189" t="s">
        <v>5111</v>
      </c>
      <c r="D49" s="181" t="s">
        <v>5112</v>
      </c>
      <c r="E49" s="533">
        <v>45720</v>
      </c>
      <c r="F49" s="533">
        <f t="shared" si="16"/>
        <v>45751</v>
      </c>
      <c r="G49" s="533">
        <f t="shared" si="17"/>
        <v>45755</v>
      </c>
      <c r="H49" s="533">
        <f t="shared" si="18"/>
        <v>45758</v>
      </c>
      <c r="I49" s="197"/>
      <c r="J49" s="373">
        <v>45720</v>
      </c>
      <c r="K49" s="693"/>
      <c r="M49" s="997"/>
    </row>
    <row r="50" spans="1:13" s="30" customFormat="1" ht="17.25" hidden="1" customHeight="1">
      <c r="A50" s="245" t="s">
        <v>5113</v>
      </c>
      <c r="B50" s="1414" t="s">
        <v>5114</v>
      </c>
      <c r="C50" s="189" t="s">
        <v>5115</v>
      </c>
      <c r="D50" s="181" t="s">
        <v>5116</v>
      </c>
      <c r="E50" s="533">
        <v>45727</v>
      </c>
      <c r="F50" s="533">
        <f t="shared" si="16"/>
        <v>45758</v>
      </c>
      <c r="G50" s="533">
        <f t="shared" si="17"/>
        <v>45762</v>
      </c>
      <c r="H50" s="533">
        <f t="shared" si="18"/>
        <v>45765</v>
      </c>
      <c r="I50" s="197"/>
      <c r="J50" s="373">
        <v>45727</v>
      </c>
      <c r="K50" s="693"/>
      <c r="M50" s="997"/>
    </row>
    <row r="51" spans="1:13" s="30" customFormat="1" ht="17.25" hidden="1" customHeight="1">
      <c r="A51" s="245" t="s">
        <v>5117</v>
      </c>
      <c r="B51" s="1414" t="s">
        <v>5118</v>
      </c>
      <c r="C51" s="304" t="s">
        <v>404</v>
      </c>
      <c r="D51" s="181" t="s">
        <v>5119</v>
      </c>
      <c r="E51" s="444">
        <v>45734</v>
      </c>
      <c r="F51" s="444"/>
      <c r="G51" s="444"/>
      <c r="H51" s="444"/>
      <c r="I51" s="197"/>
      <c r="J51" s="373">
        <v>45734</v>
      </c>
      <c r="K51" s="693"/>
      <c r="M51" s="997"/>
    </row>
    <row r="52" spans="1:13" s="30" customFormat="1" ht="17.25" hidden="1" customHeight="1">
      <c r="A52" s="245" t="s">
        <v>5120</v>
      </c>
      <c r="B52" s="1414" t="s">
        <v>5121</v>
      </c>
      <c r="C52" s="189" t="s">
        <v>5122</v>
      </c>
      <c r="D52" s="181" t="s">
        <v>5123</v>
      </c>
      <c r="E52" s="533">
        <v>45744</v>
      </c>
      <c r="F52" s="533">
        <f t="shared" si="16"/>
        <v>45775</v>
      </c>
      <c r="G52" s="533">
        <f t="shared" si="17"/>
        <v>45779</v>
      </c>
      <c r="H52" s="533">
        <f t="shared" si="18"/>
        <v>45782</v>
      </c>
      <c r="I52" s="197"/>
      <c r="J52" s="373">
        <v>45741</v>
      </c>
      <c r="K52" s="693"/>
      <c r="M52" s="997"/>
    </row>
    <row r="53" spans="1:13" s="30" customFormat="1" ht="17.25" hidden="1" customHeight="1">
      <c r="A53" s="245" t="s">
        <v>5124</v>
      </c>
      <c r="B53" s="1414" t="s">
        <v>5125</v>
      </c>
      <c r="C53" s="219" t="s">
        <v>5126</v>
      </c>
      <c r="D53" s="180" t="s">
        <v>5127</v>
      </c>
      <c r="E53" s="1909">
        <v>45748</v>
      </c>
      <c r="F53" s="1908">
        <f>E53+31</f>
        <v>45779</v>
      </c>
      <c r="G53" s="1908">
        <f>E53+35</f>
        <v>45783</v>
      </c>
      <c r="H53" s="1908">
        <f>E53+38</f>
        <v>45786</v>
      </c>
      <c r="I53" s="197"/>
      <c r="J53" s="373">
        <v>45748</v>
      </c>
      <c r="K53" s="693"/>
      <c r="M53" s="997"/>
    </row>
    <row r="54" spans="1:13" s="30" customFormat="1" ht="17.25" hidden="1" customHeight="1">
      <c r="A54" s="245" t="s">
        <v>5128</v>
      </c>
      <c r="B54" s="1414" t="s">
        <v>5129</v>
      </c>
      <c r="C54" s="3167" t="s">
        <v>2151</v>
      </c>
      <c r="D54" s="180" t="s">
        <v>5130</v>
      </c>
      <c r="E54" s="448">
        <v>45756</v>
      </c>
      <c r="F54" s="448">
        <f t="shared" si="16"/>
        <v>45787</v>
      </c>
      <c r="G54" s="448">
        <f t="shared" si="17"/>
        <v>45791</v>
      </c>
      <c r="H54" s="448">
        <f t="shared" si="18"/>
        <v>45794</v>
      </c>
      <c r="I54" s="197"/>
      <c r="J54" s="373">
        <v>45755</v>
      </c>
      <c r="K54" s="693"/>
      <c r="M54" s="997"/>
    </row>
    <row r="55" spans="1:13" s="30" customFormat="1" ht="17.25" hidden="1" customHeight="1">
      <c r="A55" s="245" t="s">
        <v>5131</v>
      </c>
      <c r="B55" s="1414" t="s">
        <v>5132</v>
      </c>
      <c r="C55" s="447" t="s">
        <v>5133</v>
      </c>
      <c r="D55" s="180" t="s">
        <v>5134</v>
      </c>
      <c r="E55" s="1908">
        <v>45765</v>
      </c>
      <c r="F55" s="1908">
        <f t="shared" si="16"/>
        <v>45796</v>
      </c>
      <c r="G55" s="1908">
        <f>E55+35</f>
        <v>45800</v>
      </c>
      <c r="H55" s="1908">
        <f>E55+38</f>
        <v>45803</v>
      </c>
      <c r="I55" s="197"/>
      <c r="J55" s="373">
        <v>45762</v>
      </c>
      <c r="K55" s="693"/>
      <c r="M55" s="997"/>
    </row>
    <row r="56" spans="1:13" s="30" customFormat="1" ht="17.25" hidden="1" customHeight="1">
      <c r="A56" s="245" t="s">
        <v>5135</v>
      </c>
      <c r="B56" s="1414" t="s">
        <v>5136</v>
      </c>
      <c r="C56" s="3167" t="s">
        <v>5137</v>
      </c>
      <c r="D56" s="180" t="s">
        <v>5138</v>
      </c>
      <c r="E56" s="448">
        <v>45773</v>
      </c>
      <c r="F56" s="448">
        <f t="shared" ref="F56" si="19">E56+31</f>
        <v>45804</v>
      </c>
      <c r="G56" s="448">
        <f t="shared" ref="G56" si="20">E56+35</f>
        <v>45808</v>
      </c>
      <c r="H56" s="448">
        <f t="shared" ref="H56" si="21">E56+38</f>
        <v>45811</v>
      </c>
      <c r="I56" s="197"/>
      <c r="J56" s="373">
        <v>45769</v>
      </c>
      <c r="K56" s="693"/>
      <c r="M56" s="997"/>
    </row>
    <row r="57" spans="1:13" s="30" customFormat="1" ht="17.25" hidden="1" customHeight="1">
      <c r="A57" s="245" t="s">
        <v>5139</v>
      </c>
      <c r="B57" s="1414" t="s">
        <v>5140</v>
      </c>
      <c r="C57" s="219" t="s">
        <v>5031</v>
      </c>
      <c r="D57" s="180" t="s">
        <v>5141</v>
      </c>
      <c r="E57" s="444">
        <v>45776</v>
      </c>
      <c r="F57" s="444"/>
      <c r="G57" s="444"/>
      <c r="H57" s="444"/>
      <c r="I57" s="197"/>
      <c r="J57" s="373">
        <v>45776</v>
      </c>
      <c r="K57" s="693"/>
      <c r="M57" s="997"/>
    </row>
    <row r="58" spans="1:13" s="30" customFormat="1" ht="17.25" hidden="1" customHeight="1">
      <c r="A58" s="245" t="s">
        <v>5142</v>
      </c>
      <c r="B58" s="1414" t="s">
        <v>5143</v>
      </c>
      <c r="C58" s="304" t="s">
        <v>404</v>
      </c>
      <c r="D58" s="181" t="s">
        <v>5144</v>
      </c>
      <c r="E58" s="444">
        <v>45783</v>
      </c>
      <c r="F58" s="444"/>
      <c r="G58" s="444"/>
      <c r="H58" s="444"/>
      <c r="I58" s="197"/>
      <c r="J58" s="373">
        <v>45783</v>
      </c>
      <c r="K58" s="693"/>
      <c r="M58" s="997"/>
    </row>
    <row r="59" spans="1:13" s="30" customFormat="1" ht="17.25" hidden="1" customHeight="1">
      <c r="A59" s="245"/>
      <c r="B59" s="1414" t="s">
        <v>5145</v>
      </c>
      <c r="C59" s="189" t="s">
        <v>2650</v>
      </c>
      <c r="D59" s="181" t="s">
        <v>5146</v>
      </c>
      <c r="E59" s="2825">
        <v>45798</v>
      </c>
      <c r="F59" s="533">
        <f>E59+31</f>
        <v>45829</v>
      </c>
      <c r="G59" s="533">
        <f>E59+35</f>
        <v>45833</v>
      </c>
      <c r="H59" s="533">
        <f>E59+38</f>
        <v>45836</v>
      </c>
      <c r="I59" s="197"/>
      <c r="J59" s="373">
        <v>45790</v>
      </c>
      <c r="K59" s="693"/>
      <c r="M59" s="997"/>
    </row>
    <row r="60" spans="1:13" s="30" customFormat="1" ht="17.25" hidden="1" customHeight="1">
      <c r="A60" s="245"/>
      <c r="B60" s="1414"/>
      <c r="C60" s="2700"/>
      <c r="D60" s="2701"/>
      <c r="E60" s="197"/>
      <c r="F60" s="198"/>
      <c r="G60" s="198"/>
      <c r="H60" s="197"/>
      <c r="I60" s="197"/>
      <c r="J60" s="373"/>
      <c r="K60" s="693"/>
      <c r="M60" s="997"/>
    </row>
    <row r="61" spans="1:13" s="30" customFormat="1" ht="36" hidden="1">
      <c r="A61" s="245"/>
      <c r="B61" s="1414"/>
      <c r="C61" s="2702" t="s">
        <v>5000</v>
      </c>
      <c r="D61" s="4579"/>
      <c r="E61" s="307" t="s">
        <v>5001</v>
      </c>
      <c r="F61" s="795" t="s">
        <v>1387</v>
      </c>
      <c r="G61" s="177" t="s">
        <v>787</v>
      </c>
      <c r="H61" s="177" t="s">
        <v>1617</v>
      </c>
      <c r="I61" s="3273" t="s">
        <v>1154</v>
      </c>
      <c r="J61" s="373"/>
      <c r="K61" s="693"/>
      <c r="M61" s="997"/>
    </row>
    <row r="62" spans="1:13" s="30" customFormat="1" ht="17.25" hidden="1" customHeight="1">
      <c r="A62" s="245"/>
      <c r="B62" s="1414"/>
      <c r="C62" s="4579"/>
      <c r="D62" s="3275" t="s">
        <v>3427</v>
      </c>
      <c r="E62" s="179"/>
      <c r="F62" s="177" t="s">
        <v>3306</v>
      </c>
      <c r="G62" s="177" t="s">
        <v>3384</v>
      </c>
      <c r="H62" s="177" t="s">
        <v>3964</v>
      </c>
      <c r="I62" s="177" t="s">
        <v>5147</v>
      </c>
      <c r="J62" s="373" t="s">
        <v>1792</v>
      </c>
      <c r="K62" s="693"/>
      <c r="M62" s="997"/>
    </row>
    <row r="63" spans="1:13" s="30" customFormat="1" ht="17.25" hidden="1" customHeight="1">
      <c r="A63" s="245" t="s">
        <v>5148</v>
      </c>
      <c r="B63" s="1414" t="s">
        <v>5149</v>
      </c>
      <c r="C63" s="189" t="s">
        <v>5150</v>
      </c>
      <c r="D63" s="181" t="s">
        <v>5151</v>
      </c>
      <c r="E63" s="533">
        <v>45799</v>
      </c>
      <c r="F63" s="533">
        <f>E63+32</f>
        <v>45831</v>
      </c>
      <c r="G63" s="533">
        <f>E63+35</f>
        <v>45834</v>
      </c>
      <c r="H63" s="533">
        <f>E63+39</f>
        <v>45838</v>
      </c>
      <c r="I63" s="533">
        <f t="shared" ref="I63:I67" si="22">E63+42</f>
        <v>45841</v>
      </c>
      <c r="J63" s="373">
        <v>45796</v>
      </c>
      <c r="K63" s="693" t="s">
        <v>5152</v>
      </c>
      <c r="M63" s="997"/>
    </row>
    <row r="64" spans="1:13" s="30" customFormat="1" ht="17.25" hidden="1" customHeight="1">
      <c r="A64" s="245"/>
      <c r="B64" s="1414" t="s">
        <v>5153</v>
      </c>
      <c r="C64" s="3081" t="s">
        <v>5107</v>
      </c>
      <c r="D64" s="181" t="s">
        <v>5154</v>
      </c>
      <c r="E64" s="533">
        <v>45807</v>
      </c>
      <c r="F64" s="533">
        <f t="shared" ref="F64:F78" si="23">E64+32</f>
        <v>45839</v>
      </c>
      <c r="G64" s="533">
        <f>E64+35</f>
        <v>45842</v>
      </c>
      <c r="H64" s="533">
        <f>E64+39</f>
        <v>45846</v>
      </c>
      <c r="I64" s="533">
        <f t="shared" si="22"/>
        <v>45849</v>
      </c>
      <c r="J64" s="373">
        <v>45803</v>
      </c>
      <c r="K64" s="693"/>
      <c r="M64" s="997"/>
    </row>
    <row r="65" spans="1:13" s="30" customFormat="1" ht="17.25" hidden="1" customHeight="1">
      <c r="A65" s="245" t="s">
        <v>5155</v>
      </c>
      <c r="B65" s="1414" t="s">
        <v>5156</v>
      </c>
      <c r="C65" s="447" t="s">
        <v>5157</v>
      </c>
      <c r="D65" s="180" t="s">
        <v>5158</v>
      </c>
      <c r="E65" s="448">
        <v>45814</v>
      </c>
      <c r="F65" s="448">
        <f t="shared" si="23"/>
        <v>45846</v>
      </c>
      <c r="G65" s="448">
        <f>E65+35</f>
        <v>45849</v>
      </c>
      <c r="H65" s="448">
        <f t="shared" ref="H65:H67" si="24">E65+39</f>
        <v>45853</v>
      </c>
      <c r="I65" s="448">
        <f t="shared" si="22"/>
        <v>45856</v>
      </c>
      <c r="J65" s="373">
        <v>45810</v>
      </c>
      <c r="K65" s="693"/>
      <c r="M65" s="997"/>
    </row>
    <row r="66" spans="1:13" s="30" customFormat="1" ht="17.25" hidden="1" customHeight="1">
      <c r="A66" s="245" t="s">
        <v>5159</v>
      </c>
      <c r="B66" s="1414" t="s">
        <v>5160</v>
      </c>
      <c r="C66" s="3145" t="s">
        <v>5161</v>
      </c>
      <c r="D66" s="180" t="s">
        <v>5162</v>
      </c>
      <c r="E66" s="448">
        <v>45823</v>
      </c>
      <c r="F66" s="448">
        <f t="shared" si="23"/>
        <v>45855</v>
      </c>
      <c r="G66" s="448">
        <f>E66+35</f>
        <v>45858</v>
      </c>
      <c r="H66" s="448">
        <f t="shared" si="24"/>
        <v>45862</v>
      </c>
      <c r="I66" s="448">
        <f t="shared" si="22"/>
        <v>45865</v>
      </c>
      <c r="J66" s="373">
        <v>45817</v>
      </c>
      <c r="K66" s="693"/>
      <c r="M66" s="997"/>
    </row>
    <row r="67" spans="1:13" s="30" customFormat="1" ht="17.25" hidden="1" customHeight="1">
      <c r="A67" s="245" t="s">
        <v>5163</v>
      </c>
      <c r="B67" s="1414" t="s">
        <v>5164</v>
      </c>
      <c r="C67" s="447" t="s">
        <v>5165</v>
      </c>
      <c r="D67" s="180" t="s">
        <v>5166</v>
      </c>
      <c r="E67" s="448">
        <v>45829</v>
      </c>
      <c r="F67" s="448">
        <f t="shared" si="23"/>
        <v>45861</v>
      </c>
      <c r="G67" s="448">
        <f t="shared" ref="G67:G75" si="25">E67+35</f>
        <v>45864</v>
      </c>
      <c r="H67" s="448">
        <f t="shared" si="24"/>
        <v>45868</v>
      </c>
      <c r="I67" s="448">
        <f t="shared" si="22"/>
        <v>45871</v>
      </c>
      <c r="J67" s="373">
        <v>45824</v>
      </c>
      <c r="K67" s="693"/>
      <c r="M67" s="997"/>
    </row>
    <row r="68" spans="1:13" s="30" customFormat="1" ht="17.25" hidden="1" customHeight="1">
      <c r="A68" s="245"/>
      <c r="B68" s="1414"/>
      <c r="C68" s="26"/>
      <c r="E68" s="4580"/>
      <c r="F68" s="4580"/>
      <c r="G68" s="4580"/>
      <c r="H68" s="4580"/>
      <c r="I68" s="4581"/>
      <c r="J68" s="373"/>
      <c r="K68" s="693"/>
      <c r="M68" s="997"/>
    </row>
    <row r="69" spans="1:13" s="30" customFormat="1" ht="17.25" hidden="1" customHeight="1">
      <c r="A69" s="245"/>
      <c r="B69" s="1414"/>
      <c r="C69" s="26"/>
      <c r="E69" s="4580"/>
      <c r="F69" s="4580"/>
      <c r="G69" s="4580"/>
      <c r="H69" s="4580"/>
      <c r="I69" s="4581"/>
      <c r="J69" s="373"/>
      <c r="K69" s="693"/>
      <c r="M69" s="997"/>
    </row>
    <row r="70" spans="1:13" s="30" customFormat="1" ht="39.75" customHeight="1">
      <c r="A70" s="245"/>
      <c r="B70" s="1414"/>
      <c r="C70" s="2702" t="s">
        <v>5167</v>
      </c>
      <c r="D70" s="4579"/>
      <c r="E70" s="307" t="s">
        <v>5001</v>
      </c>
      <c r="F70" s="795" t="s">
        <v>1387</v>
      </c>
      <c r="G70" s="177" t="s">
        <v>787</v>
      </c>
      <c r="H70" s="177" t="s">
        <v>1392</v>
      </c>
      <c r="I70" s="693"/>
      <c r="J70" s="373"/>
      <c r="K70" s="693"/>
      <c r="M70" s="997"/>
    </row>
    <row r="71" spans="1:13" s="30" customFormat="1" ht="17.25" customHeight="1">
      <c r="A71" s="245"/>
      <c r="B71" s="1414"/>
      <c r="C71" s="4579"/>
      <c r="D71" s="3275" t="s">
        <v>3707</v>
      </c>
      <c r="E71" s="179"/>
      <c r="F71" s="177" t="s">
        <v>3244</v>
      </c>
      <c r="G71" s="177" t="s">
        <v>3215</v>
      </c>
      <c r="H71" s="177" t="s">
        <v>3384</v>
      </c>
      <c r="I71" s="693"/>
      <c r="J71" s="3594" t="s">
        <v>3599</v>
      </c>
      <c r="K71" s="3594" t="s">
        <v>3600</v>
      </c>
      <c r="M71" s="997"/>
    </row>
    <row r="72" spans="1:13" s="30" customFormat="1" ht="17.25" hidden="1" customHeight="1">
      <c r="A72" s="245" t="s">
        <v>5168</v>
      </c>
      <c r="B72" s="1414" t="s">
        <v>5169</v>
      </c>
      <c r="C72" s="447" t="s">
        <v>5170</v>
      </c>
      <c r="D72" s="180" t="s">
        <v>5171</v>
      </c>
      <c r="E72" s="448">
        <v>45839</v>
      </c>
      <c r="F72" s="448">
        <f>E72+30</f>
        <v>45869</v>
      </c>
      <c r="G72" s="448">
        <f>E72+33</f>
        <v>45872</v>
      </c>
      <c r="H72" s="448">
        <f>E72+35</f>
        <v>45874</v>
      </c>
      <c r="I72" s="693"/>
      <c r="J72" s="373">
        <v>45835</v>
      </c>
      <c r="K72" s="373">
        <f>J72+1</f>
        <v>45836</v>
      </c>
      <c r="L72" s="693" t="s">
        <v>5152</v>
      </c>
      <c r="M72" s="997"/>
    </row>
    <row r="73" spans="1:13" s="30" customFormat="1" ht="17.25" hidden="1" customHeight="1">
      <c r="A73" s="245" t="s">
        <v>5172</v>
      </c>
      <c r="B73" s="1414" t="s">
        <v>5004</v>
      </c>
      <c r="C73" s="189" t="s">
        <v>5173</v>
      </c>
      <c r="D73" s="181" t="s">
        <v>5174</v>
      </c>
      <c r="E73" s="533">
        <v>45849</v>
      </c>
      <c r="F73" s="533">
        <f t="shared" si="23"/>
        <v>45881</v>
      </c>
      <c r="G73" s="533">
        <f t="shared" si="25"/>
        <v>45884</v>
      </c>
      <c r="H73" s="533">
        <f t="shared" ref="H73:H81" si="26">E73+35</f>
        <v>45884</v>
      </c>
      <c r="I73" s="693"/>
      <c r="J73" s="373">
        <v>45842</v>
      </c>
      <c r="K73" s="373">
        <f t="shared" ref="K73:K83" si="27">J73+1</f>
        <v>45843</v>
      </c>
      <c r="M73" s="997"/>
    </row>
    <row r="74" spans="1:13" s="30" customFormat="1" ht="16.5" hidden="1" customHeight="1">
      <c r="A74" s="245" t="s">
        <v>5175</v>
      </c>
      <c r="B74" s="1414" t="s">
        <v>5007</v>
      </c>
      <c r="C74" s="189" t="s">
        <v>5176</v>
      </c>
      <c r="D74" s="181" t="s">
        <v>5177</v>
      </c>
      <c r="E74" s="533">
        <v>45855</v>
      </c>
      <c r="F74" s="533">
        <f t="shared" si="23"/>
        <v>45887</v>
      </c>
      <c r="G74" s="533">
        <f t="shared" si="25"/>
        <v>45890</v>
      </c>
      <c r="H74" s="533">
        <f t="shared" si="26"/>
        <v>45890</v>
      </c>
      <c r="I74" s="693"/>
      <c r="J74" s="1225">
        <v>45849</v>
      </c>
      <c r="K74" s="1225">
        <f t="shared" si="27"/>
        <v>45850</v>
      </c>
      <c r="M74" s="997"/>
    </row>
    <row r="75" spans="1:13" s="30" customFormat="1" ht="17.25" hidden="1" customHeight="1">
      <c r="A75" s="245" t="s">
        <v>5178</v>
      </c>
      <c r="B75" s="1414" t="s">
        <v>5011</v>
      </c>
      <c r="C75" s="189" t="s">
        <v>5179</v>
      </c>
      <c r="D75" s="181" t="s">
        <v>5180</v>
      </c>
      <c r="E75" s="533">
        <v>45857</v>
      </c>
      <c r="F75" s="533">
        <f t="shared" si="23"/>
        <v>45889</v>
      </c>
      <c r="G75" s="533">
        <f t="shared" si="25"/>
        <v>45892</v>
      </c>
      <c r="H75" s="533">
        <f t="shared" si="26"/>
        <v>45892</v>
      </c>
      <c r="I75" s="693"/>
      <c r="J75" s="1225">
        <v>45856</v>
      </c>
      <c r="K75" s="1225">
        <f t="shared" si="27"/>
        <v>45857</v>
      </c>
      <c r="M75" s="997"/>
    </row>
    <row r="76" spans="1:13" s="30" customFormat="1" ht="17.25" hidden="1" customHeight="1">
      <c r="A76" s="245"/>
      <c r="B76" s="1414" t="s">
        <v>5015</v>
      </c>
      <c r="C76" s="3081" t="s">
        <v>5137</v>
      </c>
      <c r="D76" s="181" t="s">
        <v>5181</v>
      </c>
      <c r="E76" s="533">
        <v>45864</v>
      </c>
      <c r="F76" s="533">
        <f t="shared" si="23"/>
        <v>45896</v>
      </c>
      <c r="G76" s="533">
        <f t="shared" ref="G76:G78" si="28">E76+35</f>
        <v>45899</v>
      </c>
      <c r="H76" s="533">
        <f t="shared" si="26"/>
        <v>45899</v>
      </c>
      <c r="I76" s="693"/>
      <c r="J76" s="1225">
        <v>45863</v>
      </c>
      <c r="K76" s="1225">
        <f t="shared" si="27"/>
        <v>45864</v>
      </c>
      <c r="M76" s="997"/>
    </row>
    <row r="77" spans="1:13" s="30" customFormat="1" ht="17.25" hidden="1" customHeight="1">
      <c r="A77" s="245" t="s">
        <v>5182</v>
      </c>
      <c r="B77" s="1414" t="s">
        <v>5019</v>
      </c>
      <c r="C77" s="447" t="s">
        <v>5183</v>
      </c>
      <c r="D77" s="180" t="s">
        <v>5184</v>
      </c>
      <c r="E77" s="448">
        <v>45874</v>
      </c>
      <c r="F77" s="448">
        <f t="shared" si="23"/>
        <v>45906</v>
      </c>
      <c r="G77" s="448">
        <f t="shared" si="28"/>
        <v>45909</v>
      </c>
      <c r="H77" s="448">
        <f t="shared" si="26"/>
        <v>45909</v>
      </c>
      <c r="I77" s="693"/>
      <c r="J77" s="1225">
        <v>45870</v>
      </c>
      <c r="K77" s="1225">
        <f t="shared" si="27"/>
        <v>45871</v>
      </c>
      <c r="M77" s="997"/>
    </row>
    <row r="78" spans="1:13" s="30" customFormat="1" ht="17.25" hidden="1" customHeight="1">
      <c r="A78" s="245" t="s">
        <v>5185</v>
      </c>
      <c r="B78" s="1414" t="s">
        <v>5023</v>
      </c>
      <c r="C78" s="447" t="s">
        <v>5186</v>
      </c>
      <c r="D78" s="180" t="s">
        <v>5187</v>
      </c>
      <c r="E78" s="448">
        <v>45882</v>
      </c>
      <c r="F78" s="448">
        <f t="shared" si="23"/>
        <v>45914</v>
      </c>
      <c r="G78" s="448">
        <f t="shared" si="28"/>
        <v>45917</v>
      </c>
      <c r="H78" s="448">
        <f t="shared" si="26"/>
        <v>45917</v>
      </c>
      <c r="I78" s="693"/>
      <c r="J78" s="1225">
        <v>45877</v>
      </c>
      <c r="K78" s="1225">
        <f t="shared" si="27"/>
        <v>45878</v>
      </c>
      <c r="M78" s="997"/>
    </row>
    <row r="79" spans="1:13" s="30" customFormat="1" ht="17.25" hidden="1" customHeight="1">
      <c r="A79" s="245" t="s">
        <v>5188</v>
      </c>
      <c r="B79" s="1414" t="s">
        <v>5026</v>
      </c>
      <c r="C79" s="447" t="s">
        <v>5189</v>
      </c>
      <c r="D79" s="180" t="s">
        <v>5190</v>
      </c>
      <c r="E79" s="448">
        <v>45892</v>
      </c>
      <c r="F79" s="448">
        <f t="shared" ref="F79:F81" si="29">E79+32</f>
        <v>45924</v>
      </c>
      <c r="G79" s="448">
        <f t="shared" ref="G79:G81" si="30">E79+35</f>
        <v>45927</v>
      </c>
      <c r="H79" s="448">
        <f t="shared" si="26"/>
        <v>45927</v>
      </c>
      <c r="I79" s="693"/>
      <c r="J79" s="1225">
        <v>45884</v>
      </c>
      <c r="K79" s="1225">
        <f t="shared" si="27"/>
        <v>45885</v>
      </c>
      <c r="M79" s="997"/>
    </row>
    <row r="80" spans="1:13" s="30" customFormat="1" ht="17.25" hidden="1" customHeight="1">
      <c r="A80" s="245"/>
      <c r="B80" s="1414" t="s">
        <v>5030</v>
      </c>
      <c r="C80" s="447" t="s">
        <v>5150</v>
      </c>
      <c r="D80" s="180" t="s">
        <v>5191</v>
      </c>
      <c r="E80" s="448">
        <v>45894</v>
      </c>
      <c r="F80" s="448">
        <f t="shared" si="29"/>
        <v>45926</v>
      </c>
      <c r="G80" s="448">
        <f t="shared" si="30"/>
        <v>45929</v>
      </c>
      <c r="H80" s="448">
        <f t="shared" si="26"/>
        <v>45929</v>
      </c>
      <c r="I80" s="693"/>
      <c r="J80" s="1225">
        <v>45891</v>
      </c>
      <c r="K80" s="1225">
        <f t="shared" si="27"/>
        <v>45892</v>
      </c>
      <c r="M80" s="997"/>
    </row>
    <row r="81" spans="1:13" s="30" customFormat="1" ht="17.25" hidden="1" customHeight="1">
      <c r="A81" s="245"/>
      <c r="B81" s="1414" t="s">
        <v>5034</v>
      </c>
      <c r="C81" s="447" t="s">
        <v>5107</v>
      </c>
      <c r="D81" s="180" t="s">
        <v>5192</v>
      </c>
      <c r="E81" s="448">
        <v>45900</v>
      </c>
      <c r="F81" s="448">
        <f t="shared" si="29"/>
        <v>45932</v>
      </c>
      <c r="G81" s="448">
        <f t="shared" si="30"/>
        <v>45935</v>
      </c>
      <c r="H81" s="448">
        <f t="shared" si="26"/>
        <v>45935</v>
      </c>
      <c r="I81" s="693"/>
      <c r="J81" s="1225">
        <v>45898</v>
      </c>
      <c r="K81" s="1225">
        <f t="shared" si="27"/>
        <v>45899</v>
      </c>
      <c r="M81" s="997"/>
    </row>
    <row r="82" spans="1:13" s="30" customFormat="1" ht="17.25" hidden="1" customHeight="1">
      <c r="A82" s="245"/>
      <c r="B82" s="1414" t="s">
        <v>5038</v>
      </c>
      <c r="C82" s="304" t="s">
        <v>404</v>
      </c>
      <c r="D82" s="181" t="s">
        <v>5193</v>
      </c>
      <c r="E82" s="444">
        <v>45905</v>
      </c>
      <c r="F82" s="444"/>
      <c r="G82" s="444"/>
      <c r="H82" s="444"/>
      <c r="I82" s="693"/>
      <c r="J82" s="1225">
        <v>45905</v>
      </c>
      <c r="K82" s="1225">
        <f t="shared" si="27"/>
        <v>45906</v>
      </c>
      <c r="M82" s="997"/>
    </row>
    <row r="83" spans="1:13" s="30" customFormat="1" ht="17.25" hidden="1" customHeight="1">
      <c r="A83" s="245" t="s">
        <v>5194</v>
      </c>
      <c r="B83" s="1414" t="s">
        <v>5040</v>
      </c>
      <c r="C83" s="189" t="s">
        <v>4671</v>
      </c>
      <c r="D83" s="181" t="s">
        <v>5195</v>
      </c>
      <c r="E83" s="533">
        <v>45913</v>
      </c>
      <c r="F83" s="533">
        <f t="shared" ref="F83" si="31">E83+32</f>
        <v>45945</v>
      </c>
      <c r="G83" s="533">
        <f t="shared" ref="G83" si="32">E83+35</f>
        <v>45948</v>
      </c>
      <c r="H83" s="533">
        <f t="shared" ref="H83" si="33">E83+35</f>
        <v>45948</v>
      </c>
      <c r="I83" s="693"/>
      <c r="J83" s="1225">
        <v>45912</v>
      </c>
      <c r="K83" s="1225">
        <f t="shared" si="27"/>
        <v>45913</v>
      </c>
      <c r="M83" s="997"/>
    </row>
    <row r="84" spans="1:13" s="30" customFormat="1" ht="17.25" hidden="1" customHeight="1">
      <c r="A84" s="245" t="s">
        <v>5196</v>
      </c>
      <c r="B84" s="1414" t="s">
        <v>5043</v>
      </c>
      <c r="C84" s="189" t="s">
        <v>5126</v>
      </c>
      <c r="D84" s="181" t="s">
        <v>5197</v>
      </c>
      <c r="E84" s="533">
        <v>45923</v>
      </c>
      <c r="F84" s="533">
        <f t="shared" ref="F84:F86" si="34">E84+32</f>
        <v>45955</v>
      </c>
      <c r="G84" s="533">
        <f t="shared" ref="G84:G86" si="35">E84+35</f>
        <v>45958</v>
      </c>
      <c r="H84" s="533">
        <f t="shared" ref="H84:H86" si="36">E84+35</f>
        <v>45958</v>
      </c>
      <c r="I84" s="693"/>
      <c r="J84" s="1225">
        <v>45919</v>
      </c>
      <c r="K84" s="1225">
        <f t="shared" ref="K84:K86" si="37">J84+1</f>
        <v>45920</v>
      </c>
      <c r="M84" s="997"/>
    </row>
    <row r="85" spans="1:13" s="30" customFormat="1" ht="17.25" hidden="1" customHeight="1">
      <c r="A85" s="245" t="s">
        <v>5198</v>
      </c>
      <c r="B85" s="1414" t="s">
        <v>5046</v>
      </c>
      <c r="C85" s="189" t="s">
        <v>5199</v>
      </c>
      <c r="D85" s="181" t="s">
        <v>5200</v>
      </c>
      <c r="E85" s="533">
        <v>45941</v>
      </c>
      <c r="F85" s="533">
        <f t="shared" si="34"/>
        <v>45973</v>
      </c>
      <c r="G85" s="533">
        <f t="shared" si="35"/>
        <v>45976</v>
      </c>
      <c r="H85" s="533">
        <f t="shared" si="36"/>
        <v>45976</v>
      </c>
      <c r="I85" s="693"/>
      <c r="J85" s="1225">
        <v>45926</v>
      </c>
      <c r="K85" s="1225">
        <f t="shared" si="37"/>
        <v>45927</v>
      </c>
      <c r="M85" s="997"/>
    </row>
    <row r="86" spans="1:13" s="30" customFormat="1" ht="17.25" hidden="1" customHeight="1">
      <c r="A86" s="245" t="s">
        <v>5201</v>
      </c>
      <c r="B86" s="1414" t="s">
        <v>5049</v>
      </c>
      <c r="C86" s="447" t="s">
        <v>5202</v>
      </c>
      <c r="D86" s="180" t="s">
        <v>5203</v>
      </c>
      <c r="E86" s="448">
        <v>45944</v>
      </c>
      <c r="F86" s="448">
        <f t="shared" si="34"/>
        <v>45976</v>
      </c>
      <c r="G86" s="448">
        <f t="shared" si="35"/>
        <v>45979</v>
      </c>
      <c r="H86" s="448">
        <f t="shared" si="36"/>
        <v>45979</v>
      </c>
      <c r="I86" s="693"/>
      <c r="J86" s="1225">
        <v>45933</v>
      </c>
      <c r="K86" s="1225">
        <f t="shared" si="37"/>
        <v>45934</v>
      </c>
      <c r="M86" s="997"/>
    </row>
    <row r="87" spans="1:13" s="30" customFormat="1" ht="17.25" hidden="1" customHeight="1">
      <c r="A87" s="245" t="s">
        <v>5204</v>
      </c>
      <c r="B87" s="1414" t="s">
        <v>5052</v>
      </c>
      <c r="C87" s="447" t="s">
        <v>5133</v>
      </c>
      <c r="D87" s="180" t="s">
        <v>5205</v>
      </c>
      <c r="E87" s="448">
        <v>45949</v>
      </c>
      <c r="F87" s="448">
        <f>E87+32</f>
        <v>45981</v>
      </c>
      <c r="G87" s="448">
        <f>E87+35</f>
        <v>45984</v>
      </c>
      <c r="H87" s="448">
        <f>E87+35</f>
        <v>45984</v>
      </c>
      <c r="I87" s="693"/>
      <c r="J87" s="1225">
        <v>45940</v>
      </c>
      <c r="K87" s="1225">
        <f>J87+1</f>
        <v>45941</v>
      </c>
      <c r="M87" s="997"/>
    </row>
    <row r="88" spans="1:13" s="30" customFormat="1" ht="17.25" hidden="1" customHeight="1">
      <c r="A88" s="245" t="s">
        <v>5206</v>
      </c>
      <c r="B88" s="1414" t="s">
        <v>5054</v>
      </c>
      <c r="C88" s="219" t="s">
        <v>404</v>
      </c>
      <c r="D88" s="180" t="s">
        <v>5207</v>
      </c>
      <c r="E88" s="444">
        <v>45947</v>
      </c>
      <c r="F88" s="444"/>
      <c r="G88" s="444"/>
      <c r="H88" s="444"/>
      <c r="I88" s="693"/>
      <c r="J88" s="1225">
        <v>45947</v>
      </c>
      <c r="K88" s="1225">
        <f>J88+1</f>
        <v>45948</v>
      </c>
      <c r="M88" s="997"/>
    </row>
    <row r="89" spans="1:13" s="30" customFormat="1" ht="17.25" hidden="1" customHeight="1">
      <c r="A89" s="245" t="s">
        <v>5206</v>
      </c>
      <c r="B89" s="1414" t="s">
        <v>5056</v>
      </c>
      <c r="C89" s="447" t="s">
        <v>5179</v>
      </c>
      <c r="D89" s="180" t="s">
        <v>5208</v>
      </c>
      <c r="E89" s="448">
        <v>45954</v>
      </c>
      <c r="F89" s="4802" t="s">
        <v>5209</v>
      </c>
      <c r="G89" s="4803"/>
      <c r="H89" s="448">
        <f>E89+35</f>
        <v>45989</v>
      </c>
      <c r="I89" s="693"/>
      <c r="J89" s="1225">
        <v>45954</v>
      </c>
      <c r="K89" s="1225">
        <f>J89+1</f>
        <v>45955</v>
      </c>
      <c r="M89" s="997"/>
    </row>
    <row r="90" spans="1:13" s="30" customFormat="1" ht="17.25" customHeight="1">
      <c r="A90" s="245" t="s">
        <v>5210</v>
      </c>
      <c r="B90" s="1414" t="s">
        <v>5058</v>
      </c>
      <c r="C90" s="447" t="s">
        <v>5211</v>
      </c>
      <c r="D90" s="180" t="s">
        <v>5212</v>
      </c>
      <c r="E90" s="448">
        <v>45970</v>
      </c>
      <c r="F90" s="4802" t="s">
        <v>5213</v>
      </c>
      <c r="G90" s="4803"/>
      <c r="H90" s="448">
        <f>E90+35</f>
        <v>46005</v>
      </c>
      <c r="I90" s="693"/>
      <c r="J90" s="1225">
        <v>45961</v>
      </c>
      <c r="K90" s="1225">
        <f>J90+1</f>
        <v>45962</v>
      </c>
      <c r="M90" s="997"/>
    </row>
    <row r="91" spans="1:13" s="30" customFormat="1" ht="17.25" customHeight="1">
      <c r="A91" s="245"/>
      <c r="B91" s="1414" t="s">
        <v>5060</v>
      </c>
      <c r="C91" s="189" t="s">
        <v>4428</v>
      </c>
      <c r="D91" s="181" t="s">
        <v>5214</v>
      </c>
      <c r="E91" s="533">
        <v>45975</v>
      </c>
      <c r="F91" s="533">
        <f t="shared" ref="F91:F94" si="38">E91+32</f>
        <v>46007</v>
      </c>
      <c r="G91" s="533">
        <f t="shared" ref="G91:G94" si="39">E91+35</f>
        <v>46010</v>
      </c>
      <c r="H91" s="533">
        <f t="shared" ref="H91:H94" si="40">E91+35</f>
        <v>46010</v>
      </c>
      <c r="I91" s="693"/>
      <c r="J91" s="1225">
        <v>45968</v>
      </c>
      <c r="K91" s="1225">
        <f t="shared" ref="K91:K94" si="41">J91+1</f>
        <v>45969</v>
      </c>
      <c r="M91" s="997"/>
    </row>
    <row r="92" spans="1:13" s="30" customFormat="1" ht="17.25" customHeight="1">
      <c r="A92" s="245" t="s">
        <v>5215</v>
      </c>
      <c r="B92" s="1414" t="s">
        <v>5063</v>
      </c>
      <c r="C92" s="189" t="s">
        <v>5216</v>
      </c>
      <c r="D92" s="181" t="s">
        <v>5217</v>
      </c>
      <c r="E92" s="533">
        <v>45977</v>
      </c>
      <c r="F92" s="4802" t="s">
        <v>5218</v>
      </c>
      <c r="G92" s="4803"/>
      <c r="H92" s="533">
        <f t="shared" si="40"/>
        <v>46012</v>
      </c>
      <c r="I92" s="693"/>
      <c r="J92" s="1225">
        <v>45975</v>
      </c>
      <c r="K92" s="1225">
        <f t="shared" si="41"/>
        <v>45976</v>
      </c>
      <c r="M92" s="997"/>
    </row>
    <row r="93" spans="1:13" s="30" customFormat="1" ht="17.25" customHeight="1">
      <c r="A93" s="245" t="s">
        <v>5219</v>
      </c>
      <c r="B93" s="1414" t="s">
        <v>5066</v>
      </c>
      <c r="C93" s="189" t="s">
        <v>5220</v>
      </c>
      <c r="D93" s="181" t="s">
        <v>5221</v>
      </c>
      <c r="E93" s="533">
        <v>45987</v>
      </c>
      <c r="F93" s="4802" t="s">
        <v>5222</v>
      </c>
      <c r="G93" s="4803"/>
      <c r="H93" s="533">
        <f t="shared" si="40"/>
        <v>46022</v>
      </c>
      <c r="I93" s="693"/>
      <c r="J93" s="1225">
        <v>45982</v>
      </c>
      <c r="K93" s="1225">
        <f t="shared" si="41"/>
        <v>45983</v>
      </c>
      <c r="M93" s="997"/>
    </row>
    <row r="94" spans="1:13" s="30" customFormat="1" ht="17.25" customHeight="1">
      <c r="A94" s="245"/>
      <c r="B94" s="1414" t="s">
        <v>5069</v>
      </c>
      <c r="C94" s="189" t="s">
        <v>5107</v>
      </c>
      <c r="D94" s="181" t="s">
        <v>5223</v>
      </c>
      <c r="E94" s="533">
        <v>45993</v>
      </c>
      <c r="F94" s="533">
        <f t="shared" si="38"/>
        <v>46025</v>
      </c>
      <c r="G94" s="533">
        <f t="shared" si="39"/>
        <v>46028</v>
      </c>
      <c r="H94" s="533">
        <f t="shared" si="40"/>
        <v>46028</v>
      </c>
      <c r="I94" s="693"/>
      <c r="J94" s="1225">
        <v>45989</v>
      </c>
      <c r="K94" s="1225">
        <f t="shared" si="41"/>
        <v>45990</v>
      </c>
      <c r="M94" s="997"/>
    </row>
    <row r="95" spans="1:13" s="30" customFormat="1" ht="17.25" customHeight="1">
      <c r="A95" s="245"/>
      <c r="B95" s="1414" t="s">
        <v>5072</v>
      </c>
      <c r="C95" s="3145" t="s">
        <v>5224</v>
      </c>
      <c r="D95" s="180" t="s">
        <v>5225</v>
      </c>
      <c r="E95" s="448">
        <v>45996</v>
      </c>
      <c r="F95" s="448">
        <f>E95+32</f>
        <v>46028</v>
      </c>
      <c r="G95" s="448">
        <f>E95+35</f>
        <v>46031</v>
      </c>
      <c r="H95" s="448">
        <f>E95+35</f>
        <v>46031</v>
      </c>
      <c r="I95" s="693"/>
      <c r="J95" s="1225">
        <v>45996</v>
      </c>
      <c r="K95" s="1225">
        <f>J95+1</f>
        <v>45997</v>
      </c>
      <c r="M95" s="997"/>
    </row>
    <row r="96" spans="1:13" s="30" customFormat="1" ht="17.25" customHeight="1">
      <c r="A96" s="245"/>
      <c r="B96" s="1414" t="s">
        <v>5076</v>
      </c>
      <c r="C96" s="3145" t="s">
        <v>4671</v>
      </c>
      <c r="D96" s="180" t="s">
        <v>5226</v>
      </c>
      <c r="E96" s="448">
        <v>46003</v>
      </c>
      <c r="F96" s="448">
        <f>E96+32</f>
        <v>46035</v>
      </c>
      <c r="G96" s="448">
        <f>E96+35</f>
        <v>46038</v>
      </c>
      <c r="H96" s="448">
        <f>E96+35</f>
        <v>46038</v>
      </c>
      <c r="I96" s="693"/>
      <c r="J96" s="1225">
        <v>46003</v>
      </c>
      <c r="K96" s="1225">
        <f>J96+1</f>
        <v>46004</v>
      </c>
      <c r="M96" s="997"/>
    </row>
    <row r="97" spans="1:14" s="30" customFormat="1" ht="17.25" customHeight="1">
      <c r="A97" s="245"/>
      <c r="B97" s="1414" t="s">
        <v>5079</v>
      </c>
      <c r="C97" s="3145" t="s">
        <v>5170</v>
      </c>
      <c r="D97" s="180" t="s">
        <v>5227</v>
      </c>
      <c r="E97" s="448">
        <v>46010</v>
      </c>
      <c r="F97" s="448">
        <f t="shared" ref="F97:F99" si="42">E97+32</f>
        <v>46042</v>
      </c>
      <c r="G97" s="448">
        <f t="shared" ref="G97:G99" si="43">E97+35</f>
        <v>46045</v>
      </c>
      <c r="H97" s="448">
        <f t="shared" ref="H97:H99" si="44">E97+35</f>
        <v>46045</v>
      </c>
      <c r="I97" s="693"/>
      <c r="J97" s="1225">
        <v>46010</v>
      </c>
      <c r="K97" s="1225">
        <f t="shared" ref="K97:K99" si="45">J97+1</f>
        <v>46011</v>
      </c>
      <c r="M97" s="997"/>
    </row>
    <row r="98" spans="1:14" s="30" customFormat="1" ht="17.25" customHeight="1">
      <c r="A98" s="245" t="s">
        <v>5228</v>
      </c>
      <c r="B98" s="1414" t="s">
        <v>5082</v>
      </c>
      <c r="C98" s="219" t="s">
        <v>404</v>
      </c>
      <c r="D98" s="180" t="s">
        <v>5229</v>
      </c>
      <c r="E98" s="444">
        <v>46017</v>
      </c>
      <c r="F98" s="444"/>
      <c r="G98" s="444"/>
      <c r="H98" s="444"/>
      <c r="I98" s="693"/>
      <c r="J98" s="1225">
        <v>46017</v>
      </c>
      <c r="K98" s="1225">
        <f t="shared" si="45"/>
        <v>46018</v>
      </c>
      <c r="M98" s="997"/>
    </row>
    <row r="99" spans="1:14" s="30" customFormat="1" ht="17.25" customHeight="1">
      <c r="A99" s="245"/>
      <c r="B99" s="1414" t="s">
        <v>5230</v>
      </c>
      <c r="C99" s="3081" t="s">
        <v>5199</v>
      </c>
      <c r="D99" s="181" t="s">
        <v>5231</v>
      </c>
      <c r="E99" s="533">
        <v>46024</v>
      </c>
      <c r="F99" s="533">
        <f t="shared" si="42"/>
        <v>46056</v>
      </c>
      <c r="G99" s="533">
        <f t="shared" si="43"/>
        <v>46059</v>
      </c>
      <c r="H99" s="533">
        <f t="shared" si="44"/>
        <v>46059</v>
      </c>
      <c r="I99" s="693"/>
      <c r="J99" s="1225">
        <v>46024</v>
      </c>
      <c r="K99" s="1225">
        <f t="shared" si="45"/>
        <v>46025</v>
      </c>
      <c r="M99" s="997"/>
    </row>
    <row r="100" spans="1:14" s="30" customFormat="1" ht="17.25" customHeight="1">
      <c r="A100" s="245"/>
      <c r="B100" s="1414" t="s">
        <v>5087</v>
      </c>
      <c r="C100" s="3081" t="s">
        <v>5202</v>
      </c>
      <c r="D100" s="181" t="s">
        <v>9303</v>
      </c>
      <c r="E100" s="533">
        <v>46031</v>
      </c>
      <c r="F100" s="533">
        <f t="shared" ref="F100:F103" si="46">E100+32</f>
        <v>46063</v>
      </c>
      <c r="G100" s="533">
        <f t="shared" ref="G100:G103" si="47">E100+35</f>
        <v>46066</v>
      </c>
      <c r="H100" s="533">
        <f t="shared" ref="H100:H103" si="48">E100+35</f>
        <v>46066</v>
      </c>
      <c r="I100" s="693"/>
      <c r="J100" s="1225">
        <v>46031</v>
      </c>
      <c r="K100" s="1225">
        <f t="shared" ref="K100:K103" si="49">J100+1</f>
        <v>46032</v>
      </c>
      <c r="M100" s="997"/>
    </row>
    <row r="101" spans="1:14" s="30" customFormat="1" ht="17.25" customHeight="1">
      <c r="A101" s="245"/>
      <c r="B101" s="1414" t="s">
        <v>5089</v>
      </c>
      <c r="C101" s="3081" t="s">
        <v>5176</v>
      </c>
      <c r="D101" s="181" t="s">
        <v>9302</v>
      </c>
      <c r="E101" s="533">
        <v>46038</v>
      </c>
      <c r="F101" s="533">
        <f t="shared" si="46"/>
        <v>46070</v>
      </c>
      <c r="G101" s="533">
        <f t="shared" si="47"/>
        <v>46073</v>
      </c>
      <c r="H101" s="533">
        <f t="shared" si="48"/>
        <v>46073</v>
      </c>
      <c r="I101" s="693"/>
      <c r="J101" s="1225">
        <v>46038</v>
      </c>
      <c r="K101" s="1225">
        <f t="shared" si="49"/>
        <v>46039</v>
      </c>
      <c r="M101" s="997"/>
    </row>
    <row r="102" spans="1:14" s="30" customFormat="1" ht="17.25" customHeight="1">
      <c r="A102" s="245"/>
      <c r="B102" s="1414" t="s">
        <v>5091</v>
      </c>
      <c r="C102" s="304" t="s">
        <v>2337</v>
      </c>
      <c r="D102" s="181" t="s">
        <v>9304</v>
      </c>
      <c r="E102" s="533">
        <v>46045</v>
      </c>
      <c r="F102" s="533">
        <f t="shared" si="46"/>
        <v>46077</v>
      </c>
      <c r="G102" s="533">
        <f t="shared" si="47"/>
        <v>46080</v>
      </c>
      <c r="H102" s="533">
        <f t="shared" si="48"/>
        <v>46080</v>
      </c>
      <c r="I102" s="693"/>
      <c r="J102" s="1225">
        <v>46045</v>
      </c>
      <c r="K102" s="1225">
        <f t="shared" si="49"/>
        <v>46046</v>
      </c>
      <c r="M102" s="997"/>
    </row>
    <row r="103" spans="1:14" s="30" customFormat="1" ht="17.25" customHeight="1">
      <c r="A103" s="245"/>
      <c r="B103" s="1414" t="s">
        <v>5093</v>
      </c>
      <c r="C103" s="304" t="s">
        <v>2337</v>
      </c>
      <c r="D103" s="181" t="s">
        <v>9305</v>
      </c>
      <c r="E103" s="533">
        <v>46052</v>
      </c>
      <c r="F103" s="533">
        <f t="shared" si="46"/>
        <v>46084</v>
      </c>
      <c r="G103" s="533">
        <f t="shared" si="47"/>
        <v>46087</v>
      </c>
      <c r="H103" s="533">
        <f t="shared" si="48"/>
        <v>46087</v>
      </c>
      <c r="I103" s="693"/>
      <c r="J103" s="1225">
        <v>46052</v>
      </c>
      <c r="K103" s="1225">
        <f t="shared" si="49"/>
        <v>46053</v>
      </c>
      <c r="M103" s="997"/>
    </row>
    <row r="104" spans="1:14" s="30" customFormat="1" ht="17.25" customHeight="1">
      <c r="A104" s="245"/>
      <c r="B104" s="1414" t="s">
        <v>5095</v>
      </c>
      <c r="C104" s="3145" t="s">
        <v>5211</v>
      </c>
      <c r="D104" s="180" t="s">
        <v>9306</v>
      </c>
      <c r="E104" s="448">
        <v>46059</v>
      </c>
      <c r="F104" s="448">
        <f t="shared" ref="F104" si="50">E104+32</f>
        <v>46091</v>
      </c>
      <c r="G104" s="448">
        <f t="shared" ref="G104" si="51">E104+35</f>
        <v>46094</v>
      </c>
      <c r="H104" s="448">
        <f t="shared" ref="H104" si="52">E104+35</f>
        <v>46094</v>
      </c>
      <c r="I104" s="693"/>
      <c r="J104" s="1225">
        <v>46059</v>
      </c>
      <c r="K104" s="1225">
        <f t="shared" ref="K104" si="53">J104+1</f>
        <v>46060</v>
      </c>
      <c r="M104" s="997"/>
    </row>
    <row r="105" spans="1:14" s="30" customFormat="1" ht="17.25" customHeight="1">
      <c r="A105" s="245"/>
      <c r="B105" s="1414" t="s">
        <v>5100</v>
      </c>
      <c r="C105" s="3145" t="s">
        <v>4428</v>
      </c>
      <c r="D105" s="180" t="s">
        <v>9307</v>
      </c>
      <c r="E105" s="448">
        <v>46066</v>
      </c>
      <c r="F105" s="448">
        <f t="shared" ref="F105:F106" si="54">E105+32</f>
        <v>46098</v>
      </c>
      <c r="G105" s="448">
        <f t="shared" ref="G105:G106" si="55">E105+35</f>
        <v>46101</v>
      </c>
      <c r="H105" s="448">
        <f t="shared" ref="H105:H106" si="56">E105+35</f>
        <v>46101</v>
      </c>
      <c r="I105" s="693"/>
      <c r="J105" s="1225">
        <v>46066</v>
      </c>
      <c r="K105" s="1225">
        <f t="shared" ref="K105:K106" si="57">J105+1</f>
        <v>46067</v>
      </c>
      <c r="M105" s="997"/>
    </row>
    <row r="106" spans="1:14" s="30" customFormat="1" ht="17.25" customHeight="1">
      <c r="A106" s="245"/>
      <c r="B106" s="1414" t="s">
        <v>5103</v>
      </c>
      <c r="C106" s="3145" t="s">
        <v>5216</v>
      </c>
      <c r="D106" s="180" t="s">
        <v>9308</v>
      </c>
      <c r="E106" s="448">
        <f t="shared" ref="E106" si="58">E105+7</f>
        <v>46073</v>
      </c>
      <c r="F106" s="448">
        <f t="shared" si="54"/>
        <v>46105</v>
      </c>
      <c r="G106" s="448">
        <f t="shared" si="55"/>
        <v>46108</v>
      </c>
      <c r="H106" s="448">
        <f t="shared" si="56"/>
        <v>46108</v>
      </c>
      <c r="I106" s="693"/>
      <c r="J106" s="1225">
        <f t="shared" ref="J106" si="59">J105+7</f>
        <v>46073</v>
      </c>
      <c r="K106" s="1225">
        <f t="shared" si="57"/>
        <v>46074</v>
      </c>
      <c r="M106" s="997"/>
    </row>
    <row r="107" spans="1:14" s="30" customFormat="1" ht="17.25" customHeight="1">
      <c r="A107" s="511"/>
      <c r="B107" s="77"/>
      <c r="C107" s="26" t="s">
        <v>609</v>
      </c>
      <c r="F107" s="52"/>
      <c r="G107" s="53"/>
      <c r="H107" s="53"/>
      <c r="K107" s="53"/>
      <c r="L107" s="53"/>
      <c r="M107" s="300"/>
    </row>
    <row r="108" spans="1:14" s="30" customFormat="1" ht="17.25" customHeight="1">
      <c r="A108" s="511"/>
      <c r="B108" s="77"/>
      <c r="C108" s="3388" t="s">
        <v>5232</v>
      </c>
      <c r="F108" s="52"/>
      <c r="G108" s="53"/>
      <c r="H108" s="53"/>
      <c r="K108" s="53"/>
      <c r="L108" s="53"/>
      <c r="M108" s="300"/>
    </row>
    <row r="109" spans="1:14" s="30" customFormat="1" ht="17.25" customHeight="1">
      <c r="A109" s="511"/>
      <c r="B109" s="77"/>
      <c r="C109" s="26"/>
      <c r="E109" s="4580"/>
      <c r="F109" s="4580"/>
      <c r="G109" s="4580"/>
      <c r="H109" s="4580"/>
      <c r="I109" s="4581"/>
      <c r="K109" s="53"/>
      <c r="L109" s="53"/>
      <c r="M109" s="53"/>
    </row>
    <row r="110" spans="1:14" s="30" customFormat="1" ht="17.25" customHeight="1">
      <c r="A110" s="511"/>
      <c r="B110" s="77"/>
      <c r="C110" s="230" t="s">
        <v>0</v>
      </c>
      <c r="D110" s="69"/>
      <c r="E110" s="1416" t="s">
        <v>2209</v>
      </c>
      <c r="F110" s="70"/>
      <c r="G110" s="70" t="s">
        <v>35</v>
      </c>
      <c r="H110" s="70"/>
      <c r="I110" s="69"/>
      <c r="J110" s="69"/>
      <c r="K110" s="70" t="s">
        <v>60</v>
      </c>
      <c r="L110" s="70" t="str">
        <f>'HOW TO-&gt;'!$B$136</f>
        <v>6011 2413</v>
      </c>
      <c r="M110" s="70"/>
      <c r="N110" s="69"/>
    </row>
    <row r="111" spans="1:14" s="30" customFormat="1" ht="17.25" customHeight="1">
      <c r="A111" s="511"/>
      <c r="B111" s="77"/>
      <c r="C111" s="80" t="s">
        <v>1</v>
      </c>
      <c r="D111" s="69"/>
      <c r="E111" s="283" t="s">
        <v>610</v>
      </c>
      <c r="F111" s="70"/>
      <c r="G111" s="69" t="s">
        <v>611</v>
      </c>
      <c r="H111" s="69"/>
      <c r="I111" s="283" t="s">
        <v>38</v>
      </c>
      <c r="J111" s="69"/>
      <c r="K111" s="69" t="s">
        <v>62</v>
      </c>
      <c r="L111" s="69"/>
      <c r="M111" s="283" t="s">
        <v>63</v>
      </c>
      <c r="N111" s="69"/>
    </row>
    <row r="112" spans="1:14" s="30" customFormat="1" ht="17.25" customHeight="1">
      <c r="A112" s="511"/>
      <c r="B112" s="77"/>
      <c r="C112" s="80"/>
      <c r="D112" s="69"/>
      <c r="E112" s="283"/>
      <c r="F112" s="69"/>
      <c r="G112" s="69"/>
      <c r="H112" s="69"/>
      <c r="I112" s="283"/>
      <c r="J112" s="69"/>
      <c r="K112" s="69" t="str">
        <f>'HOW TO-&gt;'!$A$138</f>
        <v>PERMIT</v>
      </c>
      <c r="L112" s="69"/>
      <c r="M112" s="3053" t="str">
        <f>'HOW TO-&gt;'!$C$138</f>
        <v>SG094-SinPermit@msc.com</v>
      </c>
      <c r="N112" s="69"/>
    </row>
    <row r="113" spans="1:14" s="130" customFormat="1" ht="16.899999999999999" customHeight="1">
      <c r="A113" s="4254"/>
      <c r="B113" s="77"/>
      <c r="C113" s="1819">
        <f>'HOW TO-&gt;'!$A$105</f>
        <v>0</v>
      </c>
      <c r="D113" s="1819">
        <f>'HOW TO-&gt;'!$B$105</f>
        <v>0</v>
      </c>
      <c r="E113" s="80">
        <f>'HOW TO-&gt;'!$C$105</f>
        <v>0</v>
      </c>
      <c r="F113" s="69"/>
      <c r="G113" s="1819" t="str">
        <f>'HOW TO-&gt;'!$A$124</f>
        <v>ROBERT CHIA</v>
      </c>
      <c r="H113" s="1819" t="str">
        <f>'HOW TO-&gt;'!$B$124</f>
        <v>6011 0564</v>
      </c>
      <c r="I113" s="80" t="str">
        <f>'HOW TO-&gt;'!$C$124</f>
        <v>robert.chia@msc.com</v>
      </c>
      <c r="J113" s="69"/>
      <c r="K113" s="1819" t="str">
        <f>'HOW TO-&gt;'!$A$139</f>
        <v>RAYNAR ANG</v>
      </c>
      <c r="L113" s="1819" t="str">
        <f>'HOW TO-&gt;'!$B$139</f>
        <v>6011 2358</v>
      </c>
      <c r="M113" s="80" t="str">
        <f>'HOW TO-&gt;'!$C$139</f>
        <v>raynar.ang@msc.com</v>
      </c>
      <c r="N113" s="69"/>
    </row>
    <row r="114" spans="1:14" s="130" customFormat="1" ht="16.899999999999999" customHeight="1">
      <c r="A114" s="4254"/>
      <c r="B114" s="77"/>
      <c r="C114" s="1819" t="str">
        <f>'HOW TO-&gt;'!$A$106</f>
        <v>NATALIE LEW</v>
      </c>
      <c r="D114" s="1819" t="str">
        <f>'HOW TO-&gt;'!$B$106</f>
        <v>6011 2399</v>
      </c>
      <c r="E114" s="80" t="str">
        <f>'HOW TO-&gt;'!$C$106</f>
        <v>natalie.lew@msc.com</v>
      </c>
      <c r="F114" s="69"/>
      <c r="G114" s="1819" t="str">
        <f>'HOW TO-&gt;'!$A$125</f>
        <v>S. Y. LIEW</v>
      </c>
      <c r="H114" s="1819" t="str">
        <f>'HOW TO-&gt;'!$B$125</f>
        <v>6011 2348</v>
      </c>
      <c r="I114" s="80" t="str">
        <f>'HOW TO-&gt;'!$C$125</f>
        <v>seoyi.liew@msc.com</v>
      </c>
      <c r="J114" s="69"/>
      <c r="K114" s="1819" t="str">
        <f>'HOW TO-&gt;'!$A$140</f>
        <v>KAI SIANG</v>
      </c>
      <c r="L114" s="1819" t="str">
        <f>'HOW TO-&gt;'!$B$140</f>
        <v>6011 2356</v>
      </c>
      <c r="M114" s="80" t="str">
        <f>'HOW TO-&gt;'!$C$140</f>
        <v>kaisiang.lim@msc.com</v>
      </c>
      <c r="N114" s="69"/>
    </row>
    <row r="115" spans="1:14" s="130" customFormat="1" ht="16.899999999999999" customHeight="1">
      <c r="A115" s="4254"/>
      <c r="B115" s="77"/>
      <c r="C115" s="1819" t="str">
        <f>'HOW TO-&gt;'!$A$107</f>
        <v>PHOEBE HUANG</v>
      </c>
      <c r="D115" s="1819" t="str">
        <f>'HOW TO-&gt;'!$B$107</f>
        <v>6011 0562</v>
      </c>
      <c r="E115" s="80" t="str">
        <f>'HOW TO-&gt;'!$C$107</f>
        <v>phoebe.huang@msc.com</v>
      </c>
      <c r="F115" s="69"/>
      <c r="G115" s="1819" t="str">
        <f>'HOW TO-&gt;'!$A$126</f>
        <v>SHARON KOH</v>
      </c>
      <c r="H115" s="1819" t="str">
        <f>'HOW TO-&gt;'!$B$126</f>
        <v>6011 2349</v>
      </c>
      <c r="I115" s="80" t="str">
        <f>'HOW TO-&gt;'!$C$126</f>
        <v>sharon.koh@msc.com</v>
      </c>
      <c r="J115" s="69"/>
      <c r="K115" s="1819" t="str">
        <f>'HOW TO-&gt;'!$A$141</f>
        <v>DEWI</v>
      </c>
      <c r="L115" s="1819" t="str">
        <f>'HOW TO-&gt;'!$B$141</f>
        <v>6011 2354</v>
      </c>
      <c r="M115" s="80" t="str">
        <f>'HOW TO-&gt;'!$C$141</f>
        <v>dewi.ratnah@msc.com</v>
      </c>
      <c r="N115" s="69"/>
    </row>
    <row r="116" spans="1:14" s="130" customFormat="1" ht="16.899999999999999" customHeight="1">
      <c r="A116" s="4254"/>
      <c r="B116" s="77"/>
      <c r="C116" s="1819" t="str">
        <f>'HOW TO-&gt;'!$A$108</f>
        <v>SHERWIN LIM</v>
      </c>
      <c r="D116" s="1819" t="str">
        <f>'HOW TO-&gt;'!$B$108</f>
        <v>6011 2395</v>
      </c>
      <c r="E116" s="80" t="str">
        <f>'HOW TO-&gt;'!$C$108</f>
        <v>sherwin.lim@msc.com</v>
      </c>
      <c r="F116" s="69"/>
      <c r="G116" s="1819" t="str">
        <f>'HOW TO-&gt;'!$A$127</f>
        <v>ANGELIA LAU</v>
      </c>
      <c r="H116" s="1819" t="str">
        <f>'HOW TO-&gt;'!$B$127</f>
        <v>6011 2346</v>
      </c>
      <c r="I116" s="80" t="str">
        <f>'HOW TO-&gt;'!$C$127</f>
        <v>angelia.lau@msc.com</v>
      </c>
      <c r="J116" s="69"/>
      <c r="K116" s="1819" t="str">
        <f>'HOW TO-&gt;'!$A$142</f>
        <v>YU TING</v>
      </c>
      <c r="L116" s="1819" t="str">
        <f>'HOW TO-&gt;'!$B$142</f>
        <v>6011 2359</v>
      </c>
      <c r="M116" s="80" t="str">
        <f>'HOW TO-&gt;'!$C$142</f>
        <v>yuting.luo@msc.com</v>
      </c>
      <c r="N116" s="69"/>
    </row>
    <row r="117" spans="1:14" s="130" customFormat="1" ht="16.899999999999999" customHeight="1">
      <c r="A117" s="4254"/>
      <c r="B117" s="77"/>
      <c r="C117" s="1819" t="str">
        <f>'HOW TO-&gt;'!$A$109</f>
        <v>CHOK KAR HEE</v>
      </c>
      <c r="D117" s="1819" t="str">
        <f>'HOW TO-&gt;'!$B$109</f>
        <v>6011 2397</v>
      </c>
      <c r="E117" s="80" t="str">
        <f>'HOW TO-&gt;'!$C$109</f>
        <v>karhee.chok@msc.com</v>
      </c>
      <c r="F117" s="69"/>
      <c r="G117" s="1819" t="str">
        <f>'HOW TO-&gt;'!$A$128</f>
        <v>NOOR AFNINDAH</v>
      </c>
      <c r="H117" s="1819" t="str">
        <f>'HOW TO-&gt;'!$B$128</f>
        <v>6011 2347</v>
      </c>
      <c r="I117" s="80" t="str">
        <f>'HOW TO-&gt;'!$C$128</f>
        <v>noor.afnindah@msc.com</v>
      </c>
      <c r="J117" s="69"/>
      <c r="K117" s="1819" t="str">
        <f>'HOW TO-&gt;'!$A$143</f>
        <v>SHAN SHAN</v>
      </c>
      <c r="L117" s="1819" t="str">
        <f>'HOW TO-&gt;'!$B$143</f>
        <v>6011 2353</v>
      </c>
      <c r="M117" s="80" t="str">
        <f>'HOW TO-&gt;'!$C$143</f>
        <v>shanshan.chin@msc.com</v>
      </c>
      <c r="N117" s="69"/>
    </row>
    <row r="118" spans="1:14" s="130" customFormat="1" ht="16.899999999999999" customHeight="1">
      <c r="A118" s="4254"/>
      <c r="B118" s="77"/>
      <c r="C118" s="1819" t="str">
        <f>'HOW TO-&gt;'!$A$110</f>
        <v>LEWIS SOH</v>
      </c>
      <c r="D118" s="1819" t="str">
        <f>'HOW TO-&gt;'!$B$110</f>
        <v>6011 7905</v>
      </c>
      <c r="E118" s="80" t="str">
        <f>'HOW TO-&gt;'!$C$110</f>
        <v>lewis.soh@msc.com</v>
      </c>
      <c r="F118" s="69"/>
      <c r="G118" s="1819" t="str">
        <f>'HOW TO-&gt;'!$A$129</f>
        <v>NG CHING WEI</v>
      </c>
      <c r="H118" s="1819" t="str">
        <f>'HOW TO-&gt;'!$B$129</f>
        <v>6011 2404</v>
      </c>
      <c r="I118" s="80" t="str">
        <f>'HOW TO-&gt;'!$C$129</f>
        <v>chingwei.ng@msc.com</v>
      </c>
      <c r="J118" s="69"/>
      <c r="K118" s="1819" t="str">
        <f>'HOW TO-&gt;'!$A$144</f>
        <v>EUNICE</v>
      </c>
      <c r="L118" s="1819" t="str">
        <f>'HOW TO-&gt;'!$B$144</f>
        <v>6011 2355</v>
      </c>
      <c r="M118" s="80" t="str">
        <f>'HOW TO-&gt;'!$C$144</f>
        <v>eunice.chan@msc.com</v>
      </c>
      <c r="N118" s="69"/>
    </row>
    <row r="119" spans="1:14" s="130" customFormat="1" ht="16.899999999999999" customHeight="1">
      <c r="A119" s="4254"/>
      <c r="B119" s="77"/>
      <c r="C119" s="1819" t="str">
        <f>'HOW TO-&gt;'!$A$111</f>
        <v xml:space="preserve">MELVIN TAN </v>
      </c>
      <c r="D119" s="1819" t="str">
        <f>'HOW TO-&gt;'!$B$111</f>
        <v>6011 0561</v>
      </c>
      <c r="E119" s="80" t="str">
        <f>'HOW TO-&gt;'!$C$111</f>
        <v>melvin.tan@msc.com</v>
      </c>
      <c r="F119" s="69"/>
      <c r="G119" s="1819" t="str">
        <f>'HOW TO-&gt;'!$A$130</f>
        <v>ZOEY ONG</v>
      </c>
      <c r="H119" s="1819">
        <f>'HOW TO-&gt;'!$B$130</f>
        <v>0</v>
      </c>
      <c r="I119" s="80" t="str">
        <f>'HOW TO-&gt;'!$C$130</f>
        <v>zoey.ong@msc.com</v>
      </c>
      <c r="J119" s="69"/>
      <c r="K119" s="1819" t="str">
        <f>'HOW TO-&gt;'!$A$145</f>
        <v>HAZEL</v>
      </c>
      <c r="L119" s="1819" t="str">
        <f>'HOW TO-&gt;'!$B$145</f>
        <v>6011 2435</v>
      </c>
      <c r="M119" s="80" t="str">
        <f>'HOW TO-&gt;'!$C$145</f>
        <v>hazel.toh@msc.com</v>
      </c>
      <c r="N119" s="69"/>
    </row>
    <row r="120" spans="1:14" s="130" customFormat="1" ht="16.899999999999999" customHeight="1">
      <c r="B120" s="77"/>
      <c r="C120" s="1819" t="str">
        <f>'HOW TO-&gt;'!$A$112</f>
        <v>SUE ANN SOON</v>
      </c>
      <c r="D120" s="1819" t="str">
        <f>'HOW TO-&gt;'!$B$112</f>
        <v>6011 2327</v>
      </c>
      <c r="E120" s="80" t="str">
        <f>'HOW TO-&gt;'!$C$112</f>
        <v>sueann.soon@msc.com</v>
      </c>
      <c r="F120" s="69"/>
      <c r="G120" s="1819" t="str">
        <f>'HOW TO-&gt;'!$A$131</f>
        <v>.</v>
      </c>
      <c r="H120" s="1819" t="str">
        <f>'HOW TO-&gt;'!$B$131</f>
        <v>.</v>
      </c>
      <c r="I120" s="80" t="str">
        <f>'HOW TO-&gt;'!$C$131</f>
        <v>.</v>
      </c>
      <c r="J120" s="69"/>
      <c r="K120" s="1819">
        <f>'HOW TO-&gt;'!$A$146</f>
        <v>0</v>
      </c>
      <c r="L120" s="1819">
        <f>'HOW TO-&gt;'!$B$146</f>
        <v>0</v>
      </c>
      <c r="M120" s="80">
        <f>'HOW TO-&gt;'!$C$146</f>
        <v>0</v>
      </c>
      <c r="N120" s="69"/>
    </row>
    <row r="121" spans="1:14" s="130" customFormat="1" ht="16.899999999999999" customHeight="1">
      <c r="B121" s="77"/>
      <c r="C121" s="1819" t="str">
        <f>'HOW TO-&gt;'!$A$113</f>
        <v>LAWRENCE ANG (CROSS-TRADE)</v>
      </c>
      <c r="D121" s="1819" t="str">
        <f>'HOW TO-&gt;'!$B$113</f>
        <v>6011 2400</v>
      </c>
      <c r="E121" s="80" t="str">
        <f>'HOW TO-&gt;'!$C$113</f>
        <v>lawrence.ang@msc.com</v>
      </c>
      <c r="F121" s="69"/>
      <c r="G121" s="1819">
        <f>'HOW TO-&gt;'!$A$132</f>
        <v>0</v>
      </c>
      <c r="H121" s="1819">
        <f>'HOW TO-&gt;'!$B$132</f>
        <v>0</v>
      </c>
      <c r="I121" s="80">
        <f>'HOW TO-&gt;'!$C$132</f>
        <v>0</v>
      </c>
      <c r="J121" s="69"/>
      <c r="K121" s="1819">
        <f>'HOW TO-&gt;'!$A$147</f>
        <v>0</v>
      </c>
      <c r="L121" s="1819">
        <f>'HOW TO-&gt;'!$B$147</f>
        <v>0</v>
      </c>
      <c r="M121" s="80">
        <f>'HOW TO-&gt;'!$C$147</f>
        <v>0</v>
      </c>
      <c r="N121" s="69"/>
    </row>
    <row r="122" spans="1:14">
      <c r="A122" s="173"/>
      <c r="C122" s="1819" t="str">
        <f>'HOW TO-&gt;'!$A$114</f>
        <v>DARIUS ONG</v>
      </c>
      <c r="D122" s="1819" t="str">
        <f>'HOW TO-&gt;'!$B$114</f>
        <v>6011 2396</v>
      </c>
      <c r="E122" s="80" t="str">
        <f>'HOW TO-&gt;'!$C$114</f>
        <v>darius.ong@msc.com</v>
      </c>
      <c r="F122" s="69"/>
      <c r="G122" s="69"/>
      <c r="H122" s="109"/>
      <c r="I122" s="283"/>
      <c r="J122" s="69"/>
      <c r="K122" s="1819">
        <f>'HOW TO-&gt;'!$A$148</f>
        <v>0</v>
      </c>
      <c r="L122" s="1819">
        <f>'HOW TO-&gt;'!$B$148</f>
        <v>0</v>
      </c>
      <c r="M122" s="80">
        <f>'HOW TO-&gt;'!$C$148</f>
        <v>0</v>
      </c>
      <c r="N122" s="69"/>
    </row>
    <row r="123" spans="1:14">
      <c r="A123" s="173"/>
      <c r="C123" s="1819" t="str">
        <f>'HOW TO-&gt;'!$A$115</f>
        <v>YURIKO KHOO</v>
      </c>
      <c r="D123" s="1819" t="str">
        <f>'HOW TO-&gt;'!$B$115</f>
        <v>6011 2402</v>
      </c>
      <c r="E123" s="80" t="str">
        <f>'HOW TO-&gt;'!$C$115</f>
        <v>yuriko.k@msc.com</v>
      </c>
      <c r="F123" s="69"/>
      <c r="G123" s="69"/>
      <c r="H123" s="109"/>
      <c r="I123" s="109"/>
      <c r="J123" s="283"/>
      <c r="K123" s="1819"/>
      <c r="L123" s="1819"/>
      <c r="M123" s="80"/>
      <c r="N123" s="69"/>
    </row>
    <row r="124" spans="1:14">
      <c r="A124" s="173"/>
      <c r="C124" s="1819" t="str">
        <f>'HOW TO-&gt;'!$A$116</f>
        <v>VICKY ZHU</v>
      </c>
      <c r="D124" s="1819" t="str">
        <f>'HOW TO-&gt;'!$B$116</f>
        <v>6011 7900</v>
      </c>
      <c r="E124" s="80" t="str">
        <f>'HOW TO-&gt;'!$C$116</f>
        <v>vicky.zhu@msc.com</v>
      </c>
      <c r="F124" s="69"/>
      <c r="G124" s="69"/>
      <c r="H124" s="69"/>
      <c r="I124" s="69"/>
      <c r="J124" s="69"/>
      <c r="K124" s="69"/>
      <c r="L124" s="69"/>
      <c r="M124" s="69"/>
      <c r="N124" s="69"/>
    </row>
    <row r="125" spans="1:14">
      <c r="A125" s="173"/>
      <c r="C125" s="69"/>
      <c r="D125" s="69"/>
      <c r="E125" s="69"/>
      <c r="F125" s="69"/>
      <c r="G125" s="69"/>
      <c r="H125" s="69"/>
      <c r="I125" s="69"/>
      <c r="J125" s="69"/>
      <c r="K125" s="69"/>
      <c r="L125" s="69"/>
      <c r="M125" s="69"/>
      <c r="N125" s="69"/>
    </row>
    <row r="126" spans="1:14">
      <c r="A126" s="173"/>
      <c r="C126" s="1819" t="str">
        <f>'HOW TO-&gt;'!$A$119</f>
        <v xml:space="preserve">MAIN LINE  </v>
      </c>
      <c r="D126" s="1819" t="str">
        <f>'HOW TO-&gt;'!$B$119</f>
        <v>6011 2424</v>
      </c>
      <c r="E126" s="80">
        <f>'HOW TO-&gt;'!$C$119</f>
        <v>0</v>
      </c>
      <c r="F126" s="69"/>
      <c r="G126" s="69"/>
      <c r="H126" s="69"/>
      <c r="I126" s="69"/>
      <c r="J126" s="69"/>
      <c r="K126" s="69"/>
      <c r="L126" s="69"/>
      <c r="M126" s="69"/>
      <c r="N126" s="69"/>
    </row>
    <row r="127" spans="1:14">
      <c r="C127" s="1819">
        <f>'HOW TO-&gt;'!$A$120</f>
        <v>0</v>
      </c>
      <c r="D127" s="1819">
        <f>'HOW TO-&gt;'!$B$120</f>
        <v>0</v>
      </c>
      <c r="E127" s="80">
        <f>'HOW TO-&gt;'!$C$120</f>
        <v>0</v>
      </c>
      <c r="F127" s="69"/>
      <c r="G127" s="69"/>
      <c r="H127" s="69"/>
      <c r="I127" s="69"/>
      <c r="J127" s="69"/>
      <c r="K127" s="69"/>
      <c r="L127" s="69"/>
      <c r="M127" s="69"/>
      <c r="N127" s="69"/>
    </row>
    <row r="141" spans="1:10" ht="22.5">
      <c r="A141" s="173"/>
      <c r="C141" s="513" t="s">
        <v>5233</v>
      </c>
      <c r="D141" s="345"/>
      <c r="E141" s="1214" t="s">
        <v>96</v>
      </c>
      <c r="F141" s="678" t="s">
        <v>5234</v>
      </c>
      <c r="G141" s="678" t="s">
        <v>98</v>
      </c>
      <c r="H141" s="678" t="s">
        <v>99</v>
      </c>
      <c r="I141" s="1214" t="s">
        <v>831</v>
      </c>
      <c r="J141" s="678" t="s">
        <v>5235</v>
      </c>
    </row>
    <row r="142" spans="1:10">
      <c r="A142" s="173"/>
      <c r="C142" s="345"/>
      <c r="D142" s="346"/>
      <c r="E142" s="1212"/>
      <c r="F142" s="1275"/>
      <c r="G142" s="1092"/>
      <c r="H142" s="1092"/>
      <c r="I142" s="1212"/>
      <c r="J142" s="1273"/>
    </row>
    <row r="143" spans="1:10">
      <c r="A143" s="173"/>
      <c r="C143" s="704" t="s">
        <v>133</v>
      </c>
      <c r="D143" s="448" t="s">
        <v>5236</v>
      </c>
      <c r="E143" s="448">
        <v>44744</v>
      </c>
      <c r="F143" s="1126">
        <v>44749</v>
      </c>
      <c r="G143" s="303" t="s">
        <v>5237</v>
      </c>
      <c r="H143" s="347" t="s">
        <v>5238</v>
      </c>
      <c r="I143" s="1274">
        <v>44752</v>
      </c>
      <c r="J143" s="1126">
        <v>44790</v>
      </c>
    </row>
    <row r="146" spans="1:10" ht="22.5">
      <c r="A146" s="173"/>
      <c r="C146" s="513" t="s">
        <v>5239</v>
      </c>
      <c r="D146" s="345"/>
      <c r="E146" s="1214" t="s">
        <v>96</v>
      </c>
      <c r="F146" s="678" t="s">
        <v>658</v>
      </c>
      <c r="G146" s="1276" t="s">
        <v>98</v>
      </c>
      <c r="H146" s="678" t="s">
        <v>99</v>
      </c>
      <c r="I146" s="678" t="s">
        <v>658</v>
      </c>
      <c r="J146" s="678" t="s">
        <v>5235</v>
      </c>
    </row>
    <row r="147" spans="1:10">
      <c r="A147" s="173"/>
      <c r="C147" s="345"/>
      <c r="D147" s="346"/>
      <c r="E147" s="1212"/>
      <c r="F147" s="1275"/>
      <c r="G147" s="1277"/>
      <c r="H147" s="1092"/>
      <c r="I147" s="1212"/>
      <c r="J147" s="1273"/>
    </row>
    <row r="148" spans="1:10">
      <c r="A148" s="173"/>
      <c r="C148" s="704" t="s">
        <v>3398</v>
      </c>
      <c r="D148" s="448" t="s">
        <v>5240</v>
      </c>
      <c r="E148" s="448">
        <v>44747</v>
      </c>
      <c r="F148" s="1126">
        <v>44760</v>
      </c>
      <c r="G148" s="303" t="s">
        <v>5237</v>
      </c>
      <c r="H148" s="347" t="s">
        <v>5238</v>
      </c>
      <c r="I148" s="449">
        <v>44757</v>
      </c>
      <c r="J148" s="448">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9" type="noConversion"/>
  <hyperlinks>
    <hyperlink ref="I111" display="custsvc@msca.com.sg" xr:uid="{0B83B78F-0E0B-4614-B27D-8772245A9B5E}"/>
    <hyperlink ref="M111" display="sinexp@msca.com.sg" xr:uid="{53892F43-8900-4DC6-B191-3DCB5F526EB7}"/>
    <hyperlink ref="E110" r:id="rId21" xr:uid="{72867EB0-8E22-4769-AE2D-6687DAF16105}"/>
    <hyperlink ref="E111"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35" customWidth="1"/>
    <col min="2" max="2" width="5.140625" style="246" customWidth="1"/>
    <col min="3" max="3" width="20.5703125" style="115" customWidth="1"/>
    <col min="4" max="4" width="12.5703125" style="115" customWidth="1"/>
    <col min="5" max="8" width="15.42578125" style="115" customWidth="1"/>
    <col min="9" max="11" width="14.42578125" style="115" customWidth="1"/>
    <col min="12" max="12" width="13" style="115" customWidth="1"/>
    <col min="13" max="13" width="18" style="115" customWidth="1"/>
    <col min="14" max="14" width="14.42578125" style="115" bestFit="1" customWidth="1"/>
    <col min="15" max="16384" width="9.42578125" style="115"/>
  </cols>
  <sheetData>
    <row r="2" spans="1:12" s="6" customFormat="1" ht="33">
      <c r="A2" s="319"/>
      <c r="B2" s="241"/>
      <c r="C2" s="380" t="s">
        <v>93</v>
      </c>
      <c r="D2"/>
      <c r="E2"/>
      <c r="F2"/>
      <c r="G2"/>
      <c r="H2"/>
      <c r="I2"/>
      <c r="J2"/>
    </row>
    <row r="3" spans="1:12" customFormat="1" ht="15.75">
      <c r="A3" s="34"/>
      <c r="B3" s="242"/>
      <c r="C3" s="114"/>
      <c r="D3" s="114"/>
      <c r="E3" s="7"/>
      <c r="F3" s="115"/>
      <c r="G3" s="7"/>
      <c r="H3" s="114"/>
      <c r="I3" s="114"/>
      <c r="J3" s="114"/>
    </row>
    <row r="4" spans="1:12" s="117" customFormat="1" ht="15.75">
      <c r="A4" s="1134"/>
      <c r="B4" s="243"/>
      <c r="C4" s="58"/>
      <c r="D4" s="58"/>
      <c r="E4" s="172" t="s">
        <v>5241</v>
      </c>
      <c r="F4" s="118"/>
      <c r="G4" s="118"/>
      <c r="H4" s="118"/>
      <c r="I4" s="118"/>
      <c r="J4" s="118"/>
    </row>
    <row r="5" spans="1:12" ht="18.600000000000001" customHeight="1">
      <c r="B5" s="244"/>
      <c r="C5" s="119"/>
      <c r="D5" s="119"/>
      <c r="E5" s="119"/>
      <c r="F5" s="119"/>
      <c r="G5" s="119"/>
      <c r="H5" s="119"/>
      <c r="I5" s="120"/>
      <c r="J5" s="119"/>
    </row>
    <row r="6" spans="1:12" s="30" customFormat="1" ht="36">
      <c r="A6" s="245"/>
      <c r="B6" s="245"/>
      <c r="C6" s="730" t="s">
        <v>5242</v>
      </c>
      <c r="D6" s="794"/>
      <c r="E6" s="795" t="s">
        <v>5001</v>
      </c>
      <c r="F6" s="795" t="s">
        <v>1387</v>
      </c>
      <c r="G6" s="796" t="s">
        <v>1392</v>
      </c>
      <c r="H6" s="796" t="s">
        <v>1617</v>
      </c>
      <c r="J6" s="1879" t="s">
        <v>5243</v>
      </c>
      <c r="K6" s="130"/>
      <c r="L6" s="306"/>
    </row>
    <row r="7" spans="1:12" s="30" customFormat="1" ht="14.25">
      <c r="A7" s="245"/>
      <c r="B7" s="245"/>
      <c r="C7" s="797"/>
      <c r="D7" s="178" t="s">
        <v>4474</v>
      </c>
      <c r="E7" s="798"/>
      <c r="F7" s="796" t="s">
        <v>3092</v>
      </c>
      <c r="G7" s="796" t="s">
        <v>3220</v>
      </c>
      <c r="H7" s="796" t="s">
        <v>4571</v>
      </c>
      <c r="J7" s="693"/>
      <c r="K7" s="130"/>
      <c r="L7" s="306"/>
    </row>
    <row r="8" spans="1:12" s="30" customFormat="1" ht="14.25" hidden="1">
      <c r="A8" s="245"/>
      <c r="B8" s="245" t="s">
        <v>5153</v>
      </c>
      <c r="C8" s="189" t="s">
        <v>5244</v>
      </c>
      <c r="D8" s="181" t="s">
        <v>1962</v>
      </c>
      <c r="E8" s="533">
        <v>45447</v>
      </c>
      <c r="F8" s="533">
        <f t="shared" ref="F8:F9" si="0">E8+31</f>
        <v>45478</v>
      </c>
      <c r="G8" s="533">
        <f t="shared" ref="G8" si="1">E8+34</f>
        <v>45481</v>
      </c>
      <c r="H8" s="533">
        <f t="shared" ref="H8" si="2">E8+37</f>
        <v>45484</v>
      </c>
      <c r="J8" s="1878">
        <v>45441</v>
      </c>
    </row>
    <row r="9" spans="1:12" s="30" customFormat="1" ht="14.25" hidden="1">
      <c r="A9" s="245"/>
      <c r="B9" s="245" t="s">
        <v>5156</v>
      </c>
      <c r="C9" s="447" t="s">
        <v>5245</v>
      </c>
      <c r="D9" s="180" t="s">
        <v>1964</v>
      </c>
      <c r="E9" s="448">
        <v>45452</v>
      </c>
      <c r="F9" s="448">
        <f t="shared" si="0"/>
        <v>45483</v>
      </c>
      <c r="G9" s="448">
        <f t="shared" ref="G9:G17" si="3">E9+41</f>
        <v>45493</v>
      </c>
      <c r="H9" s="448">
        <f t="shared" ref="H9:H17" si="4">E9+44</f>
        <v>45496</v>
      </c>
      <c r="J9" s="1878">
        <v>45448</v>
      </c>
    </row>
    <row r="10" spans="1:12" s="30" customFormat="1" ht="14.25" hidden="1">
      <c r="A10" s="245"/>
      <c r="B10" s="245" t="s">
        <v>5160</v>
      </c>
      <c r="C10" s="447" t="s">
        <v>5246</v>
      </c>
      <c r="D10" s="180" t="s">
        <v>1968</v>
      </c>
      <c r="E10" s="448">
        <v>45455</v>
      </c>
      <c r="F10" s="448">
        <f>E10+37</f>
        <v>45492</v>
      </c>
      <c r="G10" s="448">
        <f t="shared" si="3"/>
        <v>45496</v>
      </c>
      <c r="H10" s="448">
        <f t="shared" si="4"/>
        <v>45499</v>
      </c>
      <c r="J10" s="1878">
        <v>45455</v>
      </c>
    </row>
    <row r="11" spans="1:12" s="30" customFormat="1" ht="14.25" hidden="1">
      <c r="A11" s="245"/>
      <c r="B11" s="245" t="s">
        <v>5164</v>
      </c>
      <c r="C11" s="447" t="s">
        <v>5247</v>
      </c>
      <c r="D11" s="180" t="s">
        <v>1970</v>
      </c>
      <c r="E11" s="448">
        <v>45462</v>
      </c>
      <c r="F11" s="448">
        <f>E11+38</f>
        <v>45500</v>
      </c>
      <c r="G11" s="448">
        <f t="shared" si="3"/>
        <v>45503</v>
      </c>
      <c r="H11" s="448">
        <f t="shared" si="4"/>
        <v>45506</v>
      </c>
      <c r="J11" s="1878">
        <v>45462</v>
      </c>
    </row>
    <row r="12" spans="1:12" s="30" customFormat="1" ht="14.25" hidden="1">
      <c r="A12" s="245"/>
      <c r="B12" s="245" t="s">
        <v>5169</v>
      </c>
      <c r="C12" s="447" t="s">
        <v>5248</v>
      </c>
      <c r="D12" s="180" t="s">
        <v>1975</v>
      </c>
      <c r="E12" s="448">
        <v>45469</v>
      </c>
      <c r="F12" s="448">
        <f t="shared" ref="F12:F17" si="5">E12+37</f>
        <v>45506</v>
      </c>
      <c r="G12" s="448">
        <f t="shared" si="3"/>
        <v>45510</v>
      </c>
      <c r="H12" s="448">
        <f t="shared" si="4"/>
        <v>45513</v>
      </c>
      <c r="J12" s="1878">
        <v>45469</v>
      </c>
    </row>
    <row r="13" spans="1:12" s="30" customFormat="1" ht="14.25" hidden="1">
      <c r="A13" s="245"/>
      <c r="B13" s="245" t="s">
        <v>5004</v>
      </c>
      <c r="C13" s="992" t="s">
        <v>404</v>
      </c>
      <c r="D13" s="181" t="s">
        <v>1978</v>
      </c>
      <c r="E13" s="444">
        <v>45476</v>
      </c>
      <c r="F13" s="444"/>
      <c r="G13" s="444"/>
      <c r="H13" s="444"/>
      <c r="J13" s="1878">
        <v>45476</v>
      </c>
    </row>
    <row r="14" spans="1:12" s="30" customFormat="1" ht="14.25" hidden="1">
      <c r="A14" s="245"/>
      <c r="B14" s="245" t="s">
        <v>5007</v>
      </c>
      <c r="C14" s="189" t="s">
        <v>5249</v>
      </c>
      <c r="D14" s="181" t="s">
        <v>1981</v>
      </c>
      <c r="E14" s="533">
        <v>45483</v>
      </c>
      <c r="F14" s="533">
        <f t="shared" si="5"/>
        <v>45520</v>
      </c>
      <c r="G14" s="533">
        <f t="shared" si="3"/>
        <v>45524</v>
      </c>
      <c r="H14" s="533">
        <f t="shared" si="4"/>
        <v>45527</v>
      </c>
      <c r="J14" s="1878">
        <f t="shared" ref="J14" si="6">J13+7</f>
        <v>45483</v>
      </c>
    </row>
    <row r="15" spans="1:12" s="30" customFormat="1" ht="14.25" hidden="1">
      <c r="A15" s="245"/>
      <c r="B15" s="245" t="s">
        <v>5011</v>
      </c>
      <c r="C15" s="189" t="s">
        <v>5250</v>
      </c>
      <c r="D15" s="181" t="s">
        <v>1983</v>
      </c>
      <c r="E15" s="533">
        <v>45490</v>
      </c>
      <c r="F15" s="533">
        <f t="shared" si="5"/>
        <v>45527</v>
      </c>
      <c r="G15" s="533">
        <f t="shared" si="3"/>
        <v>45531</v>
      </c>
      <c r="H15" s="533">
        <f t="shared" si="4"/>
        <v>45534</v>
      </c>
      <c r="J15" s="1878">
        <f>J14+7</f>
        <v>45490</v>
      </c>
    </row>
    <row r="16" spans="1:12" s="30" customFormat="1" ht="14.25" hidden="1">
      <c r="A16" s="245" t="s">
        <v>5251</v>
      </c>
      <c r="B16" s="245" t="s">
        <v>5015</v>
      </c>
      <c r="C16" s="992" t="s">
        <v>404</v>
      </c>
      <c r="D16" s="181" t="s">
        <v>1986</v>
      </c>
      <c r="E16" s="444">
        <v>45497</v>
      </c>
      <c r="F16" s="444"/>
      <c r="G16" s="444"/>
      <c r="H16" s="444"/>
      <c r="J16" s="1878">
        <f>J15+7</f>
        <v>45497</v>
      </c>
    </row>
    <row r="17" spans="1:10" s="30" customFormat="1" ht="14.25" hidden="1">
      <c r="A17" s="245" t="s">
        <v>5252</v>
      </c>
      <c r="B17" s="245" t="s">
        <v>5019</v>
      </c>
      <c r="C17" s="189" t="s">
        <v>5253</v>
      </c>
      <c r="D17" s="181" t="s">
        <v>1992</v>
      </c>
      <c r="E17" s="533">
        <v>45507</v>
      </c>
      <c r="F17" s="533">
        <f t="shared" si="5"/>
        <v>45544</v>
      </c>
      <c r="G17" s="533">
        <f t="shared" si="3"/>
        <v>45548</v>
      </c>
      <c r="H17" s="533">
        <f t="shared" si="4"/>
        <v>45551</v>
      </c>
      <c r="J17" s="1878">
        <v>45504</v>
      </c>
    </row>
    <row r="18" spans="1:10" s="30" customFormat="1" ht="14.25" hidden="1">
      <c r="A18" s="245" t="s">
        <v>5254</v>
      </c>
      <c r="B18" s="245" t="s">
        <v>5023</v>
      </c>
      <c r="C18" s="447" t="s">
        <v>5255</v>
      </c>
      <c r="D18" s="180" t="s">
        <v>1995</v>
      </c>
      <c r="E18" s="448">
        <v>45512</v>
      </c>
      <c r="F18" s="448">
        <f t="shared" ref="F18:F21" si="7">E18+37</f>
        <v>45549</v>
      </c>
      <c r="G18" s="448">
        <f t="shared" ref="G18:G21" si="8">E18+41</f>
        <v>45553</v>
      </c>
      <c r="H18" s="2431">
        <f t="shared" ref="H18:H21" si="9">E18+44</f>
        <v>45556</v>
      </c>
      <c r="J18" s="1878">
        <v>45511</v>
      </c>
    </row>
    <row r="19" spans="1:10" s="30" customFormat="1" ht="14.25" hidden="1">
      <c r="A19" s="245" t="s">
        <v>5256</v>
      </c>
      <c r="B19" s="245" t="s">
        <v>5026</v>
      </c>
      <c r="C19" s="447" t="s">
        <v>5257</v>
      </c>
      <c r="D19" s="180" t="s">
        <v>1997</v>
      </c>
      <c r="E19" s="448">
        <v>45524</v>
      </c>
      <c r="F19" s="448">
        <f t="shared" si="7"/>
        <v>45561</v>
      </c>
      <c r="G19" s="448">
        <f t="shared" si="8"/>
        <v>45565</v>
      </c>
      <c r="H19" s="2431">
        <f t="shared" si="9"/>
        <v>45568</v>
      </c>
      <c r="J19" s="1878">
        <f>J18+7</f>
        <v>45518</v>
      </c>
    </row>
    <row r="20" spans="1:10" s="30" customFormat="1" ht="14.25" hidden="1">
      <c r="A20" s="245" t="s">
        <v>5258</v>
      </c>
      <c r="B20" s="245" t="s">
        <v>5030</v>
      </c>
      <c r="C20" s="447" t="s">
        <v>5259</v>
      </c>
      <c r="D20" s="180" t="s">
        <v>2001</v>
      </c>
      <c r="E20" s="448">
        <v>45528</v>
      </c>
      <c r="F20" s="448">
        <f t="shared" si="7"/>
        <v>45565</v>
      </c>
      <c r="G20" s="448">
        <f t="shared" si="8"/>
        <v>45569</v>
      </c>
      <c r="H20" s="448">
        <f t="shared" si="9"/>
        <v>45572</v>
      </c>
      <c r="J20" s="1878">
        <f>J19+7</f>
        <v>45525</v>
      </c>
    </row>
    <row r="21" spans="1:10" s="30" customFormat="1" ht="14.25" hidden="1">
      <c r="A21" s="245" t="s">
        <v>5260</v>
      </c>
      <c r="B21" s="245" t="s">
        <v>5034</v>
      </c>
      <c r="C21" s="447" t="s">
        <v>5244</v>
      </c>
      <c r="D21" s="180" t="s">
        <v>2004</v>
      </c>
      <c r="E21" s="448">
        <v>45532</v>
      </c>
      <c r="F21" s="448">
        <f t="shared" si="7"/>
        <v>45569</v>
      </c>
      <c r="G21" s="448">
        <f t="shared" si="8"/>
        <v>45573</v>
      </c>
      <c r="H21" s="448">
        <f t="shared" si="9"/>
        <v>45576</v>
      </c>
      <c r="J21" s="1878">
        <f>J20+7</f>
        <v>45532</v>
      </c>
    </row>
    <row r="22" spans="1:10" s="30" customFormat="1" ht="14.25" hidden="1">
      <c r="A22" s="245"/>
      <c r="B22" s="245" t="s">
        <v>5038</v>
      </c>
      <c r="C22" s="189" t="s">
        <v>5245</v>
      </c>
      <c r="D22" s="181" t="s">
        <v>2006</v>
      </c>
      <c r="E22" s="533">
        <v>45539</v>
      </c>
      <c r="F22" s="533">
        <f>E22+44</f>
        <v>45583</v>
      </c>
      <c r="G22" s="533">
        <f>E22+48</f>
        <v>45587</v>
      </c>
      <c r="H22" s="533">
        <f>E22+51</f>
        <v>45590</v>
      </c>
      <c r="J22" s="1878">
        <v>45539</v>
      </c>
    </row>
    <row r="23" spans="1:10" s="30" customFormat="1" ht="14.25" hidden="1">
      <c r="A23" s="245"/>
      <c r="B23" s="245" t="s">
        <v>5040</v>
      </c>
      <c r="C23" s="189" t="s">
        <v>5246</v>
      </c>
      <c r="D23" s="181" t="s">
        <v>2008</v>
      </c>
      <c r="E23" s="533">
        <v>45545</v>
      </c>
      <c r="F23" s="533">
        <f>E23+44</f>
        <v>45589</v>
      </c>
      <c r="G23" s="533">
        <f>E23+48</f>
        <v>45593</v>
      </c>
      <c r="H23" s="533">
        <f>E23+51</f>
        <v>45596</v>
      </c>
      <c r="J23" s="1878">
        <v>45546</v>
      </c>
    </row>
    <row r="24" spans="1:10" s="30" customFormat="1" ht="14.25" hidden="1">
      <c r="A24" s="245"/>
      <c r="B24" s="245" t="s">
        <v>5043</v>
      </c>
      <c r="C24" s="189" t="s">
        <v>5247</v>
      </c>
      <c r="D24" s="181" t="s">
        <v>2012</v>
      </c>
      <c r="E24" s="533">
        <v>45553</v>
      </c>
      <c r="F24" s="533">
        <f>E24+44</f>
        <v>45597</v>
      </c>
      <c r="G24" s="533">
        <f>E24+48</f>
        <v>45601</v>
      </c>
      <c r="H24" s="533">
        <f>E24+51</f>
        <v>45604</v>
      </c>
      <c r="J24" s="1878">
        <v>45553</v>
      </c>
    </row>
    <row r="25" spans="1:10" s="30" customFormat="1" ht="14.25" hidden="1">
      <c r="A25" s="245" t="s">
        <v>5261</v>
      </c>
      <c r="B25" s="245" t="s">
        <v>5046</v>
      </c>
      <c r="C25" s="304" t="s">
        <v>404</v>
      </c>
      <c r="D25" s="181" t="s">
        <v>2016</v>
      </c>
      <c r="E25" s="444">
        <v>45560</v>
      </c>
      <c r="F25" s="444"/>
      <c r="G25" s="444"/>
      <c r="H25" s="444"/>
      <c r="J25" s="1878">
        <v>45560</v>
      </c>
    </row>
    <row r="26" spans="1:10" s="30" customFormat="1" ht="14.25" hidden="1">
      <c r="A26" s="245"/>
      <c r="B26" s="245" t="s">
        <v>5049</v>
      </c>
      <c r="C26" s="447" t="s">
        <v>5248</v>
      </c>
      <c r="D26" s="180" t="s">
        <v>2020</v>
      </c>
      <c r="E26" s="448">
        <v>45567</v>
      </c>
      <c r="F26" s="448">
        <f>E26+44</f>
        <v>45611</v>
      </c>
      <c r="G26" s="448">
        <f>E26+48</f>
        <v>45615</v>
      </c>
      <c r="H26" s="448">
        <f>E26+51</f>
        <v>45618</v>
      </c>
      <c r="J26" s="1878">
        <v>45567</v>
      </c>
    </row>
    <row r="27" spans="1:10" s="30" customFormat="1" ht="14.25" hidden="1">
      <c r="A27" s="245"/>
      <c r="B27" s="245" t="s">
        <v>5052</v>
      </c>
      <c r="C27" s="447" t="s">
        <v>5249</v>
      </c>
      <c r="D27" s="180" t="s">
        <v>2025</v>
      </c>
      <c r="E27" s="448">
        <v>45574</v>
      </c>
      <c r="F27" s="448">
        <f>E27+44</f>
        <v>45618</v>
      </c>
      <c r="G27" s="448">
        <f>E27+48</f>
        <v>45622</v>
      </c>
      <c r="H27" s="448">
        <f>E27+51</f>
        <v>45625</v>
      </c>
      <c r="J27" s="1878">
        <v>45574</v>
      </c>
    </row>
    <row r="28" spans="1:10" s="30" customFormat="1" ht="14.25" hidden="1">
      <c r="A28" s="245" t="s">
        <v>5262</v>
      </c>
      <c r="B28" s="245" t="s">
        <v>5054</v>
      </c>
      <c r="C28" s="219" t="s">
        <v>404</v>
      </c>
      <c r="D28" s="180" t="s">
        <v>2029</v>
      </c>
      <c r="E28" s="444">
        <v>45581</v>
      </c>
      <c r="F28" s="444"/>
      <c r="G28" s="444"/>
      <c r="H28" s="444"/>
      <c r="J28" s="1878">
        <v>45581</v>
      </c>
    </row>
    <row r="29" spans="1:10" s="30" customFormat="1" ht="14.25" hidden="1">
      <c r="A29" s="245"/>
      <c r="B29" s="245" t="s">
        <v>5056</v>
      </c>
      <c r="C29" s="447" t="s">
        <v>5263</v>
      </c>
      <c r="D29" s="180" t="s">
        <v>2033</v>
      </c>
      <c r="E29" s="448">
        <v>45588</v>
      </c>
      <c r="F29" s="448">
        <f t="shared" ref="F29:F38" si="10">E29+44</f>
        <v>45632</v>
      </c>
      <c r="G29" s="448">
        <f t="shared" ref="G29:G38" si="11">E29+48</f>
        <v>45636</v>
      </c>
      <c r="H29" s="448">
        <f t="shared" ref="H29:H38" si="12">E29+51</f>
        <v>45639</v>
      </c>
      <c r="I29" s="2922"/>
      <c r="J29" s="1878">
        <v>45588</v>
      </c>
    </row>
    <row r="30" spans="1:10" s="30" customFormat="1" ht="14.25" hidden="1">
      <c r="A30" s="245" t="s">
        <v>5251</v>
      </c>
      <c r="B30" s="245" t="s">
        <v>5058</v>
      </c>
      <c r="C30" s="219" t="s">
        <v>404</v>
      </c>
      <c r="D30" s="180" t="s">
        <v>2036</v>
      </c>
      <c r="E30" s="444">
        <v>45595</v>
      </c>
      <c r="F30" s="444"/>
      <c r="G30" s="444"/>
      <c r="H30" s="444"/>
      <c r="J30" s="1878">
        <v>45595</v>
      </c>
    </row>
    <row r="31" spans="1:10" s="30" customFormat="1" ht="14.25" hidden="1">
      <c r="A31" s="245" t="s">
        <v>5264</v>
      </c>
      <c r="B31" s="245" t="s">
        <v>5060</v>
      </c>
      <c r="C31" s="189" t="s">
        <v>5253</v>
      </c>
      <c r="D31" s="181" t="s">
        <v>2038</v>
      </c>
      <c r="E31" s="533">
        <v>45602</v>
      </c>
      <c r="F31" s="533">
        <f t="shared" si="10"/>
        <v>45646</v>
      </c>
      <c r="G31" s="533">
        <f t="shared" si="11"/>
        <v>45650</v>
      </c>
      <c r="H31" s="533">
        <f t="shared" si="12"/>
        <v>45653</v>
      </c>
      <c r="J31" s="1878">
        <v>45602</v>
      </c>
    </row>
    <row r="32" spans="1:10" s="30" customFormat="1" ht="14.25" hidden="1">
      <c r="A32" s="245" t="s">
        <v>5265</v>
      </c>
      <c r="B32" s="245" t="s">
        <v>5063</v>
      </c>
      <c r="C32" s="189" t="s">
        <v>5266</v>
      </c>
      <c r="D32" s="181" t="s">
        <v>2042</v>
      </c>
      <c r="E32" s="2825">
        <v>45608</v>
      </c>
      <c r="F32" s="2431">
        <f t="shared" si="10"/>
        <v>45652</v>
      </c>
      <c r="G32" s="533">
        <f t="shared" si="11"/>
        <v>45656</v>
      </c>
      <c r="H32" s="533">
        <f t="shared" si="12"/>
        <v>45659</v>
      </c>
      <c r="J32" s="1878">
        <v>45609</v>
      </c>
    </row>
    <row r="33" spans="1:14" s="30" customFormat="1" ht="14.25" hidden="1">
      <c r="A33" s="245" t="s">
        <v>5267</v>
      </c>
      <c r="B33" s="245" t="s">
        <v>5066</v>
      </c>
      <c r="C33" s="189" t="s">
        <v>5255</v>
      </c>
      <c r="D33" s="181" t="s">
        <v>2045</v>
      </c>
      <c r="E33" s="533">
        <v>45616</v>
      </c>
      <c r="F33" s="533">
        <f t="shared" si="10"/>
        <v>45660</v>
      </c>
      <c r="G33" s="533">
        <f t="shared" si="11"/>
        <v>45664</v>
      </c>
      <c r="H33" s="533">
        <f t="shared" si="12"/>
        <v>45667</v>
      </c>
      <c r="J33" s="1878">
        <v>45616</v>
      </c>
    </row>
    <row r="34" spans="1:14" s="30" customFormat="1" ht="14.25" hidden="1">
      <c r="A34" s="245"/>
      <c r="B34" s="245" t="s">
        <v>5069</v>
      </c>
      <c r="C34" s="189" t="s">
        <v>5244</v>
      </c>
      <c r="D34" s="181" t="s">
        <v>2048</v>
      </c>
      <c r="E34" s="533">
        <v>45623</v>
      </c>
      <c r="F34" s="533">
        <f t="shared" si="10"/>
        <v>45667</v>
      </c>
      <c r="G34" s="533">
        <f t="shared" si="11"/>
        <v>45671</v>
      </c>
      <c r="H34" s="533">
        <f t="shared" si="12"/>
        <v>45674</v>
      </c>
      <c r="J34" s="1878">
        <v>45623</v>
      </c>
    </row>
    <row r="35" spans="1:14" s="30" customFormat="1" ht="14.25" hidden="1">
      <c r="A35" s="245"/>
      <c r="B35" s="245" t="s">
        <v>5072</v>
      </c>
      <c r="C35" s="447" t="s">
        <v>5245</v>
      </c>
      <c r="D35" s="180" t="s">
        <v>2051</v>
      </c>
      <c r="E35" s="448">
        <v>45630</v>
      </c>
      <c r="F35" s="448">
        <f t="shared" si="10"/>
        <v>45674</v>
      </c>
      <c r="G35" s="448">
        <f t="shared" si="11"/>
        <v>45678</v>
      </c>
      <c r="H35" s="448">
        <f t="shared" si="12"/>
        <v>45681</v>
      </c>
      <c r="I35" s="2922"/>
      <c r="J35" s="1878">
        <v>45630</v>
      </c>
    </row>
    <row r="36" spans="1:14" s="30" customFormat="1" ht="14.25" hidden="1">
      <c r="A36" s="245"/>
      <c r="B36" s="245" t="s">
        <v>5076</v>
      </c>
      <c r="C36" s="1125" t="s">
        <v>404</v>
      </c>
      <c r="D36" s="180" t="s">
        <v>2053</v>
      </c>
      <c r="E36" s="2836">
        <v>45637</v>
      </c>
      <c r="F36" s="2836"/>
      <c r="G36" s="2836"/>
      <c r="H36" s="2836"/>
      <c r="J36" s="1878">
        <v>45637</v>
      </c>
    </row>
    <row r="37" spans="1:14" s="30" customFormat="1" ht="14.25" hidden="1">
      <c r="A37" s="245" t="s">
        <v>5268</v>
      </c>
      <c r="B37" s="245" t="s">
        <v>5079</v>
      </c>
      <c r="C37" s="447" t="s">
        <v>5269</v>
      </c>
      <c r="D37" s="180" t="s">
        <v>2055</v>
      </c>
      <c r="E37" s="448">
        <v>45643</v>
      </c>
      <c r="F37" s="448">
        <f t="shared" si="10"/>
        <v>45687</v>
      </c>
      <c r="G37" s="448">
        <f t="shared" si="11"/>
        <v>45691</v>
      </c>
      <c r="H37" s="448">
        <f t="shared" si="12"/>
        <v>45694</v>
      </c>
      <c r="J37" s="1878">
        <v>45644</v>
      </c>
    </row>
    <row r="38" spans="1:14" s="30" customFormat="1" ht="14.25" hidden="1">
      <c r="A38" s="245"/>
      <c r="B38" s="245" t="s">
        <v>5082</v>
      </c>
      <c r="C38" s="447" t="s">
        <v>5247</v>
      </c>
      <c r="D38" s="180" t="s">
        <v>2057</v>
      </c>
      <c r="E38" s="448">
        <v>45651</v>
      </c>
      <c r="F38" s="448">
        <f t="shared" si="10"/>
        <v>45695</v>
      </c>
      <c r="G38" s="448">
        <f t="shared" si="11"/>
        <v>45699</v>
      </c>
      <c r="H38" s="448">
        <f t="shared" si="12"/>
        <v>45702</v>
      </c>
      <c r="J38" s="1878">
        <v>45651</v>
      </c>
    </row>
    <row r="39" spans="1:14" s="30" customFormat="1" ht="14.25">
      <c r="A39" s="245"/>
      <c r="B39" s="245" t="s">
        <v>5085</v>
      </c>
      <c r="C39" s="189" t="s">
        <v>5248</v>
      </c>
      <c r="D39" s="181" t="s">
        <v>2059</v>
      </c>
      <c r="E39" s="533">
        <v>45661</v>
      </c>
      <c r="F39" s="533">
        <f>E39+44</f>
        <v>45705</v>
      </c>
      <c r="G39" s="533">
        <f>E39+48</f>
        <v>45709</v>
      </c>
      <c r="H39" s="533">
        <f>E39+51</f>
        <v>45712</v>
      </c>
      <c r="J39" s="1878">
        <v>45658</v>
      </c>
    </row>
    <row r="40" spans="1:14" s="30" customFormat="1" ht="14.25">
      <c r="A40" s="245"/>
      <c r="B40" s="245" t="s">
        <v>5087</v>
      </c>
      <c r="C40" s="189" t="s">
        <v>5249</v>
      </c>
      <c r="D40" s="181" t="s">
        <v>2061</v>
      </c>
      <c r="E40" s="533">
        <v>45669</v>
      </c>
      <c r="F40" s="533">
        <f>E40+44</f>
        <v>45713</v>
      </c>
      <c r="G40" s="533">
        <f>E40+48</f>
        <v>45717</v>
      </c>
      <c r="H40" s="533">
        <f>E40+51</f>
        <v>45720</v>
      </c>
      <c r="J40" s="1878">
        <v>45665</v>
      </c>
    </row>
    <row r="41" spans="1:14" s="30" customFormat="1" ht="14.25">
      <c r="A41" s="245"/>
      <c r="B41" s="245" t="s">
        <v>5089</v>
      </c>
      <c r="C41" s="189" t="s">
        <v>5257</v>
      </c>
      <c r="D41" s="181" t="s">
        <v>2065</v>
      </c>
      <c r="E41" s="533">
        <v>45672</v>
      </c>
      <c r="F41" s="533">
        <f>E41+44</f>
        <v>45716</v>
      </c>
      <c r="G41" s="533">
        <f>E41+48</f>
        <v>45720</v>
      </c>
      <c r="H41" s="533">
        <f>E41+51</f>
        <v>45723</v>
      </c>
      <c r="J41" s="1878">
        <v>45672</v>
      </c>
    </row>
    <row r="42" spans="1:14" s="30" customFormat="1" ht="14.25">
      <c r="A42" s="245"/>
      <c r="B42" s="245" t="s">
        <v>5091</v>
      </c>
      <c r="C42" s="189" t="s">
        <v>5263</v>
      </c>
      <c r="D42" s="181" t="s">
        <v>2069</v>
      </c>
      <c r="E42" s="533">
        <v>45679</v>
      </c>
      <c r="F42" s="533">
        <f>E42+44</f>
        <v>45723</v>
      </c>
      <c r="G42" s="533">
        <f>E42+48</f>
        <v>45727</v>
      </c>
      <c r="H42" s="533">
        <f>E42+51</f>
        <v>45730</v>
      </c>
      <c r="J42" s="1878">
        <v>45679</v>
      </c>
    </row>
    <row r="43" spans="1:14" s="30" customFormat="1" ht="14.25">
      <c r="A43" s="245"/>
      <c r="B43" s="245" t="s">
        <v>5093</v>
      </c>
      <c r="C43" s="189" t="s">
        <v>5270</v>
      </c>
      <c r="D43" s="181" t="s">
        <v>2072</v>
      </c>
      <c r="E43" s="533">
        <f>E42+7</f>
        <v>45686</v>
      </c>
      <c r="F43" s="533">
        <f>E43+44</f>
        <v>45730</v>
      </c>
      <c r="G43" s="533">
        <f>E43+48</f>
        <v>45734</v>
      </c>
      <c r="H43" s="533">
        <f>E43+51</f>
        <v>45737</v>
      </c>
      <c r="I43" s="2898" t="s">
        <v>5271</v>
      </c>
      <c r="J43" s="1878">
        <f>J42+7</f>
        <v>45686</v>
      </c>
    </row>
    <row r="44" spans="1:14" s="30" customFormat="1" ht="14.25">
      <c r="A44" s="245"/>
      <c r="B44" s="245"/>
      <c r="C44" s="2818"/>
      <c r="D44" s="2701"/>
      <c r="E44" s="198"/>
      <c r="F44" s="198"/>
      <c r="G44" s="198"/>
      <c r="H44" s="198"/>
      <c r="J44" s="1878"/>
    </row>
    <row r="45" spans="1:14" s="29" customFormat="1" ht="15">
      <c r="A45" s="1136"/>
      <c r="B45" s="241"/>
      <c r="C45" s="26" t="s">
        <v>609</v>
      </c>
      <c r="D45" s="30"/>
      <c r="E45" s="30"/>
      <c r="F45" s="52"/>
      <c r="G45" s="53"/>
      <c r="H45" s="53"/>
      <c r="I45" s="30"/>
      <c r="J45" s="30"/>
    </row>
    <row r="47" spans="1:14" s="29" customFormat="1" ht="14.25">
      <c r="C47" s="230" t="s">
        <v>0</v>
      </c>
      <c r="D47" s="69"/>
      <c r="E47" s="1416" t="s">
        <v>2209</v>
      </c>
      <c r="F47" s="70"/>
      <c r="G47" s="70" t="s">
        <v>35</v>
      </c>
      <c r="H47" s="70"/>
      <c r="I47" s="69"/>
      <c r="J47" s="69"/>
      <c r="K47" s="70" t="s">
        <v>60</v>
      </c>
      <c r="L47" s="70" t="str">
        <f>'HOW TO-&gt;'!$B$136</f>
        <v>6011 2413</v>
      </c>
      <c r="M47" s="70"/>
      <c r="N47" s="60"/>
    </row>
    <row r="48" spans="1:14" s="29" customFormat="1" ht="14.25">
      <c r="C48" s="80" t="s">
        <v>1</v>
      </c>
      <c r="D48" s="69"/>
      <c r="E48" s="283" t="s">
        <v>610</v>
      </c>
      <c r="F48" s="70"/>
      <c r="G48" s="69" t="s">
        <v>611</v>
      </c>
      <c r="H48" s="69"/>
      <c r="I48" s="283" t="s">
        <v>38</v>
      </c>
      <c r="J48" s="69"/>
      <c r="K48" s="69" t="s">
        <v>62</v>
      </c>
      <c r="L48" s="69"/>
      <c r="M48" s="250" t="s">
        <v>63</v>
      </c>
      <c r="N48" s="60"/>
    </row>
    <row r="49" spans="1:14" s="29" customFormat="1" ht="14.25">
      <c r="C49" s="80"/>
      <c r="D49" s="69"/>
      <c r="E49" s="283"/>
      <c r="F49" s="60"/>
      <c r="G49" s="69"/>
      <c r="H49" s="69"/>
      <c r="I49" s="283"/>
      <c r="J49" s="69"/>
      <c r="K49" s="69" t="str">
        <f>'HOW TO-&gt;'!$A$138</f>
        <v>PERMIT</v>
      </c>
      <c r="L49" s="69"/>
      <c r="M49" s="3053" t="str">
        <f>'HOW TO-&gt;'!$C$138</f>
        <v>SG094-SinPermit@msc.com</v>
      </c>
      <c r="N49" s="60"/>
    </row>
    <row r="50" spans="1:14" customFormat="1">
      <c r="C50" s="78">
        <f>'HOW TO-&gt;'!$A$105</f>
        <v>0</v>
      </c>
      <c r="D50" s="78">
        <f>'HOW TO-&gt;'!$B$105</f>
        <v>0</v>
      </c>
      <c r="E50" s="64">
        <f>'HOW TO-&gt;'!$C$105</f>
        <v>0</v>
      </c>
      <c r="F50" s="60"/>
      <c r="G50" s="78" t="str">
        <f>'HOW TO-&gt;'!$A$124</f>
        <v>ROBERT CHIA</v>
      </c>
      <c r="H50" s="78" t="str">
        <f>'HOW TO-&gt;'!$B$124</f>
        <v>6011 0564</v>
      </c>
      <c r="I50" s="64" t="str">
        <f>'HOW TO-&gt;'!$C$124</f>
        <v>robert.chia@msc.com</v>
      </c>
      <c r="J50" s="60"/>
      <c r="K50" s="78" t="str">
        <f>'HOW TO-&gt;'!$A$139</f>
        <v>RAYNAR ANG</v>
      </c>
      <c r="L50" s="78" t="str">
        <f>'HOW TO-&gt;'!$B$139</f>
        <v>6011 2358</v>
      </c>
      <c r="M50" s="64" t="str">
        <f>'HOW TO-&gt;'!$C$139</f>
        <v>raynar.ang@msc.com</v>
      </c>
      <c r="N50" s="60"/>
    </row>
    <row r="51" spans="1:14" customFormat="1">
      <c r="C51" s="78" t="str">
        <f>'HOW TO-&gt;'!$A$107</f>
        <v>PHOEBE HUANG</v>
      </c>
      <c r="D51" s="78" t="str">
        <f>'HOW TO-&gt;'!$B$107</f>
        <v>6011 0562</v>
      </c>
      <c r="E51" s="64" t="str">
        <f>'HOW TO-&gt;'!$C$107</f>
        <v>phoebe.huang@msc.com</v>
      </c>
      <c r="F51" s="60"/>
      <c r="G51" s="78" t="str">
        <f>'HOW TO-&gt;'!$A$125</f>
        <v>S. Y. LIEW</v>
      </c>
      <c r="H51" s="78" t="str">
        <f>'HOW TO-&gt;'!$B$125</f>
        <v>6011 2348</v>
      </c>
      <c r="I51" s="64" t="str">
        <f>'HOW TO-&gt;'!$C$125</f>
        <v>seoyi.liew@msc.com</v>
      </c>
      <c r="J51" s="60"/>
      <c r="K51" s="78" t="str">
        <f>'HOW TO-&gt;'!$A$140</f>
        <v>KAI SIANG</v>
      </c>
      <c r="L51" s="78" t="str">
        <f>'HOW TO-&gt;'!$B$140</f>
        <v>6011 2356</v>
      </c>
      <c r="M51" s="64" t="str">
        <f>'HOW TO-&gt;'!$C$140</f>
        <v>kaisiang.lim@msc.com</v>
      </c>
      <c r="N51" s="60"/>
    </row>
    <row r="52" spans="1:14" customFormat="1">
      <c r="C52" s="78" t="str">
        <f>'HOW TO-&gt;'!$A$108</f>
        <v>SHERWIN LIM</v>
      </c>
      <c r="D52" s="78" t="str">
        <f>'HOW TO-&gt;'!$B$108</f>
        <v>6011 2395</v>
      </c>
      <c r="E52" s="64" t="str">
        <f>'HOW TO-&gt;'!$C$108</f>
        <v>sherwin.lim@msc.com</v>
      </c>
      <c r="F52" s="60"/>
      <c r="G52" s="78" t="str">
        <f>'HOW TO-&gt;'!$A$126</f>
        <v>SHARON KOH</v>
      </c>
      <c r="H52" s="78" t="str">
        <f>'HOW TO-&gt;'!$B$126</f>
        <v>6011 2349</v>
      </c>
      <c r="I52" s="64" t="str">
        <f>'HOW TO-&gt;'!$C$126</f>
        <v>sharon.koh@msc.com</v>
      </c>
      <c r="J52" s="60"/>
      <c r="K52" s="78" t="str">
        <f>'HOW TO-&gt;'!$A$141</f>
        <v>DEWI</v>
      </c>
      <c r="L52" s="78" t="str">
        <f>'HOW TO-&gt;'!$B$141</f>
        <v>6011 2354</v>
      </c>
      <c r="M52" s="64" t="str">
        <f>'HOW TO-&gt;'!$C$141</f>
        <v>dewi.ratnah@msc.com</v>
      </c>
      <c r="N52" s="60"/>
    </row>
    <row r="53" spans="1:14" customFormat="1">
      <c r="C53" s="78" t="str">
        <f>'HOW TO-&gt;'!$A$106</f>
        <v>NATALIE LEW</v>
      </c>
      <c r="D53" s="78" t="str">
        <f>'HOW TO-&gt;'!$B$106</f>
        <v>6011 2399</v>
      </c>
      <c r="E53" s="64" t="str">
        <f>'HOW TO-&gt;'!$C$106</f>
        <v>natalie.lew@msc.com</v>
      </c>
      <c r="F53" s="60"/>
      <c r="G53" s="78" t="str">
        <f>'HOW TO-&gt;'!$A$127</f>
        <v>ANGELIA LAU</v>
      </c>
      <c r="H53" s="78" t="str">
        <f>'HOW TO-&gt;'!$B$127</f>
        <v>6011 2346</v>
      </c>
      <c r="I53" s="64" t="str">
        <f>'HOW TO-&gt;'!$C$127</f>
        <v>angelia.lau@msc.com</v>
      </c>
      <c r="J53" s="60"/>
      <c r="K53" s="78" t="str">
        <f>'HOW TO-&gt;'!$A$142</f>
        <v>YU TING</v>
      </c>
      <c r="L53" s="78" t="str">
        <f>'HOW TO-&gt;'!$B$142</f>
        <v>6011 2359</v>
      </c>
      <c r="M53" s="64" t="str">
        <f>'HOW TO-&gt;'!$C$142</f>
        <v>yuting.luo@msc.com</v>
      </c>
      <c r="N53" s="60"/>
    </row>
    <row r="54" spans="1:14" customFormat="1">
      <c r="C54" s="78" t="str">
        <f>'HOW TO-&gt;'!$A$109</f>
        <v>CHOK KAR HEE</v>
      </c>
      <c r="D54" s="78" t="str">
        <f>'HOW TO-&gt;'!$B$109</f>
        <v>6011 2397</v>
      </c>
      <c r="E54" s="64" t="str">
        <f>'HOW TO-&gt;'!$C$109</f>
        <v>karhee.chok@msc.com</v>
      </c>
      <c r="F54" s="60"/>
      <c r="G54" s="78" t="str">
        <f>'HOW TO-&gt;'!$A$128</f>
        <v>NOOR AFNINDAH</v>
      </c>
      <c r="H54" s="78" t="str">
        <f>'HOW TO-&gt;'!$B$128</f>
        <v>6011 2347</v>
      </c>
      <c r="I54" s="64" t="str">
        <f>'HOW TO-&gt;'!$C$128</f>
        <v>noor.afnindah@msc.com</v>
      </c>
      <c r="J54" s="60"/>
      <c r="K54" s="78" t="str">
        <f>'HOW TO-&gt;'!$A$143</f>
        <v>SHAN SHAN</v>
      </c>
      <c r="L54" s="78" t="str">
        <f>'HOW TO-&gt;'!$B$143</f>
        <v>6011 2353</v>
      </c>
      <c r="M54" s="64" t="str">
        <f>'HOW TO-&gt;'!$C$143</f>
        <v>shanshan.chin@msc.com</v>
      </c>
      <c r="N54" s="60"/>
    </row>
    <row r="55" spans="1:14" customFormat="1">
      <c r="C55" s="78" t="str">
        <f>'HOW TO-&gt;'!$A$115</f>
        <v>YURIKO KHOO</v>
      </c>
      <c r="D55" s="78" t="str">
        <f>'HOW TO-&gt;'!$B$115</f>
        <v>6011 2402</v>
      </c>
      <c r="E55" s="64" t="str">
        <f>'HOW TO-&gt;'!$C$115</f>
        <v>yuriko.k@msc.com</v>
      </c>
      <c r="F55" s="60"/>
      <c r="G55" s="78" t="str">
        <f>'HOW TO-&gt;'!$A$129</f>
        <v>NG CHING WEI</v>
      </c>
      <c r="H55" s="78" t="str">
        <f>'HOW TO-&gt;'!$B$129</f>
        <v>6011 2404</v>
      </c>
      <c r="I55" s="64" t="str">
        <f>'HOW TO-&gt;'!$C$129</f>
        <v>chingwei.ng@msc.com</v>
      </c>
      <c r="J55" s="60"/>
      <c r="K55" s="78" t="str">
        <f>'HOW TO-&gt;'!$A$144</f>
        <v>EUNICE</v>
      </c>
      <c r="L55" s="78" t="str">
        <f>'HOW TO-&gt;'!$B$144</f>
        <v>6011 2355</v>
      </c>
      <c r="M55" s="64" t="str">
        <f>'HOW TO-&gt;'!$C$144</f>
        <v>eunice.chan@msc.com</v>
      </c>
      <c r="N55" s="60"/>
    </row>
    <row r="56" spans="1:14" customFormat="1">
      <c r="C56" s="78" t="str">
        <f>'HOW TO-&gt;'!$A$113</f>
        <v>LAWRENCE ANG (CROSS-TRADE)</v>
      </c>
      <c r="D56" s="78" t="str">
        <f>'HOW TO-&gt;'!$B$113</f>
        <v>6011 2400</v>
      </c>
      <c r="E56" s="64" t="str">
        <f>'HOW TO-&gt;'!$C$113</f>
        <v>lawrence.ang@msc.com</v>
      </c>
      <c r="F56" s="60"/>
      <c r="G56" s="78" t="str">
        <f>'HOW TO-&gt;'!$A$130</f>
        <v>ZOEY ONG</v>
      </c>
      <c r="H56" s="78">
        <f>'HOW TO-&gt;'!$B$130</f>
        <v>0</v>
      </c>
      <c r="I56" s="64" t="str">
        <f>'HOW TO-&gt;'!$C$130</f>
        <v>zoey.ong@msc.com</v>
      </c>
      <c r="J56" s="60"/>
      <c r="K56" s="78" t="str">
        <f>'HOW TO-&gt;'!$A$145</f>
        <v>HAZEL</v>
      </c>
      <c r="L56" s="78" t="str">
        <f>'HOW TO-&gt;'!$B$145</f>
        <v>6011 2435</v>
      </c>
      <c r="M56" s="64" t="str">
        <f>'HOW TO-&gt;'!$C$145</f>
        <v>hazel.toh@msc.com</v>
      </c>
      <c r="N56" s="60"/>
    </row>
    <row r="57" spans="1:14" customFormat="1">
      <c r="C57" s="78" t="str">
        <f>'HOW TO-&gt;'!$A$112</f>
        <v>SUE ANN SOON</v>
      </c>
      <c r="D57" s="78" t="str">
        <f>'HOW TO-&gt;'!$B$112</f>
        <v>6011 2327</v>
      </c>
      <c r="E57" s="64" t="str">
        <f>'HOW TO-&gt;'!$C$112</f>
        <v>sueann.soon@msc.com</v>
      </c>
      <c r="F57" s="60"/>
      <c r="G57" s="78" t="str">
        <f>'HOW TO-&gt;'!$A$131</f>
        <v>.</v>
      </c>
      <c r="H57" s="78" t="str">
        <f>'HOW TO-&gt;'!$B$131</f>
        <v>.</v>
      </c>
      <c r="I57" s="64" t="str">
        <f>'HOW TO-&gt;'!$C$131</f>
        <v>.</v>
      </c>
      <c r="J57" s="60"/>
      <c r="K57" s="78">
        <f>'HOW TO-&gt;'!$A$146</f>
        <v>0</v>
      </c>
      <c r="L57" s="78">
        <f>'HOW TO-&gt;'!$B$146</f>
        <v>0</v>
      </c>
      <c r="M57" s="64">
        <f>'HOW TO-&gt;'!$C$146</f>
        <v>0</v>
      </c>
      <c r="N57" s="60"/>
    </row>
    <row r="58" spans="1:14" customFormat="1">
      <c r="C58" s="78" t="str">
        <f>'HOW TO-&gt;'!$A$114</f>
        <v>DARIUS ONG</v>
      </c>
      <c r="D58" s="78" t="str">
        <f>'HOW TO-&gt;'!$B$114</f>
        <v>6011 2396</v>
      </c>
      <c r="E58" s="64" t="str">
        <f>'HOW TO-&gt;'!$C$114</f>
        <v>darius.ong@msc.com</v>
      </c>
      <c r="F58" s="60"/>
      <c r="G58" s="78">
        <f>'HOW TO-&gt;'!$A$132</f>
        <v>0</v>
      </c>
      <c r="H58" s="78">
        <f>'HOW TO-&gt;'!$B$132</f>
        <v>0</v>
      </c>
      <c r="I58" s="64">
        <f>'HOW TO-&gt;'!$C$132</f>
        <v>0</v>
      </c>
      <c r="J58" s="60"/>
      <c r="K58" s="78">
        <f>'HOW TO-&gt;'!$A$147</f>
        <v>0</v>
      </c>
      <c r="L58" s="78">
        <f>'HOW TO-&gt;'!$B$147</f>
        <v>0</v>
      </c>
      <c r="M58" s="64">
        <f>'HOW TO-&gt;'!$C$147</f>
        <v>0</v>
      </c>
      <c r="N58" s="60"/>
    </row>
    <row r="59" spans="1:14">
      <c r="A59" s="115"/>
      <c r="B59" s="115"/>
      <c r="C59" s="78" t="str">
        <f>'HOW TO-&gt;'!$A$110</f>
        <v>LEWIS SOH</v>
      </c>
      <c r="D59" s="78" t="str">
        <f>'HOW TO-&gt;'!$B$110</f>
        <v>6011 7905</v>
      </c>
      <c r="E59" s="64" t="str">
        <f>'HOW TO-&gt;'!$C$110</f>
        <v>lewis.soh@msc.com</v>
      </c>
      <c r="F59" s="60"/>
      <c r="G59" s="60"/>
      <c r="H59" s="82"/>
      <c r="I59" s="250"/>
      <c r="J59" s="60"/>
      <c r="K59" s="78">
        <f>'HOW TO-&gt;'!$A$148</f>
        <v>0</v>
      </c>
      <c r="L59" s="78">
        <f>'HOW TO-&gt;'!$B$148</f>
        <v>0</v>
      </c>
      <c r="M59" s="64">
        <f>'HOW TO-&gt;'!$C$148</f>
        <v>0</v>
      </c>
      <c r="N59" s="60"/>
    </row>
    <row r="60" spans="1:14">
      <c r="A60" s="115"/>
      <c r="B60" s="115"/>
      <c r="C60" s="78" t="str">
        <f>'HOW TO-&gt;'!$A$111</f>
        <v xml:space="preserve">MELVIN TAN </v>
      </c>
      <c r="D60" s="78" t="str">
        <f>'HOW TO-&gt;'!$B$111</f>
        <v>6011 0561</v>
      </c>
      <c r="E60" s="64" t="str">
        <f>'HOW TO-&gt;'!$C$111</f>
        <v>melvin.tan@msc.com</v>
      </c>
      <c r="F60" s="60"/>
      <c r="G60" s="60"/>
      <c r="H60" s="82"/>
      <c r="I60" s="82"/>
      <c r="J60" s="250"/>
      <c r="K60" s="78"/>
      <c r="L60" s="78"/>
      <c r="M60" s="64"/>
      <c r="N60" s="60"/>
    </row>
    <row r="61" spans="1:14">
      <c r="A61" s="115"/>
      <c r="B61" s="115"/>
      <c r="C61" s="78">
        <f>'HOW TO-&gt;'!$A$118</f>
        <v>0</v>
      </c>
      <c r="D61" s="78">
        <f>'HOW TO-&gt;'!$B$118</f>
        <v>0</v>
      </c>
      <c r="E61" s="64">
        <f>'HOW TO-&gt;'!$C$118</f>
        <v>0</v>
      </c>
      <c r="F61" s="60"/>
      <c r="G61" s="60"/>
      <c r="H61" s="60"/>
      <c r="I61" s="60"/>
      <c r="J61" s="60"/>
      <c r="K61" s="60"/>
      <c r="L61" s="60"/>
      <c r="M61" s="60"/>
      <c r="N61" s="60"/>
    </row>
    <row r="62" spans="1:14">
      <c r="A62" s="115"/>
      <c r="B62" s="115"/>
      <c r="C62" s="78" t="str">
        <f>'HOW TO-&gt;'!$A$119</f>
        <v xml:space="preserve">MAIN LINE  </v>
      </c>
      <c r="D62" s="78" t="str">
        <f>'HOW TO-&gt;'!$B$119</f>
        <v>6011 2424</v>
      </c>
      <c r="E62" s="64">
        <f>'HOW TO-&gt;'!$C$119</f>
        <v>0</v>
      </c>
      <c r="F62" s="60"/>
      <c r="G62" s="60"/>
      <c r="H62" s="60"/>
      <c r="I62" s="60"/>
      <c r="J62" s="60"/>
      <c r="K62" s="60"/>
      <c r="L62" s="60"/>
      <c r="M62" s="60"/>
      <c r="N62" s="60"/>
    </row>
    <row r="63" spans="1:14">
      <c r="C63" s="78">
        <f>'HOW TO-&gt;'!$A$120</f>
        <v>0</v>
      </c>
      <c r="D63" s="78">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9"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07" customWidth="1"/>
    <col min="2" max="2" width="4.5703125" style="2456" customWidth="1"/>
    <col min="3" max="3" width="27.85546875" style="115" customWidth="1"/>
    <col min="4" max="4" width="12.5703125" style="115" customWidth="1"/>
    <col min="5" max="5" width="14.42578125" style="115" customWidth="1"/>
    <col min="6" max="11" width="16.7109375" style="115" customWidth="1"/>
    <col min="12" max="13" width="15.28515625" style="115" customWidth="1"/>
    <col min="14" max="14" width="14.42578125" style="115" bestFit="1" customWidth="1"/>
    <col min="15" max="16384" width="9.42578125" style="115"/>
  </cols>
  <sheetData>
    <row r="2" spans="1:14" s="6" customFormat="1" ht="33">
      <c r="B2" s="2453"/>
      <c r="C2" s="380" t="s">
        <v>93</v>
      </c>
      <c r="D2"/>
      <c r="E2"/>
      <c r="F2"/>
      <c r="G2"/>
      <c r="H2"/>
      <c r="I2"/>
      <c r="J2"/>
      <c r="K2"/>
      <c r="L2" s="113"/>
    </row>
    <row r="3" spans="1:14" customFormat="1" ht="15.75">
      <c r="B3" s="2454"/>
      <c r="C3" s="114"/>
      <c r="D3" s="114"/>
      <c r="E3" s="7"/>
      <c r="F3" s="115"/>
      <c r="G3" s="7"/>
      <c r="H3" s="114"/>
      <c r="I3" s="114"/>
      <c r="J3" s="114"/>
      <c r="K3" s="116"/>
      <c r="L3" s="116"/>
    </row>
    <row r="4" spans="1:14" s="117" customFormat="1" ht="15.75">
      <c r="B4" s="243"/>
      <c r="C4" s="58"/>
      <c r="D4" s="58"/>
      <c r="E4" s="172" t="s">
        <v>5272</v>
      </c>
      <c r="F4" s="118"/>
      <c r="G4" s="118"/>
      <c r="H4" s="118"/>
      <c r="I4" s="118"/>
      <c r="J4" s="118"/>
      <c r="K4" s="118"/>
      <c r="L4" s="1132"/>
    </row>
    <row r="5" spans="1:14" customFormat="1" ht="15.75">
      <c r="B5" s="2454"/>
      <c r="C5" s="114"/>
      <c r="D5" s="114"/>
      <c r="E5" s="7"/>
      <c r="F5" s="7"/>
      <c r="G5" s="7"/>
      <c r="H5" s="7"/>
      <c r="I5" s="7"/>
      <c r="J5" s="114"/>
      <c r="K5" s="116"/>
      <c r="L5" s="116"/>
    </row>
    <row r="6" spans="1:14" s="29" customFormat="1" ht="15">
      <c r="A6" s="770"/>
      <c r="B6" s="2453"/>
      <c r="C6" s="26"/>
      <c r="D6" s="30"/>
      <c r="E6" s="30"/>
      <c r="F6" s="52"/>
      <c r="G6" s="53"/>
      <c r="H6" s="53"/>
      <c r="I6" s="30"/>
      <c r="J6" s="30"/>
      <c r="K6" s="115"/>
      <c r="L6" s="115"/>
      <c r="M6" s="115"/>
    </row>
    <row r="7" spans="1:14" s="29" customFormat="1" ht="48" hidden="1">
      <c r="A7" s="770"/>
      <c r="B7" s="2453"/>
      <c r="C7" s="730" t="s">
        <v>5273</v>
      </c>
      <c r="D7" s="176"/>
      <c r="E7" s="307" t="s">
        <v>5001</v>
      </c>
      <c r="F7" s="307" t="s">
        <v>5274</v>
      </c>
      <c r="G7" s="307" t="s">
        <v>1617</v>
      </c>
      <c r="H7" s="307" t="s">
        <v>918</v>
      </c>
      <c r="I7" s="307" t="s">
        <v>787</v>
      </c>
      <c r="J7" s="307" t="s">
        <v>5275</v>
      </c>
      <c r="L7" s="2703" t="s">
        <v>1792</v>
      </c>
      <c r="M7" s="2704" t="s">
        <v>5276</v>
      </c>
    </row>
    <row r="8" spans="1:14" s="29" customFormat="1" ht="18.75" hidden="1" customHeight="1">
      <c r="A8" s="770"/>
      <c r="B8" s="2453" t="s">
        <v>3598</v>
      </c>
      <c r="C8" s="176"/>
      <c r="D8" s="178" t="s">
        <v>5277</v>
      </c>
      <c r="E8" s="179"/>
      <c r="F8" s="177" t="s">
        <v>3090</v>
      </c>
      <c r="G8" s="177" t="s">
        <v>2080</v>
      </c>
      <c r="H8" s="177" t="s">
        <v>3217</v>
      </c>
      <c r="I8" s="177" t="s">
        <v>2081</v>
      </c>
      <c r="J8" s="177" t="s">
        <v>3218</v>
      </c>
      <c r="L8" s="738"/>
      <c r="M8" s="738"/>
    </row>
    <row r="9" spans="1:14" s="29" customFormat="1" ht="14.25" hidden="1">
      <c r="A9" s="770" t="s">
        <v>5278</v>
      </c>
      <c r="B9" s="2453">
        <f>WEEKNUM(L9)</f>
        <v>32</v>
      </c>
      <c r="C9" s="447" t="s">
        <v>5279</v>
      </c>
      <c r="D9" s="180" t="s">
        <v>5280</v>
      </c>
      <c r="E9" s="449">
        <v>45513</v>
      </c>
      <c r="F9" s="448">
        <f t="shared" ref="F9:F13" si="0">E9+34</f>
        <v>45547</v>
      </c>
      <c r="G9" s="448">
        <f t="shared" ref="G9:G13" si="1">E9+36</f>
        <v>45549</v>
      </c>
      <c r="H9" s="449">
        <f t="shared" ref="H9:H13" si="2">E9+38</f>
        <v>45551</v>
      </c>
      <c r="I9" s="449">
        <f t="shared" ref="I9:I13" si="3">E9+41</f>
        <v>45554</v>
      </c>
      <c r="J9" s="449">
        <f t="shared" ref="J9:J13" si="4">E9+43</f>
        <v>45556</v>
      </c>
      <c r="L9" s="373">
        <v>45512</v>
      </c>
      <c r="M9" s="373">
        <f t="shared" ref="M9:M13" si="5">L9+1</f>
        <v>45513</v>
      </c>
    </row>
    <row r="10" spans="1:14" s="29" customFormat="1" ht="14.25" hidden="1">
      <c r="A10" s="770" t="s">
        <v>5281</v>
      </c>
      <c r="B10" s="2453">
        <f>WEEKNUM(L10)</f>
        <v>33</v>
      </c>
      <c r="C10" s="447" t="s">
        <v>5282</v>
      </c>
      <c r="D10" s="180" t="s">
        <v>5283</v>
      </c>
      <c r="E10" s="449">
        <v>45519</v>
      </c>
      <c r="F10" s="448">
        <f t="shared" si="0"/>
        <v>45553</v>
      </c>
      <c r="G10" s="448">
        <f t="shared" si="1"/>
        <v>45555</v>
      </c>
      <c r="H10" s="449">
        <f t="shared" si="2"/>
        <v>45557</v>
      </c>
      <c r="I10" s="449">
        <f t="shared" si="3"/>
        <v>45560</v>
      </c>
      <c r="J10" s="449">
        <f t="shared" si="4"/>
        <v>45562</v>
      </c>
      <c r="L10" s="373">
        <v>45519</v>
      </c>
      <c r="M10" s="373">
        <f t="shared" si="5"/>
        <v>45520</v>
      </c>
    </row>
    <row r="11" spans="1:14" s="29" customFormat="1" ht="14.25" hidden="1">
      <c r="A11" s="770" t="s">
        <v>5284</v>
      </c>
      <c r="B11" s="2453">
        <f>WEEKNUM(L11)</f>
        <v>34</v>
      </c>
      <c r="C11" s="746" t="s">
        <v>5285</v>
      </c>
      <c r="D11" s="180" t="s">
        <v>5286</v>
      </c>
      <c r="E11" s="449">
        <v>45526</v>
      </c>
      <c r="F11" s="448">
        <f t="shared" si="0"/>
        <v>45560</v>
      </c>
      <c r="G11" s="448">
        <f t="shared" si="1"/>
        <v>45562</v>
      </c>
      <c r="H11" s="449">
        <f t="shared" si="2"/>
        <v>45564</v>
      </c>
      <c r="I11" s="449">
        <f t="shared" si="3"/>
        <v>45567</v>
      </c>
      <c r="J11" s="449">
        <f t="shared" si="4"/>
        <v>45569</v>
      </c>
      <c r="L11" s="373">
        <v>45526</v>
      </c>
      <c r="M11" s="373">
        <f t="shared" si="5"/>
        <v>45527</v>
      </c>
    </row>
    <row r="12" spans="1:14" s="29" customFormat="1" ht="14.25" hidden="1">
      <c r="A12" s="770" t="s">
        <v>5287</v>
      </c>
      <c r="B12" s="2453">
        <f>WEEKNUM(L12)</f>
        <v>35</v>
      </c>
      <c r="C12" s="447" t="s">
        <v>5288</v>
      </c>
      <c r="D12" s="180" t="s">
        <v>5289</v>
      </c>
      <c r="E12" s="449">
        <v>45536</v>
      </c>
      <c r="F12" s="448">
        <f t="shared" si="0"/>
        <v>45570</v>
      </c>
      <c r="G12" s="448">
        <f t="shared" si="1"/>
        <v>45572</v>
      </c>
      <c r="H12" s="449">
        <f t="shared" si="2"/>
        <v>45574</v>
      </c>
      <c r="I12" s="449">
        <f t="shared" si="3"/>
        <v>45577</v>
      </c>
      <c r="J12" s="449">
        <f t="shared" si="4"/>
        <v>45579</v>
      </c>
      <c r="L12" s="373">
        <v>45533</v>
      </c>
      <c r="M12" s="373">
        <f t="shared" si="5"/>
        <v>45534</v>
      </c>
    </row>
    <row r="13" spans="1:14" s="29" customFormat="1" ht="14.25" hidden="1">
      <c r="A13" s="770"/>
      <c r="B13" s="2453">
        <f>WEEKNUM(L13)</f>
        <v>36</v>
      </c>
      <c r="C13" s="189" t="s">
        <v>1904</v>
      </c>
      <c r="D13" s="181" t="s">
        <v>5290</v>
      </c>
      <c r="E13" s="534">
        <v>45541</v>
      </c>
      <c r="F13" s="533">
        <f t="shared" si="0"/>
        <v>45575</v>
      </c>
      <c r="G13" s="533">
        <f t="shared" si="1"/>
        <v>45577</v>
      </c>
      <c r="H13" s="534">
        <f t="shared" si="2"/>
        <v>45579</v>
      </c>
      <c r="I13" s="445">
        <f t="shared" si="3"/>
        <v>45582</v>
      </c>
      <c r="J13" s="534">
        <f t="shared" si="4"/>
        <v>45584</v>
      </c>
      <c r="L13" s="373">
        <v>45540</v>
      </c>
      <c r="M13" s="373">
        <f t="shared" si="5"/>
        <v>45541</v>
      </c>
    </row>
    <row r="14" spans="1:14" s="29" customFormat="1" ht="15" hidden="1">
      <c r="A14" s="770"/>
      <c r="B14" s="2453"/>
      <c r="C14" s="26"/>
      <c r="D14" s="30"/>
      <c r="E14" s="30"/>
      <c r="F14" s="52"/>
      <c r="G14" s="53"/>
      <c r="H14" s="53"/>
      <c r="I14" s="30"/>
      <c r="J14" s="30"/>
      <c r="K14" s="115"/>
      <c r="L14" s="2705"/>
      <c r="M14" s="1215"/>
    </row>
    <row r="15" spans="1:14" s="29" customFormat="1" ht="15" hidden="1">
      <c r="A15" s="770"/>
      <c r="B15" s="2453"/>
      <c r="C15" s="26"/>
      <c r="D15" s="30"/>
      <c r="E15" s="30"/>
      <c r="F15" s="52"/>
      <c r="G15" s="53"/>
      <c r="H15" s="53"/>
      <c r="I15" s="30"/>
      <c r="J15" s="30"/>
      <c r="K15" s="115"/>
      <c r="L15" s="2705"/>
      <c r="M15" s="1215"/>
    </row>
    <row r="16" spans="1:14" s="29" customFormat="1" ht="48">
      <c r="A16" s="770"/>
      <c r="B16" s="2453"/>
      <c r="C16" s="730" t="s">
        <v>5273</v>
      </c>
      <c r="D16" s="176"/>
      <c r="E16" s="307" t="s">
        <v>5001</v>
      </c>
      <c r="F16" s="307" t="s">
        <v>870</v>
      </c>
      <c r="G16" s="307" t="s">
        <v>5291</v>
      </c>
      <c r="H16" s="307" t="s">
        <v>1617</v>
      </c>
      <c r="I16" s="307" t="s">
        <v>918</v>
      </c>
      <c r="J16" s="307" t="s">
        <v>787</v>
      </c>
      <c r="K16" s="307" t="s">
        <v>5275</v>
      </c>
      <c r="L16" s="2703" t="s">
        <v>1792</v>
      </c>
      <c r="M16" s="2704" t="s">
        <v>5276</v>
      </c>
      <c r="N16" s="1215"/>
    </row>
    <row r="17" spans="1:14" s="29" customFormat="1" ht="17.25" customHeight="1">
      <c r="A17" s="770"/>
      <c r="B17" s="2453"/>
      <c r="C17" s="176"/>
      <c r="D17" s="178" t="s">
        <v>5277</v>
      </c>
      <c r="E17" s="179"/>
      <c r="F17" s="177" t="s">
        <v>2080</v>
      </c>
      <c r="G17" s="177" t="s">
        <v>3091</v>
      </c>
      <c r="H17" s="177" t="s">
        <v>3429</v>
      </c>
      <c r="I17" s="177" t="s">
        <v>3092</v>
      </c>
      <c r="J17" s="177" t="s">
        <v>4570</v>
      </c>
      <c r="K17" s="177" t="s">
        <v>4605</v>
      </c>
      <c r="L17" s="373"/>
      <c r="M17" s="373"/>
      <c r="N17" s="1215"/>
    </row>
    <row r="18" spans="1:14" s="29" customFormat="1" ht="14.25" hidden="1">
      <c r="A18" s="770" t="s">
        <v>5292</v>
      </c>
      <c r="B18" s="2453">
        <f t="shared" ref="B18:B26" si="6">WEEKNUM(L18)</f>
        <v>37</v>
      </c>
      <c r="C18" s="304" t="s">
        <v>5031</v>
      </c>
      <c r="D18" s="181" t="s">
        <v>5293</v>
      </c>
      <c r="E18" s="445">
        <v>45547</v>
      </c>
      <c r="F18" s="444">
        <f t="shared" ref="F18" si="7">E18+36</f>
        <v>45583</v>
      </c>
      <c r="G18" s="444">
        <f t="shared" ref="G18" si="8">E18+40</f>
        <v>45587</v>
      </c>
      <c r="H18" s="444">
        <f t="shared" ref="H18" si="9">E18+42</f>
        <v>45589</v>
      </c>
      <c r="I18" s="445">
        <f t="shared" ref="I18" si="10">E18+44</f>
        <v>45591</v>
      </c>
      <c r="J18" s="445">
        <f t="shared" ref="J18" si="11">E18+47</f>
        <v>45594</v>
      </c>
      <c r="K18" s="445">
        <f t="shared" ref="K18" si="12">E18+49</f>
        <v>45596</v>
      </c>
      <c r="L18" s="373">
        <v>45547</v>
      </c>
      <c r="M18" s="373">
        <f>L18+1</f>
        <v>45548</v>
      </c>
      <c r="N18" s="1215"/>
    </row>
    <row r="19" spans="1:14" s="29" customFormat="1" ht="14.25" hidden="1">
      <c r="A19" s="770" t="s">
        <v>5294</v>
      </c>
      <c r="B19" s="2453">
        <f t="shared" si="6"/>
        <v>38</v>
      </c>
      <c r="C19" s="304" t="s">
        <v>404</v>
      </c>
      <c r="D19" s="181" t="s">
        <v>5295</v>
      </c>
      <c r="E19" s="445">
        <v>45554</v>
      </c>
      <c r="F19" s="444"/>
      <c r="G19" s="444"/>
      <c r="H19" s="444"/>
      <c r="I19" s="445"/>
      <c r="J19" s="445"/>
      <c r="K19" s="445"/>
      <c r="L19" s="373">
        <v>45554</v>
      </c>
      <c r="M19" s="373">
        <f>L19+1</f>
        <v>45555</v>
      </c>
      <c r="N19" s="1215"/>
    </row>
    <row r="20" spans="1:14" s="29" customFormat="1" ht="14.25" hidden="1">
      <c r="A20" s="770" t="s">
        <v>5296</v>
      </c>
      <c r="B20" s="2453">
        <f t="shared" si="6"/>
        <v>39</v>
      </c>
      <c r="C20" s="304" t="s">
        <v>404</v>
      </c>
      <c r="D20" s="181" t="s">
        <v>5297</v>
      </c>
      <c r="E20" s="445">
        <v>45563</v>
      </c>
      <c r="F20" s="444"/>
      <c r="G20" s="444"/>
      <c r="H20" s="444"/>
      <c r="I20" s="445"/>
      <c r="J20" s="445"/>
      <c r="K20" s="445"/>
      <c r="L20" s="373">
        <v>45561</v>
      </c>
      <c r="M20" s="373">
        <f t="shared" ref="M20:M25" si="13">L20+1</f>
        <v>45562</v>
      </c>
      <c r="N20" s="1215"/>
    </row>
    <row r="21" spans="1:14" s="29" customFormat="1" ht="14.25">
      <c r="A21" s="770" t="s">
        <v>5298</v>
      </c>
      <c r="B21" s="2453">
        <f t="shared" si="6"/>
        <v>40</v>
      </c>
      <c r="C21" s="219" t="s">
        <v>404</v>
      </c>
      <c r="D21" s="180" t="s">
        <v>5299</v>
      </c>
      <c r="E21" s="445">
        <v>45568</v>
      </c>
      <c r="F21" s="444"/>
      <c r="G21" s="444"/>
      <c r="H21" s="444"/>
      <c r="I21" s="445"/>
      <c r="J21" s="445"/>
      <c r="K21" s="445"/>
      <c r="L21" s="373">
        <v>45568</v>
      </c>
      <c r="M21" s="373">
        <f t="shared" si="13"/>
        <v>45569</v>
      </c>
      <c r="N21" s="1215"/>
    </row>
    <row r="22" spans="1:14" s="29" customFormat="1" ht="14.25">
      <c r="A22" s="770" t="s">
        <v>5300</v>
      </c>
      <c r="B22" s="2453">
        <f t="shared" si="6"/>
        <v>41</v>
      </c>
      <c r="C22" s="219" t="s">
        <v>404</v>
      </c>
      <c r="D22" s="180" t="s">
        <v>5301</v>
      </c>
      <c r="E22" s="445">
        <v>45575</v>
      </c>
      <c r="F22" s="444"/>
      <c r="G22" s="444"/>
      <c r="H22" s="444"/>
      <c r="I22" s="445"/>
      <c r="J22" s="445"/>
      <c r="K22" s="445"/>
      <c r="L22" s="373">
        <v>45575</v>
      </c>
      <c r="M22" s="373">
        <f t="shared" si="13"/>
        <v>45576</v>
      </c>
      <c r="N22" s="1215"/>
    </row>
    <row r="23" spans="1:14" s="29" customFormat="1" ht="14.25">
      <c r="A23" s="770" t="s">
        <v>5302</v>
      </c>
      <c r="B23" s="2453">
        <f t="shared" si="6"/>
        <v>42</v>
      </c>
      <c r="C23" s="219" t="s">
        <v>404</v>
      </c>
      <c r="D23" s="180" t="s">
        <v>5303</v>
      </c>
      <c r="E23" s="445">
        <v>45582</v>
      </c>
      <c r="F23" s="444"/>
      <c r="G23" s="444"/>
      <c r="H23" s="444"/>
      <c r="I23" s="445"/>
      <c r="J23" s="445"/>
      <c r="K23" s="445"/>
      <c r="L23" s="373">
        <v>45582</v>
      </c>
      <c r="M23" s="373">
        <f t="shared" si="13"/>
        <v>45583</v>
      </c>
      <c r="N23" s="1215"/>
    </row>
    <row r="24" spans="1:14" s="29" customFormat="1" ht="14.25">
      <c r="A24" s="770" t="s">
        <v>5304</v>
      </c>
      <c r="B24" s="2453">
        <f t="shared" si="6"/>
        <v>43</v>
      </c>
      <c r="C24" s="219" t="s">
        <v>404</v>
      </c>
      <c r="D24" s="180" t="s">
        <v>5305</v>
      </c>
      <c r="E24" s="445">
        <v>45589</v>
      </c>
      <c r="F24" s="444"/>
      <c r="G24" s="444"/>
      <c r="H24" s="444"/>
      <c r="I24" s="445"/>
      <c r="J24" s="445"/>
      <c r="K24" s="445"/>
      <c r="L24" s="373">
        <v>45589</v>
      </c>
      <c r="M24" s="373">
        <f t="shared" si="13"/>
        <v>45590</v>
      </c>
      <c r="N24" s="1215"/>
    </row>
    <row r="25" spans="1:14" s="29" customFormat="1" ht="14.25">
      <c r="A25" s="770" t="s">
        <v>5306</v>
      </c>
      <c r="B25" s="2453">
        <f t="shared" si="6"/>
        <v>44</v>
      </c>
      <c r="C25" s="219" t="s">
        <v>404</v>
      </c>
      <c r="D25" s="180" t="s">
        <v>5307</v>
      </c>
      <c r="E25" s="445">
        <v>45596</v>
      </c>
      <c r="F25" s="444"/>
      <c r="G25" s="444"/>
      <c r="H25" s="444"/>
      <c r="I25" s="445"/>
      <c r="J25" s="445"/>
      <c r="K25" s="445"/>
      <c r="L25" s="373">
        <v>45596</v>
      </c>
      <c r="M25" s="373">
        <f t="shared" si="13"/>
        <v>45597</v>
      </c>
      <c r="N25" s="1215"/>
    </row>
    <row r="26" spans="1:14" s="29" customFormat="1" ht="14.25">
      <c r="A26" s="770" t="s">
        <v>5308</v>
      </c>
      <c r="B26" s="2453">
        <f t="shared" si="6"/>
        <v>45</v>
      </c>
      <c r="C26" s="304" t="s">
        <v>404</v>
      </c>
      <c r="D26" s="181" t="s">
        <v>5309</v>
      </c>
      <c r="E26" s="445">
        <v>45603</v>
      </c>
      <c r="F26" s="444"/>
      <c r="G26" s="444"/>
      <c r="H26" s="444"/>
      <c r="I26" s="445"/>
      <c r="J26" s="445"/>
      <c r="K26" s="445"/>
      <c r="L26" s="373">
        <v>45603</v>
      </c>
      <c r="M26" s="373">
        <f>L26+1</f>
        <v>45604</v>
      </c>
      <c r="N26" s="1215"/>
    </row>
    <row r="27" spans="1:14" s="29" customFormat="1" ht="14.25">
      <c r="A27" s="770" t="s">
        <v>5310</v>
      </c>
      <c r="B27" s="2453">
        <f>WEEKNUM(L27)</f>
        <v>46</v>
      </c>
      <c r="C27" s="2788" t="s">
        <v>5311</v>
      </c>
      <c r="D27" s="181" t="s">
        <v>5312</v>
      </c>
      <c r="E27" s="2838">
        <v>45611</v>
      </c>
      <c r="F27" s="444">
        <f>E27+36</f>
        <v>45647</v>
      </c>
      <c r="G27" s="444">
        <f>E27+40</f>
        <v>45651</v>
      </c>
      <c r="H27" s="444">
        <f>E27+42</f>
        <v>45653</v>
      </c>
      <c r="I27" s="534">
        <v>45651</v>
      </c>
      <c r="J27" s="445">
        <f>E27+47</f>
        <v>45658</v>
      </c>
      <c r="K27" s="534">
        <v>45654</v>
      </c>
      <c r="L27" s="373">
        <v>45610</v>
      </c>
      <c r="M27" s="373">
        <f>L27+1</f>
        <v>45611</v>
      </c>
      <c r="N27" s="64" t="s">
        <v>5313</v>
      </c>
    </row>
    <row r="28" spans="1:14" s="29" customFormat="1" ht="14.25">
      <c r="A28" s="770"/>
      <c r="B28" s="2453">
        <f>WEEKNUM(L28)</f>
        <v>47</v>
      </c>
      <c r="C28" s="2788" t="s">
        <v>2337</v>
      </c>
      <c r="D28" s="181" t="s">
        <v>5314</v>
      </c>
      <c r="E28" s="534">
        <v>45617</v>
      </c>
      <c r="F28" s="533">
        <f>E28+36</f>
        <v>45653</v>
      </c>
      <c r="G28" s="533">
        <f>E28+40</f>
        <v>45657</v>
      </c>
      <c r="H28" s="533">
        <f>E28+42</f>
        <v>45659</v>
      </c>
      <c r="I28" s="534">
        <f>E28+44</f>
        <v>45661</v>
      </c>
      <c r="J28" s="534">
        <f>E28+47</f>
        <v>45664</v>
      </c>
      <c r="K28" s="534">
        <f>E28+49</f>
        <v>45666</v>
      </c>
      <c r="L28" s="373">
        <v>45617</v>
      </c>
      <c r="M28" s="373">
        <f>L28+1</f>
        <v>45618</v>
      </c>
      <c r="N28" s="1215"/>
    </row>
    <row r="29" spans="1:14" s="29" customFormat="1" ht="14.25">
      <c r="A29" s="770"/>
      <c r="B29" s="2453">
        <f>WEEKNUM(L29)</f>
        <v>48</v>
      </c>
      <c r="C29" s="2788" t="s">
        <v>2337</v>
      </c>
      <c r="D29" s="181" t="s">
        <v>5315</v>
      </c>
      <c r="E29" s="534">
        <v>45624</v>
      </c>
      <c r="F29" s="533">
        <f>E29+36</f>
        <v>45660</v>
      </c>
      <c r="G29" s="533">
        <f>E29+40</f>
        <v>45664</v>
      </c>
      <c r="H29" s="533">
        <f>E29+42</f>
        <v>45666</v>
      </c>
      <c r="I29" s="534">
        <f>E29+44</f>
        <v>45668</v>
      </c>
      <c r="J29" s="534">
        <f>E29+47</f>
        <v>45671</v>
      </c>
      <c r="K29" s="534">
        <f>E29+49</f>
        <v>45673</v>
      </c>
      <c r="L29" s="373">
        <v>45624</v>
      </c>
      <c r="M29" s="373">
        <f>L29+1</f>
        <v>45625</v>
      </c>
      <c r="N29" s="1215"/>
    </row>
    <row r="30" spans="1:14" s="29" customFormat="1" ht="14.25">
      <c r="A30" s="770"/>
      <c r="B30" s="2453">
        <f>WEEKNUM(L30)</f>
        <v>49</v>
      </c>
      <c r="C30" s="746" t="s">
        <v>2337</v>
      </c>
      <c r="D30" s="180" t="s">
        <v>5315</v>
      </c>
      <c r="E30" s="449">
        <v>45631</v>
      </c>
      <c r="F30" s="448">
        <f>E30+36</f>
        <v>45667</v>
      </c>
      <c r="G30" s="448">
        <f>E30+40</f>
        <v>45671</v>
      </c>
      <c r="H30" s="448">
        <f>E30+42</f>
        <v>45673</v>
      </c>
      <c r="I30" s="449">
        <f>E30+44</f>
        <v>45675</v>
      </c>
      <c r="J30" s="449">
        <f>E30+47</f>
        <v>45678</v>
      </c>
      <c r="K30" s="449">
        <f>E30+49</f>
        <v>45680</v>
      </c>
      <c r="L30" s="373">
        <f>L29+7</f>
        <v>45631</v>
      </c>
      <c r="M30" s="373">
        <f>L30+1</f>
        <v>45632</v>
      </c>
      <c r="N30" s="1215"/>
    </row>
    <row r="31" spans="1:14" s="29" customFormat="1" ht="15">
      <c r="B31" s="58"/>
      <c r="C31" s="26" t="s">
        <v>609</v>
      </c>
      <c r="D31" s="30"/>
      <c r="E31" s="30"/>
      <c r="F31" s="52"/>
      <c r="G31" s="53"/>
      <c r="H31" s="53"/>
      <c r="I31" s="30"/>
      <c r="J31" s="30"/>
      <c r="K31" s="2457"/>
      <c r="L31" s="2457"/>
      <c r="M31" s="53"/>
    </row>
    <row r="32" spans="1:14" s="29" customFormat="1" ht="15">
      <c r="B32" s="58"/>
      <c r="C32" s="26"/>
      <c r="D32" s="30"/>
      <c r="E32" s="30"/>
      <c r="F32" s="52"/>
      <c r="G32" s="53"/>
      <c r="H32" s="53"/>
      <c r="I32" s="30"/>
      <c r="J32" s="30"/>
      <c r="K32" s="53"/>
      <c r="L32" s="53"/>
      <c r="M32" s="53"/>
    </row>
    <row r="33" spans="2:13" s="29" customFormat="1" ht="15">
      <c r="B33" s="58"/>
      <c r="C33" s="1176"/>
      <c r="D33" s="1177"/>
      <c r="E33" s="1177"/>
      <c r="F33" s="1177"/>
      <c r="G33" s="1178"/>
      <c r="H33" s="1179"/>
      <c r="I33" s="1177"/>
      <c r="J33" s="1177"/>
      <c r="K33" s="53"/>
      <c r="L33" s="53"/>
      <c r="M33" s="53"/>
    </row>
    <row r="34" spans="2:13" s="29" customFormat="1" ht="15">
      <c r="B34" s="58"/>
      <c r="C34" s="51" t="s">
        <v>0</v>
      </c>
      <c r="D34" s="30"/>
      <c r="E34" s="30"/>
      <c r="F34" s="52"/>
      <c r="G34" s="53" t="s">
        <v>35</v>
      </c>
      <c r="H34" s="53"/>
      <c r="I34" s="30"/>
      <c r="J34" s="30"/>
      <c r="K34" s="53" t="s">
        <v>60</v>
      </c>
      <c r="L34" s="53"/>
      <c r="M34" s="53"/>
    </row>
    <row r="35" spans="2:13" s="29" customFormat="1" ht="14.25">
      <c r="B35" s="58"/>
      <c r="C35" s="31" t="s">
        <v>1</v>
      </c>
      <c r="D35" s="27"/>
      <c r="E35" s="1152" t="s">
        <v>610</v>
      </c>
      <c r="F35" s="23"/>
      <c r="G35" s="27" t="s">
        <v>611</v>
      </c>
      <c r="H35" s="27"/>
      <c r="I35" s="1152" t="s">
        <v>38</v>
      </c>
      <c r="J35" s="27"/>
      <c r="K35" s="27" t="s">
        <v>62</v>
      </c>
      <c r="L35" s="27"/>
      <c r="M35" s="33" t="s">
        <v>63</v>
      </c>
    </row>
    <row r="36" spans="2:13" s="29" customFormat="1" ht="14.25">
      <c r="B36" s="58"/>
      <c r="C36" s="31"/>
      <c r="D36" s="27"/>
      <c r="E36" s="1152"/>
      <c r="F36" s="23"/>
      <c r="G36" s="27"/>
      <c r="H36" s="27"/>
      <c r="I36" s="1152"/>
      <c r="J36" s="27"/>
      <c r="K36" s="27"/>
      <c r="L36" s="27"/>
      <c r="M36" s="33"/>
    </row>
    <row r="37" spans="2:13" s="29" customFormat="1" ht="14.25">
      <c r="B37" s="58"/>
      <c r="C37" s="78" t="str">
        <f>HOME!A$561</f>
        <v>PANTHER</v>
      </c>
      <c r="D37" s="78" t="str">
        <f>HOME!B$561</f>
        <v>YARIMCA</v>
      </c>
      <c r="E37" s="64" t="str">
        <f>HOME!C$561</f>
        <v>TRYAR</v>
      </c>
      <c r="F37" s="60"/>
      <c r="G37" s="78" t="e">
        <f>HOME!#REF!</f>
        <v>#REF!</v>
      </c>
      <c r="H37" s="78" t="e">
        <f>HOME!#REF!</f>
        <v>#REF!</v>
      </c>
      <c r="I37" s="64" t="e">
        <f>HOME!#REF!</f>
        <v>#REF!</v>
      </c>
      <c r="J37" s="60"/>
      <c r="K37" s="78">
        <f>HOME!A$594</f>
        <v>0</v>
      </c>
      <c r="L37" s="78">
        <f>HOME!B$594</f>
        <v>0</v>
      </c>
      <c r="M37" s="64">
        <f>HOME!C$594</f>
        <v>0</v>
      </c>
    </row>
    <row r="38" spans="2:13">
      <c r="B38" s="2455"/>
      <c r="C38" s="78" t="str">
        <f>HOME!A$562</f>
        <v>TIGER SERVICE</v>
      </c>
      <c r="D38" s="78" t="str">
        <f>HOME!B$562</f>
        <v>YARIMCA</v>
      </c>
      <c r="E38" s="64" t="str">
        <f>HOME!C$562</f>
        <v>TRYAR</v>
      </c>
      <c r="F38" s="60"/>
      <c r="G38" s="78" t="e">
        <f>HOME!#REF!</f>
        <v>#REF!</v>
      </c>
      <c r="H38" s="78" t="e">
        <f>HOME!#REF!</f>
        <v>#REF!</v>
      </c>
      <c r="I38" s="64" t="e">
        <f>HOME!#REF!</f>
        <v>#REF!</v>
      </c>
      <c r="J38" s="60"/>
      <c r="K38" s="78">
        <f>HOME!A$596</f>
        <v>0</v>
      </c>
      <c r="L38" s="78">
        <f>HOME!B$596</f>
        <v>0</v>
      </c>
      <c r="M38" s="64">
        <f>HOME!C$596</f>
        <v>0</v>
      </c>
    </row>
    <row r="39" spans="2:13">
      <c r="B39" s="2455"/>
      <c r="C39" s="78" t="str">
        <f>HOME!A$564</f>
        <v>BRITANNIA</v>
      </c>
      <c r="D39" s="78" t="str">
        <f>HOME!B$564</f>
        <v>ZANZIBAR</v>
      </c>
      <c r="E39" s="64" t="str">
        <f>HOME!C$564</f>
        <v>TZZNZ</v>
      </c>
      <c r="F39" s="60"/>
      <c r="G39" s="78" t="e">
        <f>HOME!#REF!</f>
        <v>#REF!</v>
      </c>
      <c r="H39" s="78" t="str">
        <f>HOME!B$573</f>
        <v>CALLAO</v>
      </c>
      <c r="I39" s="64" t="str">
        <f>HOME!C$573</f>
        <v>PECLL</v>
      </c>
      <c r="J39" s="60"/>
      <c r="K39" s="78">
        <f>HOME!A$599</f>
        <v>0</v>
      </c>
      <c r="L39" s="78">
        <f>HOME!B$599</f>
        <v>0</v>
      </c>
      <c r="M39" s="64">
        <f>HOME!C$599</f>
        <v>0</v>
      </c>
    </row>
    <row r="40" spans="2:13">
      <c r="B40" s="2455"/>
      <c r="C40" s="78" t="str">
        <f>HOME!A$569</f>
        <v>IPANEMA</v>
      </c>
      <c r="D40" s="78" t="str">
        <f>HOME!B$569</f>
        <v>ZARATE</v>
      </c>
      <c r="E40" s="64" t="str">
        <f>HOME!C$569</f>
        <v>ARZAE</v>
      </c>
      <c r="F40" s="60"/>
      <c r="G40" s="78">
        <f>HOME!A$582</f>
        <v>0</v>
      </c>
      <c r="H40" s="78">
        <f>HOME!B$582</f>
        <v>0</v>
      </c>
      <c r="I40" s="64">
        <f>HOME!C$582</f>
        <v>0</v>
      </c>
      <c r="J40" s="60"/>
      <c r="K40" s="78">
        <f>HOME!A$600</f>
        <v>0</v>
      </c>
      <c r="L40" s="78">
        <f>HOME!B$600</f>
        <v>0</v>
      </c>
      <c r="M40" s="64">
        <f>HOME!C$600</f>
        <v>0</v>
      </c>
    </row>
    <row r="41" spans="2:13">
      <c r="B41" s="2455"/>
      <c r="C41" s="78" t="str">
        <f>HOME!A$571</f>
        <v>BRITANNIA</v>
      </c>
      <c r="D41" s="78" t="str">
        <f>HOME!B$571</f>
        <v>ZEEBRUGGE</v>
      </c>
      <c r="E41" s="64" t="str">
        <f>HOME!C$571</f>
        <v>BEZEE</v>
      </c>
      <c r="F41" s="60"/>
      <c r="G41" s="78" t="e">
        <f>HOME!#REF!</f>
        <v>#REF!</v>
      </c>
      <c r="H41" s="78">
        <f>HOME!B$583</f>
        <v>0</v>
      </c>
      <c r="I41" s="64">
        <f>HOME!C$583</f>
        <v>0</v>
      </c>
      <c r="J41" s="60"/>
      <c r="K41" s="78">
        <f>HOME!A$595</f>
        <v>0</v>
      </c>
      <c r="L41" s="78">
        <f>HOME!B$595</f>
        <v>0</v>
      </c>
      <c r="M41" s="64">
        <f>HOME!C$595</f>
        <v>0</v>
      </c>
    </row>
    <row r="42" spans="2:13">
      <c r="B42" s="2455"/>
      <c r="C42" s="78" t="str">
        <f>HOME!A$572</f>
        <v>SWAN SERVICE</v>
      </c>
      <c r="D42" s="78" t="str">
        <f>HOME!B$572</f>
        <v>HAMBURG</v>
      </c>
      <c r="E42" s="64" t="str">
        <f>HOME!C$572</f>
        <v>DEHAM</v>
      </c>
      <c r="F42" s="60"/>
      <c r="G42" s="78">
        <f>HOME!A$584</f>
        <v>0</v>
      </c>
      <c r="H42" s="78">
        <f>HOME!B$584</f>
        <v>0</v>
      </c>
      <c r="I42" s="64">
        <f>HOME!C$584</f>
        <v>0</v>
      </c>
      <c r="J42" s="60"/>
      <c r="K42" s="78">
        <f>HOME!A$597</f>
        <v>0</v>
      </c>
      <c r="L42" s="78">
        <f>HOME!B$597</f>
        <v>0</v>
      </c>
      <c r="M42" s="64">
        <f>HOME!C$597</f>
        <v>0</v>
      </c>
    </row>
    <row r="43" spans="2:13">
      <c r="B43" s="2455"/>
      <c r="C43" s="78" t="e">
        <f>HOME!#REF!</f>
        <v>#REF!</v>
      </c>
      <c r="D43" s="78" t="e">
        <f>HOME!#REF!</f>
        <v>#REF!</v>
      </c>
      <c r="E43" s="64" t="e">
        <f>HOME!#REF!</f>
        <v>#REF!</v>
      </c>
      <c r="F43" s="60"/>
      <c r="G43" s="78">
        <f>HOME!A$585</f>
        <v>0</v>
      </c>
      <c r="H43" s="78">
        <f>HOME!B$585</f>
        <v>0</v>
      </c>
      <c r="I43" s="64">
        <f>HOME!C$585</f>
        <v>0</v>
      </c>
      <c r="J43" s="60"/>
      <c r="K43" s="78">
        <f>HOME!A$601</f>
        <v>0</v>
      </c>
      <c r="L43" s="78">
        <f>HOME!B$601</f>
        <v>0</v>
      </c>
      <c r="M43" s="64">
        <f>HOME!C$601</f>
        <v>0</v>
      </c>
    </row>
    <row r="44" spans="2:13">
      <c r="B44" s="2455"/>
      <c r="C44" s="78" t="str">
        <f>HOME!A$583</f>
        <v>ENDD</v>
      </c>
      <c r="D44" s="78" t="e">
        <f>HOME!#REF!</f>
        <v>#REF!</v>
      </c>
      <c r="E44" s="64" t="e">
        <f>HOME!#REF!</f>
        <v>#REF!</v>
      </c>
      <c r="F44" s="60"/>
      <c r="G44" s="78">
        <f>HOME!A$586</f>
        <v>0</v>
      </c>
      <c r="H44" s="78">
        <f>HOME!B$586</f>
        <v>0</v>
      </c>
      <c r="I44" s="64">
        <f>HOME!C$586</f>
        <v>0</v>
      </c>
      <c r="J44" s="60"/>
      <c r="K44" s="78">
        <f>HOME!A$598</f>
        <v>0</v>
      </c>
      <c r="L44" s="78">
        <f>HOME!B$598</f>
        <v>0</v>
      </c>
      <c r="M44" s="64">
        <f>HOME!C$598</f>
        <v>0</v>
      </c>
    </row>
    <row r="47" spans="2:13" ht="14.25">
      <c r="B47" s="2455"/>
      <c r="C47" s="29" t="s">
        <v>33</v>
      </c>
      <c r="D47" s="29" t="s">
        <v>612</v>
      </c>
      <c r="E47" s="905"/>
      <c r="F47" s="29"/>
      <c r="G47" s="29" t="s">
        <v>58</v>
      </c>
      <c r="H47" s="58" t="s">
        <v>59</v>
      </c>
      <c r="I47" s="58"/>
      <c r="J47" s="905"/>
      <c r="K47" s="29" t="s">
        <v>58</v>
      </c>
      <c r="L47" s="29" t="s">
        <v>88</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21"/>
  <sheetViews>
    <sheetView zoomScaleNormal="100" workbookViewId="0">
      <selection activeCell="E85" sqref="E85"/>
    </sheetView>
  </sheetViews>
  <sheetFormatPr defaultColWidth="9.42578125" defaultRowHeight="12.75"/>
  <cols>
    <col min="1" max="1" width="10.42578125" style="4565" customWidth="1"/>
    <col min="2" max="2" width="6.42578125" style="77" customWidth="1"/>
    <col min="3" max="3" width="29" style="129" customWidth="1"/>
    <col min="4" max="4" width="16.85546875" style="129" customWidth="1"/>
    <col min="5" max="5" width="17.140625" style="129" customWidth="1"/>
    <col min="6" max="6" width="17.42578125" style="129" customWidth="1"/>
    <col min="7" max="7" width="18.42578125" style="129" customWidth="1"/>
    <col min="8" max="8" width="17.42578125" style="129" bestFit="1" customWidth="1"/>
    <col min="9" max="9" width="15.42578125" style="129" customWidth="1"/>
    <col min="10" max="10" width="16.7109375" style="129" customWidth="1"/>
    <col min="11" max="11" width="14.28515625" style="129" customWidth="1"/>
    <col min="12" max="12" width="16.7109375" style="129" customWidth="1"/>
    <col min="13" max="13" width="14.42578125" style="129" customWidth="1"/>
    <col min="14" max="14" width="9.85546875" style="129" customWidth="1"/>
    <col min="15" max="16384" width="9.42578125" style="129"/>
  </cols>
  <sheetData>
    <row r="1" spans="1:16">
      <c r="A1" s="4565" t="s">
        <v>5316</v>
      </c>
    </row>
    <row r="2" spans="1:16" s="131" customFormat="1" ht="33">
      <c r="A2" s="2688"/>
      <c r="B2" s="77"/>
      <c r="C2" s="380" t="s">
        <v>93</v>
      </c>
      <c r="D2" s="3711"/>
      <c r="M2" s="39"/>
    </row>
    <row r="3" spans="1:16" s="130" customFormat="1" ht="12">
      <c r="A3" s="2688"/>
      <c r="B3" s="77"/>
      <c r="E3" s="4566"/>
      <c r="F3" s="4567"/>
      <c r="K3" s="183"/>
      <c r="M3" s="267"/>
    </row>
    <row r="4" spans="1:16" ht="19.5">
      <c r="C4" s="774"/>
      <c r="D4" s="774"/>
      <c r="E4" s="171" t="s">
        <v>5317</v>
      </c>
      <c r="F4" s="774"/>
      <c r="G4" s="774"/>
      <c r="H4" s="774"/>
      <c r="I4" s="41"/>
      <c r="J4" s="41"/>
      <c r="K4" s="41"/>
      <c r="M4" s="127"/>
      <c r="N4" s="1072"/>
      <c r="O4" s="14"/>
    </row>
    <row r="5" spans="1:16" ht="13.5" customHeight="1">
      <c r="C5" s="4568" t="s">
        <v>5318</v>
      </c>
      <c r="D5" s="419"/>
      <c r="E5" s="419"/>
      <c r="F5" s="419"/>
      <c r="G5" s="419"/>
      <c r="H5" s="419"/>
      <c r="I5" s="41"/>
      <c r="J5" s="41"/>
      <c r="K5" s="41"/>
      <c r="L5" s="3595"/>
      <c r="M5" s="127"/>
      <c r="N5" s="127"/>
      <c r="O5" s="14"/>
    </row>
    <row r="6" spans="1:16" s="130" customFormat="1" ht="27" hidden="1" customHeight="1">
      <c r="A6" s="1102"/>
      <c r="B6" s="3423"/>
      <c r="C6" s="730" t="s">
        <v>5319</v>
      </c>
      <c r="D6" s="184"/>
      <c r="E6" s="1129" t="s">
        <v>96</v>
      </c>
      <c r="F6" s="185" t="s">
        <v>665</v>
      </c>
      <c r="G6" s="419"/>
      <c r="H6" s="419"/>
      <c r="I6" s="41"/>
      <c r="J6" s="41"/>
      <c r="M6" s="693"/>
      <c r="P6" s="4569"/>
    </row>
    <row r="7" spans="1:16" s="130" customFormat="1" ht="33.75" hidden="1">
      <c r="A7" s="1102"/>
      <c r="B7" s="3423"/>
      <c r="C7" s="187"/>
      <c r="D7" s="188" t="s">
        <v>4718</v>
      </c>
      <c r="E7" s="726"/>
      <c r="F7" s="261" t="s">
        <v>4267</v>
      </c>
      <c r="G7" s="3597" t="s">
        <v>5320</v>
      </c>
      <c r="H7" s="1610" t="s">
        <v>5321</v>
      </c>
      <c r="I7" s="4570"/>
      <c r="J7" s="41"/>
      <c r="N7" s="2051"/>
      <c r="O7" s="2050"/>
      <c r="P7" s="4569"/>
    </row>
    <row r="8" spans="1:16" s="130" customFormat="1" ht="18.75" hidden="1" customHeight="1">
      <c r="A8" s="1102" t="s">
        <v>5322</v>
      </c>
      <c r="B8" s="3423" t="s">
        <v>5323</v>
      </c>
      <c r="C8" s="1464" t="s">
        <v>5324</v>
      </c>
      <c r="D8" s="448" t="s">
        <v>5325</v>
      </c>
      <c r="E8" s="448">
        <v>45553</v>
      </c>
      <c r="F8" s="448">
        <f>E8+12</f>
        <v>45565</v>
      </c>
      <c r="G8" s="2896">
        <v>45545</v>
      </c>
      <c r="H8" s="2896">
        <f>G8+1</f>
        <v>45546</v>
      </c>
      <c r="I8" s="41"/>
      <c r="J8" s="41"/>
      <c r="N8" s="1225"/>
    </row>
    <row r="9" spans="1:16" s="130" customFormat="1" ht="18.75" hidden="1" customHeight="1">
      <c r="A9" s="1102" t="s">
        <v>5326</v>
      </c>
      <c r="B9" s="3423" t="s">
        <v>5327</v>
      </c>
      <c r="C9" s="2342" t="s">
        <v>5328</v>
      </c>
      <c r="D9" s="448" t="s">
        <v>5329</v>
      </c>
      <c r="E9" s="448">
        <v>45558</v>
      </c>
      <c r="F9" s="448">
        <f t="shared" ref="F9:F10" si="0">E9+12</f>
        <v>45570</v>
      </c>
      <c r="G9" s="2896">
        <v>45552</v>
      </c>
      <c r="H9" s="2896">
        <f t="shared" ref="H9:H14" si="1">G9+1</f>
        <v>45553</v>
      </c>
      <c r="I9" s="41"/>
      <c r="J9" s="41"/>
      <c r="N9" s="1225"/>
    </row>
    <row r="10" spans="1:16" s="130" customFormat="1" ht="18.75" hidden="1" customHeight="1">
      <c r="A10" s="1102"/>
      <c r="B10" s="3423" t="s">
        <v>5330</v>
      </c>
      <c r="C10" s="2342" t="s">
        <v>5331</v>
      </c>
      <c r="D10" s="448" t="s">
        <v>5332</v>
      </c>
      <c r="E10" s="448">
        <v>45565</v>
      </c>
      <c r="F10" s="448">
        <f t="shared" si="0"/>
        <v>45577</v>
      </c>
      <c r="G10" s="2896">
        <v>45559</v>
      </c>
      <c r="H10" s="2896">
        <f t="shared" si="1"/>
        <v>45560</v>
      </c>
      <c r="I10" s="41"/>
      <c r="J10" s="41"/>
      <c r="N10" s="1225"/>
    </row>
    <row r="11" spans="1:16" s="130" customFormat="1" ht="18.75" hidden="1" customHeight="1">
      <c r="A11" s="1102" t="s">
        <v>5333</v>
      </c>
      <c r="B11" s="3423" t="s">
        <v>5334</v>
      </c>
      <c r="C11" s="1754" t="s">
        <v>404</v>
      </c>
      <c r="D11" s="533" t="s">
        <v>5335</v>
      </c>
      <c r="E11" s="444">
        <v>45575</v>
      </c>
      <c r="F11" s="2465" t="s">
        <v>5336</v>
      </c>
      <c r="G11" s="2896">
        <v>45566</v>
      </c>
      <c r="H11" s="2896">
        <f t="shared" si="1"/>
        <v>45567</v>
      </c>
      <c r="I11" s="41"/>
      <c r="J11" s="41"/>
      <c r="N11" s="1225"/>
    </row>
    <row r="12" spans="1:16" s="130" customFormat="1" ht="18.75" hidden="1" customHeight="1">
      <c r="A12" s="1102" t="s">
        <v>5337</v>
      </c>
      <c r="B12" s="3423" t="s">
        <v>5338</v>
      </c>
      <c r="C12" s="1754" t="s">
        <v>404</v>
      </c>
      <c r="D12" s="533" t="s">
        <v>5339</v>
      </c>
      <c r="E12" s="444">
        <v>45573</v>
      </c>
      <c r="F12" s="2465" t="s">
        <v>5336</v>
      </c>
      <c r="G12" s="2896">
        <v>45573</v>
      </c>
      <c r="H12" s="2896">
        <f t="shared" si="1"/>
        <v>45574</v>
      </c>
      <c r="I12" s="41"/>
      <c r="J12" s="41"/>
      <c r="N12" s="1225"/>
    </row>
    <row r="13" spans="1:16" s="130" customFormat="1" ht="18.75" hidden="1" customHeight="1">
      <c r="A13" s="1102" t="s">
        <v>5340</v>
      </c>
      <c r="B13" s="3423" t="s">
        <v>5341</v>
      </c>
      <c r="C13" s="1754" t="s">
        <v>404</v>
      </c>
      <c r="D13" s="533" t="s">
        <v>5342</v>
      </c>
      <c r="E13" s="444">
        <v>45580</v>
      </c>
      <c r="F13" s="2465" t="s">
        <v>5336</v>
      </c>
      <c r="G13" s="2896">
        <v>45580</v>
      </c>
      <c r="H13" s="2896">
        <f t="shared" si="1"/>
        <v>45581</v>
      </c>
      <c r="I13" s="41"/>
      <c r="J13" s="41"/>
      <c r="N13" s="1225"/>
    </row>
    <row r="14" spans="1:16" s="130" customFormat="1" ht="18.75" hidden="1" customHeight="1">
      <c r="A14" s="1102" t="s">
        <v>5287</v>
      </c>
      <c r="B14" s="3423" t="s">
        <v>5343</v>
      </c>
      <c r="C14" s="1754" t="s">
        <v>404</v>
      </c>
      <c r="D14" s="533" t="s">
        <v>5344</v>
      </c>
      <c r="E14" s="444">
        <v>45587</v>
      </c>
      <c r="F14" s="2465" t="s">
        <v>5336</v>
      </c>
      <c r="G14" s="2896">
        <v>45587</v>
      </c>
      <c r="H14" s="2896">
        <f t="shared" si="1"/>
        <v>45588</v>
      </c>
      <c r="I14" s="41"/>
      <c r="J14" s="41"/>
      <c r="N14" s="1225"/>
    </row>
    <row r="15" spans="1:16" s="130" customFormat="1" ht="18.75" hidden="1" customHeight="1">
      <c r="A15" s="1102" t="s">
        <v>5345</v>
      </c>
      <c r="B15" s="3423" t="s">
        <v>5346</v>
      </c>
      <c r="C15" s="1754" t="s">
        <v>404</v>
      </c>
      <c r="D15" s="533" t="s">
        <v>5347</v>
      </c>
      <c r="E15" s="444">
        <v>45594</v>
      </c>
      <c r="F15" s="2465" t="s">
        <v>5336</v>
      </c>
      <c r="G15" s="2896">
        <v>45594</v>
      </c>
      <c r="H15" s="2896">
        <f>G15+1</f>
        <v>45595</v>
      </c>
      <c r="I15" s="41"/>
      <c r="J15" s="41"/>
      <c r="N15" s="1225"/>
    </row>
    <row r="16" spans="1:16" s="130" customFormat="1" ht="18.75" hidden="1" customHeight="1">
      <c r="A16" s="1102" t="s">
        <v>5348</v>
      </c>
      <c r="B16" s="3423" t="s">
        <v>5349</v>
      </c>
      <c r="C16" s="1464" t="s">
        <v>5331</v>
      </c>
      <c r="D16" s="448" t="s">
        <v>5350</v>
      </c>
      <c r="E16" s="448">
        <v>45612</v>
      </c>
      <c r="F16" s="448">
        <f>E16+12</f>
        <v>45624</v>
      </c>
      <c r="G16" s="2896">
        <v>45601</v>
      </c>
      <c r="H16" s="2896">
        <f>G16+1</f>
        <v>45602</v>
      </c>
      <c r="I16" s="41"/>
      <c r="J16" s="41"/>
      <c r="N16" s="1225"/>
    </row>
    <row r="17" spans="1:14" s="130" customFormat="1" ht="18.75" hidden="1" customHeight="1">
      <c r="A17" s="1102" t="s">
        <v>5351</v>
      </c>
      <c r="B17" s="3423" t="s">
        <v>5352</v>
      </c>
      <c r="C17" s="1464" t="s">
        <v>5353</v>
      </c>
      <c r="D17" s="448" t="s">
        <v>5354</v>
      </c>
      <c r="E17" s="448">
        <v>45616</v>
      </c>
      <c r="F17" s="448">
        <f t="shared" ref="F17:F19" si="2">E17+12</f>
        <v>45628</v>
      </c>
      <c r="G17" s="2896">
        <v>45608</v>
      </c>
      <c r="H17" s="2896">
        <f t="shared" ref="H17:H19" si="3">G17+1</f>
        <v>45609</v>
      </c>
      <c r="I17" s="41"/>
      <c r="J17" s="41"/>
      <c r="N17" s="1225"/>
    </row>
    <row r="18" spans="1:14" s="130" customFormat="1" ht="18.75" hidden="1" customHeight="1">
      <c r="A18" s="1102" t="s">
        <v>5355</v>
      </c>
      <c r="B18" s="3423" t="s">
        <v>5356</v>
      </c>
      <c r="C18" s="2842" t="s">
        <v>2181</v>
      </c>
      <c r="D18" s="448" t="s">
        <v>5357</v>
      </c>
      <c r="E18" s="444">
        <v>45619</v>
      </c>
      <c r="F18" s="444"/>
      <c r="G18" s="2896">
        <v>45615</v>
      </c>
      <c r="H18" s="2896">
        <f t="shared" si="3"/>
        <v>45616</v>
      </c>
      <c r="I18" s="41"/>
      <c r="J18" s="41"/>
      <c r="N18" s="1225"/>
    </row>
    <row r="19" spans="1:14" s="130" customFormat="1" ht="18.75" hidden="1" customHeight="1">
      <c r="A19" s="1102" t="s">
        <v>5358</v>
      </c>
      <c r="B19" s="3423" t="s">
        <v>5359</v>
      </c>
      <c r="C19" s="1464" t="s">
        <v>5360</v>
      </c>
      <c r="D19" s="448" t="s">
        <v>5361</v>
      </c>
      <c r="E19" s="448">
        <v>45628</v>
      </c>
      <c r="F19" s="448">
        <f t="shared" si="2"/>
        <v>45640</v>
      </c>
      <c r="G19" s="2896">
        <v>45622</v>
      </c>
      <c r="H19" s="2896">
        <f t="shared" si="3"/>
        <v>45623</v>
      </c>
      <c r="I19" s="41"/>
      <c r="J19" s="41"/>
      <c r="N19" s="1225"/>
    </row>
    <row r="20" spans="1:14" s="130" customFormat="1" ht="18.75" hidden="1" customHeight="1">
      <c r="A20" s="1102" t="s">
        <v>5362</v>
      </c>
      <c r="B20" s="3423" t="s">
        <v>5363</v>
      </c>
      <c r="C20" s="1754" t="s">
        <v>404</v>
      </c>
      <c r="D20" s="533" t="s">
        <v>5364</v>
      </c>
      <c r="E20" s="444">
        <v>45629</v>
      </c>
      <c r="F20" s="444"/>
      <c r="G20" s="2896">
        <v>45629</v>
      </c>
      <c r="H20" s="2896">
        <f t="shared" ref="H20" si="4">G20+1</f>
        <v>45630</v>
      </c>
      <c r="I20" s="41"/>
      <c r="J20" s="41"/>
      <c r="N20" s="1225"/>
    </row>
    <row r="21" spans="1:14" s="130" customFormat="1" ht="18.75" hidden="1" customHeight="1">
      <c r="A21" s="1102" t="s">
        <v>5365</v>
      </c>
      <c r="B21" s="3423" t="s">
        <v>5366</v>
      </c>
      <c r="C21" s="1754" t="s">
        <v>5367</v>
      </c>
      <c r="D21" s="533" t="s">
        <v>5368</v>
      </c>
      <c r="E21" s="444">
        <v>45639</v>
      </c>
      <c r="F21" s="444"/>
      <c r="G21" s="2896">
        <v>45636</v>
      </c>
      <c r="H21" s="2896">
        <f t="shared" ref="H21" si="5">G21+1</f>
        <v>45637</v>
      </c>
      <c r="I21" s="41"/>
      <c r="J21" s="41"/>
      <c r="N21" s="1225"/>
    </row>
    <row r="22" spans="1:14" s="130" customFormat="1" ht="18.75" hidden="1" customHeight="1">
      <c r="A22" s="1102" t="s">
        <v>5369</v>
      </c>
      <c r="B22" s="3423" t="s">
        <v>5370</v>
      </c>
      <c r="C22" s="1465" t="s">
        <v>5371</v>
      </c>
      <c r="D22" s="533" t="s">
        <v>5372</v>
      </c>
      <c r="E22" s="533">
        <v>45652</v>
      </c>
      <c r="F22" s="533">
        <f>E22+12</f>
        <v>45664</v>
      </c>
      <c r="G22" s="2896">
        <v>45643</v>
      </c>
      <c r="H22" s="2896">
        <f t="shared" ref="H22:H28" si="6">G22+1</f>
        <v>45644</v>
      </c>
      <c r="I22" s="41"/>
      <c r="J22" s="41"/>
      <c r="N22" s="1225"/>
    </row>
    <row r="23" spans="1:14" s="130" customFormat="1" ht="18.75" hidden="1" customHeight="1">
      <c r="A23" s="1102" t="s">
        <v>5373</v>
      </c>
      <c r="B23" s="3423" t="s">
        <v>5374</v>
      </c>
      <c r="C23" s="1465" t="s">
        <v>5375</v>
      </c>
      <c r="D23" s="533" t="s">
        <v>5376</v>
      </c>
      <c r="E23" s="533">
        <v>45656</v>
      </c>
      <c r="F23" s="533">
        <f>E23+12</f>
        <v>45668</v>
      </c>
      <c r="G23" s="2896">
        <v>45650</v>
      </c>
      <c r="H23" s="2896">
        <f t="shared" si="6"/>
        <v>45651</v>
      </c>
      <c r="I23" s="41"/>
      <c r="J23" s="41"/>
      <c r="N23" s="1225"/>
    </row>
    <row r="24" spans="1:14" s="130" customFormat="1" ht="18.75" hidden="1" customHeight="1">
      <c r="A24" s="1102"/>
      <c r="B24" s="3423" t="s">
        <v>5377</v>
      </c>
      <c r="C24" s="1465" t="s">
        <v>5378</v>
      </c>
      <c r="D24" s="533" t="s">
        <v>5379</v>
      </c>
      <c r="E24" s="533">
        <v>45661</v>
      </c>
      <c r="F24" s="533">
        <f>E24+12</f>
        <v>45673</v>
      </c>
      <c r="G24" s="2896">
        <v>45657</v>
      </c>
      <c r="H24" s="2896">
        <f t="shared" si="6"/>
        <v>45658</v>
      </c>
      <c r="I24" s="41"/>
      <c r="J24" s="41"/>
      <c r="N24" s="1225"/>
    </row>
    <row r="25" spans="1:14" s="130" customFormat="1" ht="18.75" hidden="1" customHeight="1">
      <c r="A25" s="1102" t="s">
        <v>5380</v>
      </c>
      <c r="B25" s="3423" t="s">
        <v>5381</v>
      </c>
      <c r="C25" s="1464" t="s">
        <v>5382</v>
      </c>
      <c r="D25" s="448" t="s">
        <v>5383</v>
      </c>
      <c r="E25" s="448">
        <v>45667</v>
      </c>
      <c r="F25" s="448">
        <f>E25+12</f>
        <v>45679</v>
      </c>
      <c r="G25" s="2896">
        <v>45664</v>
      </c>
      <c r="H25" s="2896">
        <f t="shared" si="6"/>
        <v>45665</v>
      </c>
      <c r="I25" s="41"/>
      <c r="J25" s="41"/>
      <c r="N25" s="1225"/>
    </row>
    <row r="26" spans="1:14" s="130" customFormat="1" ht="18.75" hidden="1" customHeight="1">
      <c r="A26" s="1102" t="s">
        <v>5384</v>
      </c>
      <c r="B26" s="3423" t="s">
        <v>5385</v>
      </c>
      <c r="C26" s="1464" t="s">
        <v>5386</v>
      </c>
      <c r="D26" s="448" t="s">
        <v>5387</v>
      </c>
      <c r="E26" s="444">
        <v>45674</v>
      </c>
      <c r="F26" s="444"/>
      <c r="G26" s="2896">
        <v>45671</v>
      </c>
      <c r="H26" s="2896">
        <f t="shared" si="6"/>
        <v>45672</v>
      </c>
      <c r="I26" s="41"/>
      <c r="J26" s="41"/>
      <c r="N26" s="1225"/>
    </row>
    <row r="27" spans="1:14" s="130" customFormat="1" ht="18.75" hidden="1" customHeight="1">
      <c r="A27" s="1102" t="s">
        <v>5388</v>
      </c>
      <c r="B27" s="3423" t="s">
        <v>5389</v>
      </c>
      <c r="C27" s="1464" t="s">
        <v>5390</v>
      </c>
      <c r="D27" s="448" t="s">
        <v>5391</v>
      </c>
      <c r="E27" s="448">
        <v>45685</v>
      </c>
      <c r="F27" s="448">
        <f t="shared" ref="F27" si="7">E27+12</f>
        <v>45697</v>
      </c>
      <c r="G27" s="2896">
        <v>45678</v>
      </c>
      <c r="H27" s="2896">
        <f t="shared" si="6"/>
        <v>45679</v>
      </c>
      <c r="I27" s="41"/>
      <c r="J27" s="41"/>
      <c r="N27" s="1225"/>
    </row>
    <row r="28" spans="1:14" s="130" customFormat="1" ht="18.75" hidden="1" customHeight="1">
      <c r="A28" s="1102" t="s">
        <v>5392</v>
      </c>
      <c r="B28" s="3423" t="s">
        <v>5393</v>
      </c>
      <c r="C28" s="2842" t="s">
        <v>5394</v>
      </c>
      <c r="D28" s="448" t="s">
        <v>5395</v>
      </c>
      <c r="E28" s="444">
        <v>45692</v>
      </c>
      <c r="F28" s="444"/>
      <c r="G28" s="2896">
        <v>45685</v>
      </c>
      <c r="H28" s="2896">
        <f t="shared" si="6"/>
        <v>45686</v>
      </c>
      <c r="I28" s="41"/>
      <c r="J28" s="41"/>
      <c r="N28" s="1225"/>
    </row>
    <row r="29" spans="1:14" s="130" customFormat="1" ht="18.75" hidden="1" customHeight="1">
      <c r="A29" s="1102" t="s">
        <v>5396</v>
      </c>
      <c r="B29" s="3423" t="s">
        <v>5397</v>
      </c>
      <c r="C29" s="1465" t="s">
        <v>551</v>
      </c>
      <c r="D29" s="533" t="s">
        <v>5398</v>
      </c>
      <c r="E29" s="533">
        <v>45693</v>
      </c>
      <c r="F29" s="533">
        <f t="shared" ref="F29" si="8">E29+12</f>
        <v>45705</v>
      </c>
      <c r="G29" s="2896">
        <v>45692</v>
      </c>
      <c r="H29" s="2896">
        <f t="shared" ref="H29" si="9">G29+1</f>
        <v>45693</v>
      </c>
      <c r="I29" s="41"/>
      <c r="J29" s="41"/>
      <c r="N29" s="1225"/>
    </row>
    <row r="30" spans="1:14" s="130" customFormat="1" ht="18.75" hidden="1" customHeight="1">
      <c r="A30" s="1102"/>
      <c r="B30" s="3423" t="s">
        <v>5399</v>
      </c>
      <c r="C30" s="1754" t="s">
        <v>404</v>
      </c>
      <c r="D30" s="533" t="s">
        <v>5400</v>
      </c>
      <c r="E30" s="444">
        <v>45699</v>
      </c>
      <c r="F30" s="444"/>
      <c r="G30" s="2896">
        <v>45699</v>
      </c>
      <c r="H30" s="2896">
        <f t="shared" ref="H30:H38" si="10">G30+1</f>
        <v>45700</v>
      </c>
      <c r="I30" s="41"/>
      <c r="J30" s="41"/>
      <c r="N30" s="1225"/>
    </row>
    <row r="31" spans="1:14" s="130" customFormat="1" ht="18.75" hidden="1" customHeight="1">
      <c r="A31" s="1102"/>
      <c r="B31" s="3423" t="s">
        <v>5401</v>
      </c>
      <c r="C31" s="1754" t="s">
        <v>404</v>
      </c>
      <c r="D31" s="533" t="s">
        <v>5402</v>
      </c>
      <c r="E31" s="444">
        <v>45706</v>
      </c>
      <c r="F31" s="444"/>
      <c r="G31" s="2896">
        <v>45706</v>
      </c>
      <c r="H31" s="2896">
        <f t="shared" si="10"/>
        <v>45707</v>
      </c>
      <c r="I31" s="41"/>
      <c r="J31" s="41"/>
      <c r="N31" s="1225"/>
    </row>
    <row r="32" spans="1:14" s="130" customFormat="1" ht="18.75" hidden="1" customHeight="1">
      <c r="A32" s="1102" t="s">
        <v>5403</v>
      </c>
      <c r="B32" s="3423" t="s">
        <v>5404</v>
      </c>
      <c r="C32" s="1754" t="s">
        <v>404</v>
      </c>
      <c r="D32" s="533" t="s">
        <v>5405</v>
      </c>
      <c r="E32" s="444">
        <v>45713</v>
      </c>
      <c r="F32" s="444"/>
      <c r="G32" s="2896">
        <v>45713</v>
      </c>
      <c r="H32" s="2896">
        <f t="shared" si="10"/>
        <v>45714</v>
      </c>
      <c r="I32" s="41"/>
      <c r="J32" s="41"/>
      <c r="N32" s="1225"/>
    </row>
    <row r="33" spans="1:14" s="130" customFormat="1" ht="18.75" hidden="1" customHeight="1">
      <c r="A33" s="1102"/>
      <c r="B33" s="3423"/>
      <c r="C33" s="27"/>
      <c r="D33" s="27"/>
      <c r="E33" s="27"/>
      <c r="F33" s="27"/>
      <c r="G33" s="2896"/>
      <c r="H33" s="2896"/>
      <c r="I33" s="41"/>
      <c r="J33" s="41"/>
      <c r="N33" s="1225"/>
    </row>
    <row r="34" spans="1:14" s="130" customFormat="1" ht="18.75" hidden="1" customHeight="1">
      <c r="A34" s="1102"/>
      <c r="B34" s="3423"/>
      <c r="C34" s="27"/>
      <c r="D34" s="27"/>
      <c r="E34" s="27"/>
      <c r="F34" s="27"/>
      <c r="G34" s="2896"/>
      <c r="H34" s="2896"/>
      <c r="I34" s="41"/>
      <c r="J34" s="41"/>
      <c r="N34" s="1225"/>
    </row>
    <row r="35" spans="1:14" s="130" customFormat="1" ht="18.75" hidden="1" customHeight="1">
      <c r="A35" s="1102"/>
      <c r="B35" s="3423"/>
      <c r="C35" s="730" t="s">
        <v>5406</v>
      </c>
      <c r="D35" s="184"/>
      <c r="E35" s="1129" t="s">
        <v>96</v>
      </c>
      <c r="F35" s="185" t="s">
        <v>665</v>
      </c>
      <c r="G35" s="419"/>
      <c r="H35" s="419"/>
      <c r="I35" s="41"/>
      <c r="J35" s="41"/>
      <c r="N35" s="1225"/>
    </row>
    <row r="36" spans="1:14" s="130" customFormat="1" ht="33.75" hidden="1">
      <c r="A36" s="1102"/>
      <c r="B36" s="3423"/>
      <c r="C36" s="187"/>
      <c r="D36" s="188" t="s">
        <v>4474</v>
      </c>
      <c r="E36" s="726"/>
      <c r="F36" s="261" t="s">
        <v>4410</v>
      </c>
      <c r="G36" s="3597" t="s">
        <v>5320</v>
      </c>
      <c r="H36" s="1610" t="s">
        <v>5321</v>
      </c>
      <c r="I36" s="41"/>
      <c r="J36" s="41"/>
      <c r="N36" s="1225"/>
    </row>
    <row r="37" spans="1:14" s="130" customFormat="1" ht="18.75" hidden="1" customHeight="1">
      <c r="A37" s="1102" t="s">
        <v>5407</v>
      </c>
      <c r="B37" s="3423" t="s">
        <v>5408</v>
      </c>
      <c r="C37" s="2342" t="s">
        <v>5328</v>
      </c>
      <c r="D37" s="448" t="s">
        <v>5409</v>
      </c>
      <c r="E37" s="448">
        <v>45735</v>
      </c>
      <c r="F37" s="448">
        <f>E37+11</f>
        <v>45746</v>
      </c>
      <c r="G37" s="2896">
        <v>45721</v>
      </c>
      <c r="H37" s="2896">
        <f t="shared" si="10"/>
        <v>45722</v>
      </c>
      <c r="I37" s="41"/>
      <c r="J37" s="41"/>
      <c r="N37" s="1225"/>
    </row>
    <row r="38" spans="1:14" s="130" customFormat="1" ht="18.75" hidden="1" customHeight="1">
      <c r="A38" s="1102" t="s">
        <v>5410</v>
      </c>
      <c r="B38" s="3423" t="s">
        <v>5411</v>
      </c>
      <c r="C38" s="2842" t="s">
        <v>404</v>
      </c>
      <c r="D38" s="448" t="s">
        <v>5412</v>
      </c>
      <c r="E38" s="444">
        <v>45727</v>
      </c>
      <c r="F38" s="444"/>
      <c r="G38" s="2896">
        <v>45728</v>
      </c>
      <c r="H38" s="2896">
        <f t="shared" si="10"/>
        <v>45729</v>
      </c>
      <c r="I38" s="41"/>
      <c r="J38" s="41"/>
      <c r="N38" s="1225"/>
    </row>
    <row r="39" spans="1:14" s="130" customFormat="1" ht="18.75" hidden="1" customHeight="1">
      <c r="A39" s="1102" t="s">
        <v>5410</v>
      </c>
      <c r="B39" s="3423" t="s">
        <v>5413</v>
      </c>
      <c r="C39" s="1464" t="s">
        <v>5414</v>
      </c>
      <c r="D39" s="448" t="s">
        <v>5415</v>
      </c>
      <c r="E39" s="448">
        <v>45740</v>
      </c>
      <c r="F39" s="448">
        <f>E39+11</f>
        <v>45751</v>
      </c>
      <c r="G39" s="2896">
        <v>45735</v>
      </c>
      <c r="H39" s="2896">
        <f t="shared" ref="H39" si="11">G39+1</f>
        <v>45736</v>
      </c>
      <c r="I39" s="41"/>
      <c r="J39" s="41"/>
      <c r="N39" s="1225"/>
    </row>
    <row r="40" spans="1:14" s="130" customFormat="1" ht="18.75" hidden="1" customHeight="1">
      <c r="A40" s="1102"/>
      <c r="B40" s="3423" t="s">
        <v>5416</v>
      </c>
      <c r="C40" s="2842" t="s">
        <v>404</v>
      </c>
      <c r="D40" s="448" t="s">
        <v>5417</v>
      </c>
      <c r="E40" s="444">
        <v>45741</v>
      </c>
      <c r="F40" s="444"/>
      <c r="G40" s="2896">
        <v>45742</v>
      </c>
      <c r="H40" s="2896">
        <f t="shared" ref="H40" si="12">G40+1</f>
        <v>45743</v>
      </c>
      <c r="I40" s="41"/>
      <c r="J40" s="41"/>
      <c r="N40" s="1225"/>
    </row>
    <row r="41" spans="1:14" s="130" customFormat="1" ht="18.75" hidden="1" customHeight="1">
      <c r="A41" s="1102" t="s">
        <v>5418</v>
      </c>
      <c r="B41" s="3423" t="s">
        <v>5419</v>
      </c>
      <c r="C41" s="1465" t="s">
        <v>586</v>
      </c>
      <c r="D41" s="533" t="s">
        <v>5420</v>
      </c>
      <c r="E41" s="533">
        <v>45753</v>
      </c>
      <c r="F41" s="533">
        <f>E41+11</f>
        <v>45764</v>
      </c>
      <c r="G41" s="2896">
        <v>45749</v>
      </c>
      <c r="H41" s="2896">
        <f t="shared" ref="H41:H46" si="13">G41+1</f>
        <v>45750</v>
      </c>
      <c r="I41" s="41"/>
      <c r="J41" s="41"/>
      <c r="N41" s="1225"/>
    </row>
    <row r="42" spans="1:14" s="130" customFormat="1" ht="18.75" hidden="1" customHeight="1">
      <c r="A42" s="1102" t="s">
        <v>5421</v>
      </c>
      <c r="B42" s="3423" t="s">
        <v>5422</v>
      </c>
      <c r="C42" s="1754" t="s">
        <v>404</v>
      </c>
      <c r="D42" s="533" t="s">
        <v>5423</v>
      </c>
      <c r="E42" s="444">
        <v>45756</v>
      </c>
      <c r="F42" s="444"/>
      <c r="G42" s="2896">
        <v>45756</v>
      </c>
      <c r="H42" s="2896">
        <f t="shared" si="13"/>
        <v>45757</v>
      </c>
      <c r="I42" s="41"/>
      <c r="J42" s="41"/>
      <c r="N42" s="1225"/>
    </row>
    <row r="43" spans="1:14" s="130" customFormat="1" ht="18.75" hidden="1" customHeight="1">
      <c r="A43" s="1102" t="s">
        <v>5424</v>
      </c>
      <c r="B43" s="3423" t="s">
        <v>5425</v>
      </c>
      <c r="C43" s="1754" t="s">
        <v>5031</v>
      </c>
      <c r="D43" s="533" t="s">
        <v>5426</v>
      </c>
      <c r="E43" s="444">
        <v>45763</v>
      </c>
      <c r="F43" s="444"/>
      <c r="G43" s="2896">
        <v>45763</v>
      </c>
      <c r="H43" s="2896">
        <f t="shared" si="13"/>
        <v>45764</v>
      </c>
      <c r="I43" s="41"/>
      <c r="J43" s="41"/>
      <c r="N43" s="1225"/>
    </row>
    <row r="44" spans="1:14" s="130" customFormat="1" ht="18.75" hidden="1" customHeight="1">
      <c r="A44" s="1102" t="s">
        <v>5410</v>
      </c>
      <c r="B44" s="3423" t="s">
        <v>5427</v>
      </c>
      <c r="C44" s="1754" t="s">
        <v>5428</v>
      </c>
      <c r="D44" s="533" t="s">
        <v>5429</v>
      </c>
      <c r="E44" s="444">
        <v>45770</v>
      </c>
      <c r="F44" s="444"/>
      <c r="G44" s="2896">
        <v>45770</v>
      </c>
      <c r="H44" s="2896">
        <f t="shared" si="13"/>
        <v>45771</v>
      </c>
      <c r="I44" s="41"/>
      <c r="J44" s="41"/>
      <c r="N44" s="1225"/>
    </row>
    <row r="45" spans="1:14" s="130" customFormat="1" ht="18.75" hidden="1" customHeight="1">
      <c r="A45" s="1102" t="s">
        <v>5430</v>
      </c>
      <c r="B45" s="3423" t="s">
        <v>5431</v>
      </c>
      <c r="C45" s="1754" t="s">
        <v>5432</v>
      </c>
      <c r="D45" s="533" t="s">
        <v>5433</v>
      </c>
      <c r="E45" s="444">
        <v>45778</v>
      </c>
      <c r="F45" s="444"/>
      <c r="G45" s="2896">
        <v>45777</v>
      </c>
      <c r="H45" s="2896">
        <f t="shared" si="13"/>
        <v>45778</v>
      </c>
      <c r="I45" s="41"/>
      <c r="J45" s="41"/>
      <c r="N45" s="1225"/>
    </row>
    <row r="46" spans="1:14" s="130" customFormat="1" ht="18.75" hidden="1" customHeight="1">
      <c r="A46" s="1102" t="s">
        <v>5421</v>
      </c>
      <c r="B46" s="3423" t="s">
        <v>5434</v>
      </c>
      <c r="C46" s="1464" t="s">
        <v>5435</v>
      </c>
      <c r="D46" s="448" t="s">
        <v>5436</v>
      </c>
      <c r="E46" s="448">
        <v>45785</v>
      </c>
      <c r="F46" s="448">
        <f t="shared" ref="F46" si="14">E46+11</f>
        <v>45796</v>
      </c>
      <c r="G46" s="2896">
        <f t="shared" ref="G46" si="15">G45+7</f>
        <v>45784</v>
      </c>
      <c r="H46" s="2896">
        <f t="shared" si="13"/>
        <v>45785</v>
      </c>
      <c r="I46" s="41"/>
      <c r="J46" s="41"/>
    </row>
    <row r="47" spans="1:14" s="130" customFormat="1" ht="18.75" hidden="1" customHeight="1">
      <c r="A47" s="1102" t="s">
        <v>5437</v>
      </c>
      <c r="B47" s="3423" t="s">
        <v>5438</v>
      </c>
      <c r="C47" s="1464" t="s">
        <v>5360</v>
      </c>
      <c r="D47" s="448" t="s">
        <v>5439</v>
      </c>
      <c r="E47" s="448">
        <v>45794</v>
      </c>
      <c r="F47" s="448">
        <f>E47+11</f>
        <v>45805</v>
      </c>
      <c r="G47" s="2896">
        <f>G46+7</f>
        <v>45791</v>
      </c>
      <c r="H47" s="2896">
        <f>G47+1</f>
        <v>45792</v>
      </c>
      <c r="I47" s="3051"/>
      <c r="J47" s="41"/>
      <c r="N47" s="1225"/>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3423"/>
      <c r="C50" s="730" t="s">
        <v>5440</v>
      </c>
      <c r="D50" s="184"/>
      <c r="E50" s="1129" t="s">
        <v>96</v>
      </c>
      <c r="F50" s="1123" t="s">
        <v>5441</v>
      </c>
      <c r="G50" s="185" t="s">
        <v>665</v>
      </c>
      <c r="H50" s="185" t="s">
        <v>1097</v>
      </c>
      <c r="I50" s="185" t="s">
        <v>1164</v>
      </c>
      <c r="J50" s="185" t="s">
        <v>783</v>
      </c>
    </row>
    <row r="51" spans="1:16" ht="45" hidden="1">
      <c r="B51" s="3423"/>
      <c r="C51" s="3280" t="s">
        <v>5317</v>
      </c>
      <c r="D51" s="188" t="s">
        <v>3707</v>
      </c>
      <c r="E51" s="726"/>
      <c r="F51" s="261" t="s">
        <v>5442</v>
      </c>
      <c r="G51" s="261" t="s">
        <v>4038</v>
      </c>
      <c r="H51" s="261" t="s">
        <v>5443</v>
      </c>
      <c r="I51" s="261" t="s">
        <v>3658</v>
      </c>
      <c r="J51" s="261" t="s">
        <v>5444</v>
      </c>
      <c r="K51" s="3597" t="s">
        <v>5320</v>
      </c>
      <c r="L51" s="1610" t="s">
        <v>5321</v>
      </c>
    </row>
    <row r="52" spans="1:16" s="130" customFormat="1" ht="18.75" hidden="1" customHeight="1">
      <c r="A52" s="1102" t="s">
        <v>5445</v>
      </c>
      <c r="B52" s="3423" t="s">
        <v>5446</v>
      </c>
      <c r="C52" s="1464" t="s">
        <v>5447</v>
      </c>
      <c r="D52" s="448" t="s">
        <v>5448</v>
      </c>
      <c r="E52" s="448">
        <v>45803</v>
      </c>
      <c r="F52" s="448">
        <f>E52+9</f>
        <v>45812</v>
      </c>
      <c r="G52" s="448">
        <f>E52+15</f>
        <v>45818</v>
      </c>
      <c r="H52" s="448">
        <f>E52+18</f>
        <v>45821</v>
      </c>
      <c r="I52" s="448">
        <f>E52+19</f>
        <v>45822</v>
      </c>
      <c r="J52" s="448">
        <f>E52+21</f>
        <v>45824</v>
      </c>
      <c r="K52" s="2896">
        <v>45800</v>
      </c>
      <c r="L52" s="2896">
        <f>K52+2</f>
        <v>45802</v>
      </c>
    </row>
    <row r="53" spans="1:16" s="130" customFormat="1" ht="18.75" hidden="1" customHeight="1">
      <c r="A53" s="1102" t="s">
        <v>5449</v>
      </c>
      <c r="B53" s="3423" t="s">
        <v>5450</v>
      </c>
      <c r="C53" s="1464" t="s">
        <v>5451</v>
      </c>
      <c r="D53" s="448" t="s">
        <v>5452</v>
      </c>
      <c r="E53" s="448">
        <v>45811</v>
      </c>
      <c r="F53" s="448">
        <f t="shared" ref="F53:F54" si="16">E53+9</f>
        <v>45820</v>
      </c>
      <c r="G53" s="448">
        <f t="shared" ref="G53:G54" si="17">E53+15</f>
        <v>45826</v>
      </c>
      <c r="H53" s="448">
        <f t="shared" ref="H53:H54" si="18">E53+18</f>
        <v>45829</v>
      </c>
      <c r="I53" s="448">
        <f t="shared" ref="I53:I55" si="19">E53+19</f>
        <v>45830</v>
      </c>
      <c r="J53" s="448">
        <f t="shared" ref="J53" si="20">E53+21</f>
        <v>45832</v>
      </c>
      <c r="K53" s="2896">
        <v>45807</v>
      </c>
      <c r="L53" s="2896">
        <f>K53+2</f>
        <v>45809</v>
      </c>
    </row>
    <row r="54" spans="1:16" s="130" customFormat="1" ht="18.75" hidden="1" customHeight="1">
      <c r="A54" s="1102" t="s">
        <v>5453</v>
      </c>
      <c r="B54" s="3423" t="s">
        <v>5454</v>
      </c>
      <c r="C54" s="1465" t="s">
        <v>5455</v>
      </c>
      <c r="D54" s="533" t="s">
        <v>5456</v>
      </c>
      <c r="E54" s="533">
        <v>45818</v>
      </c>
      <c r="F54" s="533">
        <f t="shared" si="16"/>
        <v>45827</v>
      </c>
      <c r="G54" s="533">
        <f t="shared" si="17"/>
        <v>45833</v>
      </c>
      <c r="H54" s="533">
        <f t="shared" si="18"/>
        <v>45836</v>
      </c>
      <c r="I54" s="533">
        <f t="shared" si="19"/>
        <v>45837</v>
      </c>
      <c r="J54" s="444"/>
      <c r="K54" s="2896">
        <v>45814</v>
      </c>
      <c r="L54" s="2896">
        <f>K54+2</f>
        <v>45816</v>
      </c>
    </row>
    <row r="55" spans="1:16" s="130" customFormat="1" ht="18.75" hidden="1" customHeight="1">
      <c r="A55" s="1102" t="s">
        <v>5457</v>
      </c>
      <c r="B55" s="3423" t="s">
        <v>5458</v>
      </c>
      <c r="C55" s="1754" t="s">
        <v>5031</v>
      </c>
      <c r="D55" s="533" t="s">
        <v>5459</v>
      </c>
      <c r="E55" s="444">
        <v>45823</v>
      </c>
      <c r="F55" s="444"/>
      <c r="G55" s="444"/>
      <c r="H55" s="444"/>
      <c r="I55" s="444">
        <f t="shared" si="19"/>
        <v>45842</v>
      </c>
      <c r="J55" s="444"/>
      <c r="K55" s="2896">
        <v>45821</v>
      </c>
      <c r="L55" s="2896">
        <f t="shared" ref="L55:L65" si="21">K55+2</f>
        <v>45823</v>
      </c>
    </row>
    <row r="56" spans="1:16" s="130" customFormat="1" ht="18.75" hidden="1" customHeight="1">
      <c r="A56" s="1102"/>
      <c r="B56" s="3423"/>
      <c r="C56" s="27"/>
      <c r="D56" s="27"/>
      <c r="E56" s="27"/>
      <c r="F56" s="27"/>
      <c r="G56" s="27"/>
      <c r="H56" s="27"/>
      <c r="I56" s="27"/>
      <c r="J56" s="27"/>
      <c r="K56" s="2896"/>
      <c r="L56" s="2896"/>
    </row>
    <row r="57" spans="1:16" s="130" customFormat="1" ht="18.75" hidden="1" customHeight="1">
      <c r="A57" s="1102"/>
      <c r="B57" s="3423"/>
      <c r="C57" s="27"/>
      <c r="D57" s="27"/>
      <c r="E57" s="27"/>
      <c r="F57" s="27"/>
      <c r="G57" s="27"/>
      <c r="H57" s="27"/>
      <c r="I57" s="27"/>
      <c r="J57" s="27"/>
      <c r="K57" s="2896"/>
      <c r="L57" s="2896"/>
    </row>
    <row r="58" spans="1:16" s="130" customFormat="1" ht="25.5" hidden="1" customHeight="1">
      <c r="A58" s="1102"/>
      <c r="B58" s="3423"/>
      <c r="C58" s="730" t="s">
        <v>5440</v>
      </c>
      <c r="D58" s="184"/>
      <c r="E58" s="1129" t="s">
        <v>96</v>
      </c>
      <c r="F58" s="185" t="s">
        <v>1115</v>
      </c>
      <c r="G58" s="185" t="s">
        <v>665</v>
      </c>
      <c r="H58" s="185" t="s">
        <v>1097</v>
      </c>
      <c r="I58" s="185" t="s">
        <v>1164</v>
      </c>
      <c r="J58" s="185" t="s">
        <v>783</v>
      </c>
      <c r="K58" s="129"/>
      <c r="L58" s="129"/>
    </row>
    <row r="59" spans="1:16" s="130" customFormat="1" ht="18" hidden="1" customHeight="1">
      <c r="A59" s="1102"/>
      <c r="B59" s="3423"/>
      <c r="C59" s="3280" t="s">
        <v>5460</v>
      </c>
      <c r="D59" s="188" t="s">
        <v>3707</v>
      </c>
      <c r="E59" s="726"/>
      <c r="F59" s="261" t="s">
        <v>5461</v>
      </c>
      <c r="G59" s="261" t="s">
        <v>4796</v>
      </c>
      <c r="H59" s="261" t="s">
        <v>5443</v>
      </c>
      <c r="I59" s="261" t="s">
        <v>3658</v>
      </c>
      <c r="J59" s="261" t="s">
        <v>5444</v>
      </c>
      <c r="K59" s="3594" t="s">
        <v>3599</v>
      </c>
      <c r="L59" s="3594" t="s">
        <v>3600</v>
      </c>
    </row>
    <row r="60" spans="1:16" s="130" customFormat="1" ht="18.75" hidden="1" customHeight="1">
      <c r="A60" s="1102" t="s">
        <v>5462</v>
      </c>
      <c r="B60" s="3423" t="s">
        <v>5463</v>
      </c>
      <c r="C60" s="3306" t="s">
        <v>5311</v>
      </c>
      <c r="D60" s="533" t="s">
        <v>5464</v>
      </c>
      <c r="E60" s="533">
        <v>45831</v>
      </c>
      <c r="F60" s="533">
        <f>E60+8</f>
        <v>45839</v>
      </c>
      <c r="G60" s="533">
        <f>E60+14</f>
        <v>45845</v>
      </c>
      <c r="H60" s="533">
        <f t="shared" ref="H60:H65" si="22">E60+18</f>
        <v>45849</v>
      </c>
      <c r="I60" s="533">
        <f t="shared" ref="I60:I65" si="23">E60+19</f>
        <v>45850</v>
      </c>
      <c r="J60" s="444">
        <f t="shared" ref="J60:J65" si="24">E60+21</f>
        <v>45852</v>
      </c>
      <c r="K60" s="2896">
        <v>45828</v>
      </c>
      <c r="L60" s="2896">
        <f t="shared" si="21"/>
        <v>45830</v>
      </c>
    </row>
    <row r="61" spans="1:16" s="130" customFormat="1" ht="18.75" hidden="1" customHeight="1">
      <c r="A61" s="1102" t="s">
        <v>5465</v>
      </c>
      <c r="B61" s="3423" t="s">
        <v>5466</v>
      </c>
      <c r="C61" s="1465" t="s">
        <v>5467</v>
      </c>
      <c r="D61" s="533" t="s">
        <v>5468</v>
      </c>
      <c r="E61" s="533">
        <v>45839</v>
      </c>
      <c r="F61" s="533">
        <f t="shared" ref="F61:F64" si="25">E61+8</f>
        <v>45847</v>
      </c>
      <c r="G61" s="533">
        <f t="shared" ref="G61:G65" si="26">E61+14</f>
        <v>45853</v>
      </c>
      <c r="H61" s="533">
        <f t="shared" si="22"/>
        <v>45857</v>
      </c>
      <c r="I61" s="533">
        <f t="shared" si="23"/>
        <v>45858</v>
      </c>
      <c r="J61" s="533">
        <f t="shared" si="24"/>
        <v>45860</v>
      </c>
      <c r="K61" s="2896">
        <v>45835</v>
      </c>
      <c r="L61" s="2896">
        <f t="shared" si="21"/>
        <v>45837</v>
      </c>
    </row>
    <row r="62" spans="1:16" s="130" customFormat="1" ht="18.75" hidden="1" customHeight="1">
      <c r="A62" s="1102"/>
      <c r="B62" s="3423" t="s">
        <v>5469</v>
      </c>
      <c r="C62" s="1464" t="s">
        <v>5470</v>
      </c>
      <c r="D62" s="448" t="s">
        <v>5471</v>
      </c>
      <c r="E62" s="448">
        <v>45853</v>
      </c>
      <c r="F62" s="448">
        <f t="shared" si="25"/>
        <v>45861</v>
      </c>
      <c r="G62" s="448">
        <f t="shared" si="26"/>
        <v>45867</v>
      </c>
      <c r="H62" s="448">
        <f t="shared" si="22"/>
        <v>45871</v>
      </c>
      <c r="I62" s="448">
        <f t="shared" si="23"/>
        <v>45872</v>
      </c>
      <c r="J62" s="448">
        <f t="shared" si="24"/>
        <v>45874</v>
      </c>
      <c r="K62" s="2896">
        <v>45842</v>
      </c>
      <c r="L62" s="2896">
        <f t="shared" si="21"/>
        <v>45844</v>
      </c>
    </row>
    <row r="63" spans="1:16" s="130" customFormat="1" ht="18.75" hidden="1" customHeight="1">
      <c r="A63" s="1102" t="s">
        <v>5472</v>
      </c>
      <c r="B63" s="3423" t="s">
        <v>5473</v>
      </c>
      <c r="C63" s="1464" t="s">
        <v>206</v>
      </c>
      <c r="D63" s="448" t="s">
        <v>5474</v>
      </c>
      <c r="E63" s="448">
        <v>45854</v>
      </c>
      <c r="F63" s="448">
        <f t="shared" si="25"/>
        <v>45862</v>
      </c>
      <c r="G63" s="448">
        <f t="shared" si="26"/>
        <v>45868</v>
      </c>
      <c r="H63" s="448">
        <f t="shared" si="22"/>
        <v>45872</v>
      </c>
      <c r="I63" s="448">
        <f t="shared" si="23"/>
        <v>45873</v>
      </c>
      <c r="J63" s="448">
        <f t="shared" si="24"/>
        <v>45875</v>
      </c>
      <c r="K63" s="2896">
        <v>45849</v>
      </c>
      <c r="L63" s="2896">
        <f t="shared" si="21"/>
        <v>45851</v>
      </c>
    </row>
    <row r="64" spans="1:16" s="130" customFormat="1" ht="18.75" hidden="1" customHeight="1">
      <c r="A64" s="1102" t="s">
        <v>5475</v>
      </c>
      <c r="B64" s="3423" t="s">
        <v>5476</v>
      </c>
      <c r="C64" s="1464" t="s">
        <v>2654</v>
      </c>
      <c r="D64" s="448" t="s">
        <v>5477</v>
      </c>
      <c r="E64" s="448">
        <v>45868</v>
      </c>
      <c r="F64" s="448">
        <f t="shared" si="25"/>
        <v>45876</v>
      </c>
      <c r="G64" s="448">
        <f t="shared" si="26"/>
        <v>45882</v>
      </c>
      <c r="H64" s="448">
        <f t="shared" si="22"/>
        <v>45886</v>
      </c>
      <c r="I64" s="448">
        <f t="shared" si="23"/>
        <v>45887</v>
      </c>
      <c r="J64" s="448">
        <f t="shared" si="24"/>
        <v>45889</v>
      </c>
      <c r="K64" s="2896">
        <v>45856</v>
      </c>
      <c r="L64" s="2896">
        <f t="shared" si="21"/>
        <v>45858</v>
      </c>
    </row>
    <row r="65" spans="1:12" s="130" customFormat="1" ht="18.75" hidden="1" customHeight="1">
      <c r="A65" s="1102" t="s">
        <v>5478</v>
      </c>
      <c r="B65" s="3423" t="s">
        <v>5479</v>
      </c>
      <c r="C65" s="1464" t="s">
        <v>5480</v>
      </c>
      <c r="D65" s="448" t="s">
        <v>5481</v>
      </c>
      <c r="E65" s="448">
        <v>31.7</v>
      </c>
      <c r="F65" s="3355" t="s">
        <v>391</v>
      </c>
      <c r="G65" s="448">
        <f t="shared" si="26"/>
        <v>45.7</v>
      </c>
      <c r="H65" s="448">
        <f t="shared" si="22"/>
        <v>49.7</v>
      </c>
      <c r="I65" s="444">
        <f t="shared" si="23"/>
        <v>50.7</v>
      </c>
      <c r="J65" s="444">
        <f t="shared" si="24"/>
        <v>52.7</v>
      </c>
      <c r="K65" s="2896">
        <v>45863</v>
      </c>
      <c r="L65" s="2896">
        <f t="shared" si="21"/>
        <v>45865</v>
      </c>
    </row>
    <row r="66" spans="1:12" s="130" customFormat="1" ht="18.75" hidden="1" customHeight="1">
      <c r="A66" s="1102" t="s">
        <v>5482</v>
      </c>
      <c r="B66" s="3423" t="s">
        <v>5483</v>
      </c>
      <c r="C66" s="1465" t="s">
        <v>248</v>
      </c>
      <c r="D66" s="533" t="s">
        <v>5484</v>
      </c>
      <c r="E66" s="533">
        <v>45877</v>
      </c>
      <c r="F66" s="533">
        <f t="shared" ref="F66:F70" si="27">E66+8</f>
        <v>45885</v>
      </c>
      <c r="G66" s="533">
        <f t="shared" ref="G66:G70" si="28">E66+14</f>
        <v>45891</v>
      </c>
      <c r="H66" s="533">
        <f t="shared" ref="H66:H70" si="29">E66+18</f>
        <v>45895</v>
      </c>
      <c r="I66" s="533">
        <f t="shared" ref="I66:I70" si="30">E66+19</f>
        <v>45896</v>
      </c>
      <c r="J66" s="533">
        <f t="shared" ref="J66:J68" si="31">E66+21</f>
        <v>45898</v>
      </c>
      <c r="K66" s="2896">
        <v>45870</v>
      </c>
      <c r="L66" s="2896">
        <f t="shared" ref="L66:L70" si="32">K66+2</f>
        <v>45872</v>
      </c>
    </row>
    <row r="67" spans="1:12" s="130" customFormat="1" ht="18.75" hidden="1" customHeight="1">
      <c r="A67" s="1102" t="s">
        <v>5485</v>
      </c>
      <c r="B67" s="3423" t="s">
        <v>5486</v>
      </c>
      <c r="C67" s="1465" t="s">
        <v>2175</v>
      </c>
      <c r="D67" s="533" t="s">
        <v>5487</v>
      </c>
      <c r="E67" s="533">
        <v>45883</v>
      </c>
      <c r="F67" s="3355" t="s">
        <v>391</v>
      </c>
      <c r="G67" s="533">
        <f t="shared" si="28"/>
        <v>45897</v>
      </c>
      <c r="H67" s="2465" t="s">
        <v>5488</v>
      </c>
      <c r="I67" s="533">
        <f t="shared" si="30"/>
        <v>45902</v>
      </c>
      <c r="J67" s="533">
        <f t="shared" si="31"/>
        <v>45904</v>
      </c>
      <c r="K67" s="2896">
        <v>45877</v>
      </c>
      <c r="L67" s="2896">
        <f t="shared" si="32"/>
        <v>45879</v>
      </c>
    </row>
    <row r="68" spans="1:12" s="130" customFormat="1" ht="18.75" hidden="1" customHeight="1">
      <c r="A68" s="1102" t="s">
        <v>5489</v>
      </c>
      <c r="B68" s="3423" t="s">
        <v>5490</v>
      </c>
      <c r="C68" s="1465" t="s">
        <v>5491</v>
      </c>
      <c r="D68" s="533" t="s">
        <v>5492</v>
      </c>
      <c r="E68" s="533">
        <v>45891</v>
      </c>
      <c r="F68" s="2465" t="s">
        <v>5493</v>
      </c>
      <c r="G68" s="533">
        <f t="shared" si="28"/>
        <v>45905</v>
      </c>
      <c r="H68" s="533">
        <f t="shared" si="29"/>
        <v>45909</v>
      </c>
      <c r="I68" s="533">
        <f t="shared" si="30"/>
        <v>45910</v>
      </c>
      <c r="J68" s="533">
        <f t="shared" si="31"/>
        <v>45912</v>
      </c>
      <c r="K68" s="2896">
        <v>45884</v>
      </c>
      <c r="L68" s="2896">
        <f t="shared" si="32"/>
        <v>45886</v>
      </c>
    </row>
    <row r="69" spans="1:12" s="130" customFormat="1" ht="18.75" hidden="1" customHeight="1">
      <c r="A69" s="1102" t="s">
        <v>5494</v>
      </c>
      <c r="B69" s="3423" t="s">
        <v>5495</v>
      </c>
      <c r="C69" s="1754" t="s">
        <v>5031</v>
      </c>
      <c r="D69" s="533" t="s">
        <v>5496</v>
      </c>
      <c r="E69" s="444">
        <v>45896</v>
      </c>
      <c r="F69" s="444"/>
      <c r="G69" s="444"/>
      <c r="H69" s="2465" t="s">
        <v>5497</v>
      </c>
      <c r="I69" s="444"/>
      <c r="J69" s="444"/>
      <c r="K69" s="2896">
        <v>45891</v>
      </c>
      <c r="L69" s="2896">
        <f t="shared" si="32"/>
        <v>45893</v>
      </c>
    </row>
    <row r="70" spans="1:12" s="130" customFormat="1" ht="18.75" hidden="1" customHeight="1">
      <c r="A70" s="1102" t="s">
        <v>5498</v>
      </c>
      <c r="B70" s="3423" t="s">
        <v>5499</v>
      </c>
      <c r="C70" s="1465" t="s">
        <v>5500</v>
      </c>
      <c r="D70" s="533" t="s">
        <v>5501</v>
      </c>
      <c r="E70" s="533">
        <v>45900</v>
      </c>
      <c r="F70" s="533">
        <f t="shared" si="27"/>
        <v>45908</v>
      </c>
      <c r="G70" s="533">
        <f t="shared" si="28"/>
        <v>45914</v>
      </c>
      <c r="H70" s="533">
        <f t="shared" si="29"/>
        <v>45918</v>
      </c>
      <c r="I70" s="533">
        <f t="shared" si="30"/>
        <v>45919</v>
      </c>
      <c r="J70" s="2465" t="s">
        <v>5502</v>
      </c>
      <c r="K70" s="2896">
        <v>45898</v>
      </c>
      <c r="L70" s="2896">
        <f t="shared" si="32"/>
        <v>45900</v>
      </c>
    </row>
    <row r="71" spans="1:12" s="130" customFormat="1" ht="18.75" hidden="1" customHeight="1">
      <c r="A71" s="1102" t="s">
        <v>5503</v>
      </c>
      <c r="B71" s="3423" t="s">
        <v>5504</v>
      </c>
      <c r="C71" s="3166" t="s">
        <v>5505</v>
      </c>
      <c r="D71" s="448" t="s">
        <v>5506</v>
      </c>
      <c r="E71" s="448">
        <v>45925</v>
      </c>
      <c r="F71" s="448">
        <f t="shared" ref="F71" si="33">E71+8</f>
        <v>45933</v>
      </c>
      <c r="G71" s="448">
        <f t="shared" ref="G71:G75" si="34">E71+14</f>
        <v>45939</v>
      </c>
      <c r="H71" s="448">
        <f t="shared" ref="H71:H75" si="35">E71+18</f>
        <v>45943</v>
      </c>
      <c r="I71" s="448">
        <f t="shared" ref="I71:I75" si="36">E71+19</f>
        <v>45944</v>
      </c>
      <c r="J71" s="448">
        <f t="shared" ref="J71:J75" si="37">E71+21</f>
        <v>45946</v>
      </c>
      <c r="K71" s="2896">
        <v>45905</v>
      </c>
      <c r="L71" s="2896">
        <f t="shared" ref="L71:L75" si="38">K71+2</f>
        <v>45907</v>
      </c>
    </row>
    <row r="72" spans="1:12" s="130" customFormat="1" ht="18.75" hidden="1" customHeight="1">
      <c r="A72" s="1102"/>
      <c r="B72" s="3423"/>
      <c r="C72" s="27"/>
      <c r="D72" s="27"/>
      <c r="E72" s="27"/>
      <c r="F72" s="27"/>
      <c r="G72" s="27"/>
      <c r="H72" s="27"/>
      <c r="I72" s="27"/>
      <c r="J72" s="27"/>
      <c r="K72" s="2896"/>
      <c r="L72" s="2896"/>
    </row>
    <row r="73" spans="1:12" s="130" customFormat="1" ht="18.75" customHeight="1">
      <c r="A73" s="1102"/>
      <c r="B73" s="3423"/>
      <c r="C73" s="730" t="s">
        <v>5440</v>
      </c>
      <c r="D73" s="184"/>
      <c r="E73" s="1129" t="s">
        <v>96</v>
      </c>
      <c r="F73" s="185" t="s">
        <v>1115</v>
      </c>
      <c r="G73" s="185" t="s">
        <v>665</v>
      </c>
      <c r="H73" s="185" t="s">
        <v>1097</v>
      </c>
      <c r="I73" s="185" t="s">
        <v>1164</v>
      </c>
      <c r="J73" s="185" t="s">
        <v>783</v>
      </c>
      <c r="K73" s="2896"/>
      <c r="L73" s="2896"/>
    </row>
    <row r="74" spans="1:12" s="130" customFormat="1" ht="18.75" customHeight="1">
      <c r="A74" s="1102"/>
      <c r="B74" s="3423"/>
      <c r="C74" s="3280" t="s">
        <v>5317</v>
      </c>
      <c r="D74" s="188" t="s">
        <v>3707</v>
      </c>
      <c r="E74" s="726"/>
      <c r="F74" s="261" t="s">
        <v>5461</v>
      </c>
      <c r="G74" s="261" t="s">
        <v>4796</v>
      </c>
      <c r="H74" s="261" t="s">
        <v>5443</v>
      </c>
      <c r="I74" s="261" t="s">
        <v>3658</v>
      </c>
      <c r="J74" s="261" t="s">
        <v>5444</v>
      </c>
      <c r="K74" s="3594" t="s">
        <v>3599</v>
      </c>
      <c r="L74" s="3594" t="s">
        <v>3600</v>
      </c>
    </row>
    <row r="75" spans="1:12" s="130" customFormat="1" ht="18.75" hidden="1" customHeight="1">
      <c r="A75" s="1102" t="s">
        <v>5507</v>
      </c>
      <c r="B75" s="3423" t="s">
        <v>5323</v>
      </c>
      <c r="C75" s="3166" t="s">
        <v>5508</v>
      </c>
      <c r="D75" s="448" t="s">
        <v>5509</v>
      </c>
      <c r="E75" s="448">
        <v>45919</v>
      </c>
      <c r="F75" s="3355" t="s">
        <v>5510</v>
      </c>
      <c r="G75" s="448">
        <f t="shared" si="34"/>
        <v>45933</v>
      </c>
      <c r="H75" s="448">
        <f t="shared" si="35"/>
        <v>45937</v>
      </c>
      <c r="I75" s="448">
        <f t="shared" si="36"/>
        <v>45938</v>
      </c>
      <c r="J75" s="448">
        <f t="shared" si="37"/>
        <v>45940</v>
      </c>
      <c r="K75" s="2896">
        <v>45912</v>
      </c>
      <c r="L75" s="2896">
        <f t="shared" si="38"/>
        <v>45914</v>
      </c>
    </row>
    <row r="76" spans="1:12" s="130" customFormat="1" ht="18.75" hidden="1" customHeight="1">
      <c r="A76" s="1102" t="s">
        <v>5511</v>
      </c>
      <c r="B76" s="3423" t="s">
        <v>5327</v>
      </c>
      <c r="C76" s="1464" t="s">
        <v>2526</v>
      </c>
      <c r="D76" s="448" t="s">
        <v>5512</v>
      </c>
      <c r="E76" s="448">
        <v>45937</v>
      </c>
      <c r="F76" s="448">
        <f t="shared" ref="F76" si="39">E76+8</f>
        <v>45945</v>
      </c>
      <c r="G76" s="448">
        <f t="shared" ref="G76" si="40">E76+14</f>
        <v>45951</v>
      </c>
      <c r="H76" s="448">
        <f t="shared" ref="H76" si="41">E76+18</f>
        <v>45955</v>
      </c>
      <c r="I76" s="448">
        <f t="shared" ref="I76" si="42">E76+19</f>
        <v>45956</v>
      </c>
      <c r="J76" s="448">
        <f t="shared" ref="J76" si="43">E76+21</f>
        <v>45958</v>
      </c>
      <c r="K76" s="2896">
        <v>45919</v>
      </c>
      <c r="L76" s="2896">
        <f t="shared" ref="L76" si="44">K76+2</f>
        <v>45921</v>
      </c>
    </row>
    <row r="77" spans="1:12" s="130" customFormat="1" ht="18.75" hidden="1" customHeight="1">
      <c r="A77" s="1102" t="s">
        <v>5513</v>
      </c>
      <c r="B77" s="3423" t="s">
        <v>5330</v>
      </c>
      <c r="C77" s="1464" t="s">
        <v>5514</v>
      </c>
      <c r="D77" s="448" t="s">
        <v>5515</v>
      </c>
      <c r="E77" s="448">
        <v>45941</v>
      </c>
      <c r="F77" s="448">
        <f>E77+8</f>
        <v>45949</v>
      </c>
      <c r="G77" s="448">
        <f>E77+14</f>
        <v>45955</v>
      </c>
      <c r="H77" s="448">
        <f>E77+18</f>
        <v>45959</v>
      </c>
      <c r="I77" s="448">
        <f>E77+19</f>
        <v>45960</v>
      </c>
      <c r="J77" s="448">
        <f>E77+21</f>
        <v>45962</v>
      </c>
      <c r="K77" s="2896">
        <v>45926</v>
      </c>
      <c r="L77" s="2896">
        <f>K77+2</f>
        <v>45928</v>
      </c>
    </row>
    <row r="78" spans="1:12" s="130" customFormat="1" ht="18.75" hidden="1" customHeight="1">
      <c r="A78" s="1102" t="s">
        <v>5516</v>
      </c>
      <c r="B78" s="3423" t="s">
        <v>5334</v>
      </c>
      <c r="C78" s="1465" t="s">
        <v>2123</v>
      </c>
      <c r="D78" s="533" t="s">
        <v>5517</v>
      </c>
      <c r="E78" s="533">
        <v>45947</v>
      </c>
      <c r="F78" s="533">
        <f>E78+8</f>
        <v>45955</v>
      </c>
      <c r="G78" s="533">
        <f>E78+14</f>
        <v>45961</v>
      </c>
      <c r="H78" s="533">
        <f>E78+18</f>
        <v>45965</v>
      </c>
      <c r="I78" s="533">
        <f>E78+19</f>
        <v>45966</v>
      </c>
      <c r="J78" s="533">
        <f>E78+21</f>
        <v>45968</v>
      </c>
      <c r="K78" s="2896">
        <v>45933</v>
      </c>
      <c r="L78" s="2896">
        <f>K78+2</f>
        <v>45935</v>
      </c>
    </row>
    <row r="79" spans="1:12" s="130" customFormat="1" ht="18.75" hidden="1" customHeight="1">
      <c r="A79" s="1102" t="s">
        <v>5518</v>
      </c>
      <c r="B79" s="3423" t="s">
        <v>5338</v>
      </c>
      <c r="C79" s="1754" t="s">
        <v>2181</v>
      </c>
      <c r="D79" s="533" t="s">
        <v>5519</v>
      </c>
      <c r="E79" s="444">
        <v>45940</v>
      </c>
      <c r="F79" s="444"/>
      <c r="G79" s="444"/>
      <c r="H79" s="444"/>
      <c r="I79" s="444"/>
      <c r="J79" s="444"/>
      <c r="K79" s="2896">
        <v>45940</v>
      </c>
      <c r="L79" s="2896">
        <f>K79+2</f>
        <v>45942</v>
      </c>
    </row>
    <row r="80" spans="1:12" s="130" customFormat="1" ht="18.75" hidden="1" customHeight="1">
      <c r="A80" s="1102" t="s">
        <v>5520</v>
      </c>
      <c r="B80" s="3423" t="s">
        <v>5341</v>
      </c>
      <c r="C80" s="1465" t="s">
        <v>5521</v>
      </c>
      <c r="D80" s="533" t="s">
        <v>5522</v>
      </c>
      <c r="E80" s="533">
        <v>45955</v>
      </c>
      <c r="F80" s="444"/>
      <c r="G80" s="533">
        <f>E80+14</f>
        <v>45969</v>
      </c>
      <c r="H80" s="533">
        <f>E80+18</f>
        <v>45973</v>
      </c>
      <c r="I80" s="533">
        <f>E80+19</f>
        <v>45974</v>
      </c>
      <c r="J80" s="533">
        <f>E80+21</f>
        <v>45976</v>
      </c>
      <c r="K80" s="2896">
        <v>45947</v>
      </c>
      <c r="L80" s="2896">
        <f>K80+2</f>
        <v>45949</v>
      </c>
    </row>
    <row r="81" spans="1:12" s="130" customFormat="1" ht="18.75" hidden="1" customHeight="1">
      <c r="A81" s="1102" t="s">
        <v>5523</v>
      </c>
      <c r="B81" s="3423" t="s">
        <v>5343</v>
      </c>
      <c r="C81" s="1754" t="s">
        <v>404</v>
      </c>
      <c r="D81" s="533" t="s">
        <v>5524</v>
      </c>
      <c r="E81" s="444">
        <v>45954</v>
      </c>
      <c r="F81" s="444"/>
      <c r="G81" s="444"/>
      <c r="H81" s="444"/>
      <c r="I81" s="444"/>
      <c r="J81" s="444"/>
      <c r="K81" s="2896">
        <v>45954</v>
      </c>
      <c r="L81" s="2896">
        <f t="shared" ref="L81:L83" si="45">K81+2</f>
        <v>45956</v>
      </c>
    </row>
    <row r="82" spans="1:12" s="130" customFormat="1" ht="18.75" customHeight="1">
      <c r="A82" s="1102" t="s">
        <v>5525</v>
      </c>
      <c r="B82" s="3423" t="s">
        <v>5346</v>
      </c>
      <c r="C82" s="1465" t="s">
        <v>5526</v>
      </c>
      <c r="D82" s="533" t="s">
        <v>5527</v>
      </c>
      <c r="E82" s="533">
        <v>45968</v>
      </c>
      <c r="F82" s="4290"/>
      <c r="G82" s="533">
        <f t="shared" ref="G82:G83" si="46">E82+14</f>
        <v>45982</v>
      </c>
      <c r="H82" s="533">
        <f t="shared" ref="H82:H83" si="47">E82+18</f>
        <v>45986</v>
      </c>
      <c r="I82" s="533">
        <f t="shared" ref="I82:I83" si="48">E82+19</f>
        <v>45987</v>
      </c>
      <c r="J82" s="533">
        <f t="shared" ref="J82:J83" si="49">E82+21</f>
        <v>45989</v>
      </c>
      <c r="K82" s="2896">
        <v>45961</v>
      </c>
      <c r="L82" s="2896">
        <f t="shared" si="45"/>
        <v>45963</v>
      </c>
    </row>
    <row r="83" spans="1:12" s="130" customFormat="1" ht="18.75" customHeight="1">
      <c r="A83" s="1102" t="s">
        <v>5528</v>
      </c>
      <c r="B83" s="3423" t="s">
        <v>5349</v>
      </c>
      <c r="C83" s="3166" t="s">
        <v>5529</v>
      </c>
      <c r="D83" s="448" t="s">
        <v>5530</v>
      </c>
      <c r="E83" s="448">
        <v>45972</v>
      </c>
      <c r="F83" s="444"/>
      <c r="G83" s="448">
        <f t="shared" si="46"/>
        <v>45986</v>
      </c>
      <c r="H83" s="448">
        <f t="shared" si="47"/>
        <v>45990</v>
      </c>
      <c r="I83" s="448">
        <f t="shared" si="48"/>
        <v>45991</v>
      </c>
      <c r="J83" s="448">
        <f t="shared" si="49"/>
        <v>45993</v>
      </c>
      <c r="K83" s="2896">
        <v>45968</v>
      </c>
      <c r="L83" s="2896">
        <f t="shared" si="45"/>
        <v>45970</v>
      </c>
    </row>
    <row r="84" spans="1:12" s="130" customFormat="1" ht="18.75" customHeight="1">
      <c r="A84" s="1102" t="s">
        <v>5531</v>
      </c>
      <c r="B84" s="3423" t="s">
        <v>5352</v>
      </c>
      <c r="C84" s="3166" t="s">
        <v>5532</v>
      </c>
      <c r="D84" s="448" t="s">
        <v>5533</v>
      </c>
      <c r="E84" s="448">
        <v>45981</v>
      </c>
      <c r="F84" s="448">
        <f t="shared" ref="F84" si="50">E84+8</f>
        <v>45989</v>
      </c>
      <c r="G84" s="448">
        <f t="shared" ref="G84" si="51">E84+14</f>
        <v>45995</v>
      </c>
      <c r="H84" s="448">
        <f t="shared" ref="H84" si="52">E84+18</f>
        <v>45999</v>
      </c>
      <c r="I84" s="448">
        <f t="shared" ref="I84" si="53">E84+19</f>
        <v>46000</v>
      </c>
      <c r="J84" s="448">
        <f t="shared" ref="J84" si="54">E84+21</f>
        <v>46002</v>
      </c>
      <c r="K84" s="2896">
        <v>45975</v>
      </c>
      <c r="L84" s="2896">
        <f t="shared" ref="L84" si="55">K84+2</f>
        <v>45977</v>
      </c>
    </row>
    <row r="85" spans="1:12" s="130" customFormat="1" ht="25.5">
      <c r="A85" s="1102" t="s">
        <v>5534</v>
      </c>
      <c r="B85" s="3423" t="s">
        <v>5356</v>
      </c>
      <c r="C85" s="3166" t="s">
        <v>5535</v>
      </c>
      <c r="D85" s="448" t="s">
        <v>5536</v>
      </c>
      <c r="E85" s="448">
        <v>45985</v>
      </c>
      <c r="F85" s="3395" t="s">
        <v>5537</v>
      </c>
      <c r="G85" s="448">
        <f t="shared" ref="G85:G91" si="56">E85+14</f>
        <v>45999</v>
      </c>
      <c r="H85" s="448">
        <f t="shared" ref="H85:H91" si="57">E85+18</f>
        <v>46003</v>
      </c>
      <c r="I85" s="448">
        <f t="shared" ref="I85:I86" si="58">E85+19</f>
        <v>46004</v>
      </c>
      <c r="J85" s="448">
        <f t="shared" ref="J85:J86" si="59">E85+21</f>
        <v>46006</v>
      </c>
      <c r="K85" s="2896">
        <v>45982</v>
      </c>
      <c r="L85" s="2896">
        <f t="shared" ref="L85:L91" si="60">K85+2</f>
        <v>45984</v>
      </c>
    </row>
    <row r="86" spans="1:12" s="130" customFormat="1" ht="18.75" customHeight="1">
      <c r="A86" s="1102" t="s">
        <v>5538</v>
      </c>
      <c r="B86" s="3423" t="s">
        <v>5359</v>
      </c>
      <c r="C86" s="3166" t="s">
        <v>5539</v>
      </c>
      <c r="D86" s="448" t="s">
        <v>5540</v>
      </c>
      <c r="E86" s="448">
        <v>45994</v>
      </c>
      <c r="F86" s="444">
        <f t="shared" ref="F86:F91" si="61">E86+8</f>
        <v>46002</v>
      </c>
      <c r="G86" s="448">
        <f t="shared" si="56"/>
        <v>46008</v>
      </c>
      <c r="H86" s="448">
        <f t="shared" si="57"/>
        <v>46012</v>
      </c>
      <c r="I86" s="448">
        <f t="shared" si="58"/>
        <v>46013</v>
      </c>
      <c r="J86" s="448">
        <f t="shared" si="59"/>
        <v>46015</v>
      </c>
      <c r="K86" s="2896">
        <v>45989</v>
      </c>
      <c r="L86" s="2896">
        <f t="shared" si="60"/>
        <v>45991</v>
      </c>
    </row>
    <row r="87" spans="1:12" s="130" customFormat="1" ht="18.75" customHeight="1">
      <c r="A87" s="1102"/>
      <c r="B87" s="3423"/>
      <c r="C87" s="27"/>
      <c r="D87" s="27"/>
      <c r="E87" s="27"/>
      <c r="F87" s="27"/>
      <c r="G87" s="27"/>
      <c r="H87" s="27"/>
      <c r="I87" s="27"/>
      <c r="J87" s="27"/>
      <c r="K87" s="2896"/>
      <c r="L87" s="2896"/>
    </row>
    <row r="88" spans="1:12" s="130" customFormat="1" ht="18.75" customHeight="1">
      <c r="A88" s="1102"/>
      <c r="B88" s="3423"/>
      <c r="C88" s="730" t="s">
        <v>5440</v>
      </c>
      <c r="D88" s="184"/>
      <c r="E88" s="1129" t="s">
        <v>96</v>
      </c>
      <c r="F88" s="185" t="s">
        <v>1115</v>
      </c>
      <c r="G88" s="185" t="s">
        <v>665</v>
      </c>
      <c r="H88" s="185" t="s">
        <v>1097</v>
      </c>
      <c r="I88" s="185" t="s">
        <v>783</v>
      </c>
      <c r="K88" s="2896"/>
      <c r="L88" s="2896"/>
    </row>
    <row r="89" spans="1:12" s="130" customFormat="1" ht="18.75" customHeight="1">
      <c r="A89" s="1102"/>
      <c r="B89" s="3423"/>
      <c r="C89" s="3280" t="s">
        <v>5317</v>
      </c>
      <c r="D89" s="188" t="s">
        <v>3707</v>
      </c>
      <c r="E89" s="726"/>
      <c r="F89" s="261" t="s">
        <v>5461</v>
      </c>
      <c r="G89" s="261" t="s">
        <v>4796</v>
      </c>
      <c r="H89" s="261" t="s">
        <v>5443</v>
      </c>
      <c r="I89" s="261" t="s">
        <v>5444</v>
      </c>
      <c r="K89" s="2896"/>
      <c r="L89" s="2896"/>
    </row>
    <row r="90" spans="1:12" s="130" customFormat="1" ht="18.75" customHeight="1">
      <c r="A90" s="1102" t="s">
        <v>5541</v>
      </c>
      <c r="B90" s="3423" t="s">
        <v>5363</v>
      </c>
      <c r="C90" s="1465" t="s">
        <v>9319</v>
      </c>
      <c r="D90" s="533" t="s">
        <v>5542</v>
      </c>
      <c r="E90" s="533">
        <v>45996</v>
      </c>
      <c r="F90" s="533">
        <f t="shared" si="61"/>
        <v>46004</v>
      </c>
      <c r="G90" s="533">
        <f t="shared" si="56"/>
        <v>46010</v>
      </c>
      <c r="H90" s="533">
        <f t="shared" si="57"/>
        <v>46014</v>
      </c>
      <c r="I90" s="533">
        <f t="shared" ref="I90:I95" si="62">E90+21</f>
        <v>46017</v>
      </c>
      <c r="K90" s="2896">
        <v>45996</v>
      </c>
      <c r="L90" s="2896">
        <f t="shared" si="60"/>
        <v>45998</v>
      </c>
    </row>
    <row r="91" spans="1:12" s="130" customFormat="1" ht="18.75" customHeight="1">
      <c r="A91" s="1102" t="s">
        <v>5543</v>
      </c>
      <c r="B91" s="3423" t="s">
        <v>5366</v>
      </c>
      <c r="C91" s="1465" t="s">
        <v>2369</v>
      </c>
      <c r="D91" s="533" t="s">
        <v>5544</v>
      </c>
      <c r="E91" s="533">
        <v>46003</v>
      </c>
      <c r="F91" s="533">
        <f t="shared" si="61"/>
        <v>46011</v>
      </c>
      <c r="G91" s="533">
        <f t="shared" si="56"/>
        <v>46017</v>
      </c>
      <c r="H91" s="533">
        <f t="shared" si="57"/>
        <v>46021</v>
      </c>
      <c r="I91" s="533">
        <f t="shared" si="62"/>
        <v>46024</v>
      </c>
      <c r="K91" s="2896">
        <v>46003</v>
      </c>
      <c r="L91" s="2896">
        <f t="shared" si="60"/>
        <v>46005</v>
      </c>
    </row>
    <row r="92" spans="1:12" s="130" customFormat="1" ht="18.75" customHeight="1">
      <c r="A92" s="1102"/>
      <c r="B92" s="3423" t="s">
        <v>5370</v>
      </c>
      <c r="C92" s="1465" t="s">
        <v>3433</v>
      </c>
      <c r="D92" s="533" t="s">
        <v>5545</v>
      </c>
      <c r="E92" s="533">
        <v>46010</v>
      </c>
      <c r="F92" s="533">
        <f>E92+8</f>
        <v>46018</v>
      </c>
      <c r="G92" s="533">
        <f>E92+14</f>
        <v>46024</v>
      </c>
      <c r="H92" s="533">
        <f>E92+18</f>
        <v>46028</v>
      </c>
      <c r="I92" s="533">
        <f t="shared" si="62"/>
        <v>46031</v>
      </c>
      <c r="K92" s="2896">
        <v>46010</v>
      </c>
      <c r="L92" s="2896">
        <f>K92+2</f>
        <v>46012</v>
      </c>
    </row>
    <row r="93" spans="1:12" s="130" customFormat="1" ht="18.75" customHeight="1">
      <c r="A93" s="1102" t="s">
        <v>5546</v>
      </c>
      <c r="B93" s="3423" t="s">
        <v>5374</v>
      </c>
      <c r="C93" s="1465" t="s">
        <v>5547</v>
      </c>
      <c r="D93" s="533" t="s">
        <v>5548</v>
      </c>
      <c r="E93" s="533">
        <v>46017</v>
      </c>
      <c r="F93" s="533">
        <f>E93+8</f>
        <v>46025</v>
      </c>
      <c r="G93" s="533">
        <f>E93+14</f>
        <v>46031</v>
      </c>
      <c r="H93" s="533">
        <f>E93+18</f>
        <v>46035</v>
      </c>
      <c r="I93" s="533">
        <f t="shared" si="62"/>
        <v>46038</v>
      </c>
      <c r="K93" s="2896">
        <v>46017</v>
      </c>
      <c r="L93" s="2896">
        <f>K93+2</f>
        <v>46019</v>
      </c>
    </row>
    <row r="94" spans="1:12" s="130" customFormat="1" ht="18.75" customHeight="1">
      <c r="A94" s="1102"/>
      <c r="B94" s="3423" t="s">
        <v>5549</v>
      </c>
      <c r="C94" s="1464" t="s">
        <v>5529</v>
      </c>
      <c r="D94" s="448" t="s">
        <v>5550</v>
      </c>
      <c r="E94" s="448">
        <v>46024</v>
      </c>
      <c r="F94" s="448">
        <f>E94+8</f>
        <v>46032</v>
      </c>
      <c r="G94" s="448">
        <f>E94+14</f>
        <v>46038</v>
      </c>
      <c r="H94" s="448">
        <f>E94+18</f>
        <v>46042</v>
      </c>
      <c r="I94" s="448">
        <f t="shared" si="62"/>
        <v>46045</v>
      </c>
      <c r="K94" s="2896">
        <v>46024</v>
      </c>
      <c r="L94" s="2896">
        <f>K94+2</f>
        <v>46026</v>
      </c>
    </row>
    <row r="95" spans="1:12" s="130" customFormat="1" ht="18.75" customHeight="1">
      <c r="A95" s="1102" t="s">
        <v>9336</v>
      </c>
      <c r="B95" s="3423" t="s">
        <v>5381</v>
      </c>
      <c r="C95" s="1464" t="s">
        <v>7490</v>
      </c>
      <c r="D95" s="448" t="s">
        <v>5551</v>
      </c>
      <c r="E95" s="448">
        <v>46031</v>
      </c>
      <c r="F95" s="448">
        <f>E95+8</f>
        <v>46039</v>
      </c>
      <c r="G95" s="448">
        <f>E95+14</f>
        <v>46045</v>
      </c>
      <c r="H95" s="448">
        <f>E95+18</f>
        <v>46049</v>
      </c>
      <c r="I95" s="448">
        <f t="shared" si="62"/>
        <v>46052</v>
      </c>
      <c r="K95" s="2896">
        <v>46031</v>
      </c>
      <c r="L95" s="2896">
        <f>K95+2</f>
        <v>46033</v>
      </c>
    </row>
    <row r="96" spans="1:12" s="130" customFormat="1" ht="18.75" customHeight="1">
      <c r="A96" s="1102"/>
      <c r="B96" s="3423" t="s">
        <v>5385</v>
      </c>
      <c r="C96" s="1464" t="s">
        <v>9323</v>
      </c>
      <c r="D96" s="448" t="s">
        <v>9320</v>
      </c>
      <c r="E96" s="448">
        <v>46038</v>
      </c>
      <c r="F96" s="448">
        <f t="shared" ref="F96:F100" si="63">E96+8</f>
        <v>46046</v>
      </c>
      <c r="G96" s="448">
        <f t="shared" ref="G96:G98" si="64">E96+14</f>
        <v>46052</v>
      </c>
      <c r="H96" s="448">
        <f t="shared" ref="H96:H98" si="65">E96+18</f>
        <v>46056</v>
      </c>
      <c r="I96" s="448">
        <f t="shared" ref="I96:I98" si="66">E96+21</f>
        <v>46059</v>
      </c>
      <c r="K96" s="2896">
        <v>46038</v>
      </c>
      <c r="L96" s="2896">
        <f t="shared" ref="L96:L100" si="67">K96+2</f>
        <v>46040</v>
      </c>
    </row>
    <row r="97" spans="1:14" s="130" customFormat="1" ht="18.75" customHeight="1">
      <c r="A97" s="1102"/>
      <c r="B97" s="3423" t="s">
        <v>5389</v>
      </c>
      <c r="C97" s="1464" t="s">
        <v>9324</v>
      </c>
      <c r="D97" s="448" t="s">
        <v>9321</v>
      </c>
      <c r="E97" s="448">
        <v>46045</v>
      </c>
      <c r="F97" s="448">
        <f t="shared" si="63"/>
        <v>46053</v>
      </c>
      <c r="G97" s="448">
        <f t="shared" si="64"/>
        <v>46059</v>
      </c>
      <c r="H97" s="448">
        <f t="shared" si="65"/>
        <v>46063</v>
      </c>
      <c r="I97" s="448">
        <f t="shared" si="66"/>
        <v>46066</v>
      </c>
      <c r="K97" s="2896">
        <v>46045</v>
      </c>
      <c r="L97" s="2896">
        <f t="shared" si="67"/>
        <v>46047</v>
      </c>
    </row>
    <row r="98" spans="1:14" s="130" customFormat="1" ht="18.75" customHeight="1">
      <c r="A98" s="1102"/>
      <c r="B98" s="3423" t="s">
        <v>5393</v>
      </c>
      <c r="C98" s="2842" t="s">
        <v>2337</v>
      </c>
      <c r="D98" s="448" t="s">
        <v>9322</v>
      </c>
      <c r="E98" s="448">
        <v>46052</v>
      </c>
      <c r="F98" s="448">
        <f t="shared" si="63"/>
        <v>46060</v>
      </c>
      <c r="G98" s="448">
        <f t="shared" si="64"/>
        <v>46066</v>
      </c>
      <c r="H98" s="448">
        <f t="shared" si="65"/>
        <v>46070</v>
      </c>
      <c r="I98" s="448">
        <f t="shared" si="66"/>
        <v>46073</v>
      </c>
      <c r="K98" s="2896">
        <v>46052</v>
      </c>
      <c r="L98" s="2896">
        <f t="shared" si="67"/>
        <v>46054</v>
      </c>
    </row>
    <row r="99" spans="1:14" s="130" customFormat="1" ht="18.75" customHeight="1">
      <c r="A99" s="1102"/>
      <c r="B99" s="3423" t="s">
        <v>5397</v>
      </c>
      <c r="C99" s="1754" t="s">
        <v>2337</v>
      </c>
      <c r="D99" s="533" t="s">
        <v>9325</v>
      </c>
      <c r="E99" s="533">
        <v>46059</v>
      </c>
      <c r="F99" s="533">
        <f t="shared" si="63"/>
        <v>46067</v>
      </c>
      <c r="G99" s="533">
        <f t="shared" ref="G99:G100" si="68">E99+14</f>
        <v>46073</v>
      </c>
      <c r="H99" s="533">
        <f t="shared" ref="H99:H100" si="69">E99+18</f>
        <v>46077</v>
      </c>
      <c r="I99" s="533">
        <f t="shared" ref="I99:I100" si="70">E99+21</f>
        <v>46080</v>
      </c>
      <c r="K99" s="2896">
        <v>46059</v>
      </c>
      <c r="L99" s="2896">
        <f t="shared" si="67"/>
        <v>46061</v>
      </c>
    </row>
    <row r="100" spans="1:14" s="130" customFormat="1" ht="18.75" customHeight="1">
      <c r="A100" s="1102"/>
      <c r="B100" s="3423" t="s">
        <v>5399</v>
      </c>
      <c r="C100" s="3306" t="s">
        <v>3433</v>
      </c>
      <c r="D100" s="533" t="s">
        <v>9326</v>
      </c>
      <c r="E100" s="533">
        <f t="shared" ref="E100" si="71">E99+7</f>
        <v>46066</v>
      </c>
      <c r="F100" s="533">
        <f t="shared" si="63"/>
        <v>46074</v>
      </c>
      <c r="G100" s="533">
        <f t="shared" si="68"/>
        <v>46080</v>
      </c>
      <c r="H100" s="533">
        <f t="shared" si="69"/>
        <v>46084</v>
      </c>
      <c r="I100" s="533">
        <f t="shared" si="70"/>
        <v>46087</v>
      </c>
      <c r="K100" s="2896">
        <f t="shared" ref="K100" si="72">K99+7</f>
        <v>46066</v>
      </c>
      <c r="L100" s="2896">
        <f t="shared" si="67"/>
        <v>46068</v>
      </c>
    </row>
    <row r="101" spans="1:14" s="130" customFormat="1" ht="12.75" customHeight="1">
      <c r="A101" s="2689"/>
      <c r="B101" s="77"/>
      <c r="C101" s="196" t="s">
        <v>5552</v>
      </c>
      <c r="D101" s="197"/>
      <c r="E101" s="198"/>
      <c r="F101" s="198"/>
      <c r="G101" s="419"/>
      <c r="H101" s="419"/>
      <c r="I101" s="41"/>
      <c r="J101" s="41"/>
      <c r="M101" s="267"/>
    </row>
    <row r="102" spans="1:14">
      <c r="K102" s="130"/>
    </row>
    <row r="103" spans="1:14">
      <c r="C103" s="3595"/>
      <c r="E103" s="3595"/>
    </row>
    <row r="104" spans="1:14" s="130" customFormat="1" ht="12">
      <c r="A104" s="4571"/>
      <c r="B104" s="77"/>
      <c r="C104" s="230" t="s">
        <v>0</v>
      </c>
      <c r="D104" s="69"/>
      <c r="E104" s="1416" t="s">
        <v>2209</v>
      </c>
      <c r="F104" s="70"/>
      <c r="G104" s="70" t="s">
        <v>35</v>
      </c>
      <c r="H104" s="70"/>
      <c r="I104" s="69"/>
      <c r="J104" s="69"/>
      <c r="K104" s="70" t="s">
        <v>60</v>
      </c>
      <c r="L104" s="70" t="str">
        <f>'HOW TO-&gt;'!$B$136</f>
        <v>6011 2413</v>
      </c>
      <c r="M104" s="70"/>
      <c r="N104" s="69"/>
    </row>
    <row r="105" spans="1:14" s="130" customFormat="1" ht="12">
      <c r="A105" s="4571"/>
      <c r="B105" s="77"/>
      <c r="C105" s="80" t="s">
        <v>1</v>
      </c>
      <c r="D105" s="69"/>
      <c r="E105" s="283" t="s">
        <v>610</v>
      </c>
      <c r="F105" s="70"/>
      <c r="G105" s="69" t="s">
        <v>611</v>
      </c>
      <c r="H105" s="69"/>
      <c r="I105" s="283" t="s">
        <v>38</v>
      </c>
      <c r="J105" s="69"/>
      <c r="K105" s="69" t="s">
        <v>62</v>
      </c>
      <c r="L105" s="69"/>
      <c r="M105" s="283" t="s">
        <v>63</v>
      </c>
      <c r="N105" s="69"/>
    </row>
    <row r="106" spans="1:14" s="130" customFormat="1" ht="12">
      <c r="A106" s="4571"/>
      <c r="B106" s="77"/>
      <c r="C106" s="80"/>
      <c r="D106" s="69"/>
      <c r="E106" s="283"/>
      <c r="F106" s="69"/>
      <c r="G106" s="69"/>
      <c r="H106" s="69"/>
      <c r="I106" s="283"/>
      <c r="J106" s="69"/>
      <c r="K106" s="69" t="str">
        <f>'HOW TO-&gt;'!$A$138</f>
        <v>PERMIT</v>
      </c>
      <c r="L106" s="69"/>
      <c r="M106" s="3053" t="str">
        <f>'HOW TO-&gt;'!$C$138</f>
        <v>SG094-SinPermit@msc.com</v>
      </c>
      <c r="N106" s="69"/>
    </row>
    <row r="107" spans="1:14" s="130" customFormat="1" ht="12">
      <c r="A107" s="4571"/>
      <c r="B107" s="77"/>
      <c r="C107" s="1819">
        <f>'HOW TO-&gt;'!$A$105</f>
        <v>0</v>
      </c>
      <c r="D107" s="1819">
        <f>'HOW TO-&gt;'!$B$105</f>
        <v>0</v>
      </c>
      <c r="E107" s="80">
        <f>'HOW TO-&gt;'!$C$105</f>
        <v>0</v>
      </c>
      <c r="F107" s="69"/>
      <c r="G107" s="1819" t="str">
        <f>'HOW TO-&gt;'!$A$124</f>
        <v>ROBERT CHIA</v>
      </c>
      <c r="H107" s="1819" t="str">
        <f>'HOW TO-&gt;'!$B$124</f>
        <v>6011 0564</v>
      </c>
      <c r="I107" s="80" t="str">
        <f>'HOW TO-&gt;'!$C$124</f>
        <v>robert.chia@msc.com</v>
      </c>
      <c r="J107" s="69"/>
      <c r="K107" s="1819" t="str">
        <f>'HOW TO-&gt;'!$A$139</f>
        <v>RAYNAR ANG</v>
      </c>
      <c r="L107" s="1819" t="str">
        <f>'HOW TO-&gt;'!$B$139</f>
        <v>6011 2358</v>
      </c>
      <c r="M107" s="80" t="str">
        <f>'HOW TO-&gt;'!$C$139</f>
        <v>raynar.ang@msc.com</v>
      </c>
      <c r="N107" s="69"/>
    </row>
    <row r="108" spans="1:14" s="130" customFormat="1" ht="12">
      <c r="A108" s="4571"/>
      <c r="B108" s="77"/>
      <c r="C108" s="1819" t="str">
        <f>'HOW TO-&gt;'!$A$106</f>
        <v>NATALIE LEW</v>
      </c>
      <c r="D108" s="1819" t="str">
        <f>'HOW TO-&gt;'!$B$106</f>
        <v>6011 2399</v>
      </c>
      <c r="E108" s="80" t="str">
        <f>'HOW TO-&gt;'!$C$106</f>
        <v>natalie.lew@msc.com</v>
      </c>
      <c r="F108" s="69"/>
      <c r="G108" s="1819" t="str">
        <f>'HOW TO-&gt;'!$A$125</f>
        <v>S. Y. LIEW</v>
      </c>
      <c r="H108" s="1819" t="str">
        <f>'HOW TO-&gt;'!$B$125</f>
        <v>6011 2348</v>
      </c>
      <c r="I108" s="80" t="str">
        <f>'HOW TO-&gt;'!$C$125</f>
        <v>seoyi.liew@msc.com</v>
      </c>
      <c r="J108" s="69"/>
      <c r="K108" s="1819" t="str">
        <f>'HOW TO-&gt;'!$A$140</f>
        <v>KAI SIANG</v>
      </c>
      <c r="L108" s="1819" t="str">
        <f>'HOW TO-&gt;'!$B$140</f>
        <v>6011 2356</v>
      </c>
      <c r="M108" s="80" t="str">
        <f>'HOW TO-&gt;'!$C$140</f>
        <v>kaisiang.lim@msc.com</v>
      </c>
      <c r="N108" s="69"/>
    </row>
    <row r="109" spans="1:14" s="130" customFormat="1" ht="12">
      <c r="A109" s="4571"/>
      <c r="B109" s="77"/>
      <c r="C109" s="1819" t="str">
        <f>'HOW TO-&gt;'!$A$107</f>
        <v>PHOEBE HUANG</v>
      </c>
      <c r="D109" s="1819" t="str">
        <f>'HOW TO-&gt;'!$B$107</f>
        <v>6011 0562</v>
      </c>
      <c r="E109" s="80" t="str">
        <f>'HOW TO-&gt;'!$C$107</f>
        <v>phoebe.huang@msc.com</v>
      </c>
      <c r="F109" s="69"/>
      <c r="G109" s="1819" t="str">
        <f>'HOW TO-&gt;'!$A$126</f>
        <v>SHARON KOH</v>
      </c>
      <c r="H109" s="1819" t="str">
        <f>'HOW TO-&gt;'!$B$126</f>
        <v>6011 2349</v>
      </c>
      <c r="I109" s="80" t="str">
        <f>'HOW TO-&gt;'!$C$126</f>
        <v>sharon.koh@msc.com</v>
      </c>
      <c r="J109" s="69"/>
      <c r="K109" s="1819" t="str">
        <f>'HOW TO-&gt;'!$A$141</f>
        <v>DEWI</v>
      </c>
      <c r="L109" s="1819" t="str">
        <f>'HOW TO-&gt;'!$B$141</f>
        <v>6011 2354</v>
      </c>
      <c r="M109" s="80" t="str">
        <f>'HOW TO-&gt;'!$C$141</f>
        <v>dewi.ratnah@msc.com</v>
      </c>
      <c r="N109" s="69"/>
    </row>
    <row r="110" spans="1:14" s="130" customFormat="1" ht="12">
      <c r="A110" s="4571"/>
      <c r="B110" s="77"/>
      <c r="C110" s="1819" t="str">
        <f>'HOW TO-&gt;'!$A$108</f>
        <v>SHERWIN LIM</v>
      </c>
      <c r="D110" s="1819" t="str">
        <f>'HOW TO-&gt;'!$B$108</f>
        <v>6011 2395</v>
      </c>
      <c r="E110" s="80" t="str">
        <f>'HOW TO-&gt;'!$C$108</f>
        <v>sherwin.lim@msc.com</v>
      </c>
      <c r="F110" s="69"/>
      <c r="G110" s="1819" t="str">
        <f>'HOW TO-&gt;'!$A$127</f>
        <v>ANGELIA LAU</v>
      </c>
      <c r="H110" s="1819" t="str">
        <f>'HOW TO-&gt;'!$B$127</f>
        <v>6011 2346</v>
      </c>
      <c r="I110" s="80" t="str">
        <f>'HOW TO-&gt;'!$C$127</f>
        <v>angelia.lau@msc.com</v>
      </c>
      <c r="J110" s="69"/>
      <c r="K110" s="1819" t="str">
        <f>'HOW TO-&gt;'!$A$142</f>
        <v>YU TING</v>
      </c>
      <c r="L110" s="1819" t="str">
        <f>'HOW TO-&gt;'!$B$142</f>
        <v>6011 2359</v>
      </c>
      <c r="M110" s="80" t="str">
        <f>'HOW TO-&gt;'!$C$142</f>
        <v>yuting.luo@msc.com</v>
      </c>
      <c r="N110" s="69"/>
    </row>
    <row r="111" spans="1:14" s="130" customFormat="1" ht="12">
      <c r="A111" s="4571"/>
      <c r="B111" s="77"/>
      <c r="C111" s="1819" t="str">
        <f>'HOW TO-&gt;'!$A$109</f>
        <v>CHOK KAR HEE</v>
      </c>
      <c r="D111" s="1819" t="str">
        <f>'HOW TO-&gt;'!$B$109</f>
        <v>6011 2397</v>
      </c>
      <c r="E111" s="80" t="str">
        <f>'HOW TO-&gt;'!$C$109</f>
        <v>karhee.chok@msc.com</v>
      </c>
      <c r="F111" s="69"/>
      <c r="G111" s="1819" t="str">
        <f>'HOW TO-&gt;'!$A$128</f>
        <v>NOOR AFNINDAH</v>
      </c>
      <c r="H111" s="1819" t="str">
        <f>'HOW TO-&gt;'!$B$128</f>
        <v>6011 2347</v>
      </c>
      <c r="I111" s="80" t="str">
        <f>'HOW TO-&gt;'!$C$128</f>
        <v>noor.afnindah@msc.com</v>
      </c>
      <c r="J111" s="69"/>
      <c r="K111" s="1819" t="str">
        <f>'HOW TO-&gt;'!$A$143</f>
        <v>SHAN SHAN</v>
      </c>
      <c r="L111" s="1819" t="str">
        <f>'HOW TO-&gt;'!$B$143</f>
        <v>6011 2353</v>
      </c>
      <c r="M111" s="80" t="str">
        <f>'HOW TO-&gt;'!$C$143</f>
        <v>shanshan.chin@msc.com</v>
      </c>
      <c r="N111" s="69"/>
    </row>
    <row r="112" spans="1:14" s="130" customFormat="1" ht="12">
      <c r="A112" s="4571"/>
      <c r="B112" s="77"/>
      <c r="C112" s="1819" t="str">
        <f>'HOW TO-&gt;'!$A$110</f>
        <v>LEWIS SOH</v>
      </c>
      <c r="D112" s="1819" t="str">
        <f>'HOW TO-&gt;'!$B$110</f>
        <v>6011 7905</v>
      </c>
      <c r="E112" s="80" t="str">
        <f>'HOW TO-&gt;'!$C$110</f>
        <v>lewis.soh@msc.com</v>
      </c>
      <c r="F112" s="69"/>
      <c r="G112" s="1819" t="str">
        <f>'HOW TO-&gt;'!$A$129</f>
        <v>NG CHING WEI</v>
      </c>
      <c r="H112" s="1819" t="str">
        <f>'HOW TO-&gt;'!$B$129</f>
        <v>6011 2404</v>
      </c>
      <c r="I112" s="80" t="str">
        <f>'HOW TO-&gt;'!$C$129</f>
        <v>chingwei.ng@msc.com</v>
      </c>
      <c r="J112" s="69"/>
      <c r="K112" s="1819" t="str">
        <f>'HOW TO-&gt;'!$A$144</f>
        <v>EUNICE</v>
      </c>
      <c r="L112" s="1819" t="str">
        <f>'HOW TO-&gt;'!$B$144</f>
        <v>6011 2355</v>
      </c>
      <c r="M112" s="80" t="str">
        <f>'HOW TO-&gt;'!$C$144</f>
        <v>eunice.chan@msc.com</v>
      </c>
      <c r="N112" s="69"/>
    </row>
    <row r="113" spans="1:14" s="130" customFormat="1" ht="12">
      <c r="A113" s="4571"/>
      <c r="B113" s="77"/>
      <c r="C113" s="1819" t="str">
        <f>'HOW TO-&gt;'!$A$111</f>
        <v xml:space="preserve">MELVIN TAN </v>
      </c>
      <c r="D113" s="1819" t="str">
        <f>'HOW TO-&gt;'!$B$111</f>
        <v>6011 0561</v>
      </c>
      <c r="E113" s="80" t="str">
        <f>'HOW TO-&gt;'!$C$111</f>
        <v>melvin.tan@msc.com</v>
      </c>
      <c r="F113" s="69"/>
      <c r="G113" s="1819" t="str">
        <f>'HOW TO-&gt;'!$A$130</f>
        <v>ZOEY ONG</v>
      </c>
      <c r="H113" s="1819">
        <f>'HOW TO-&gt;'!$B$130</f>
        <v>0</v>
      </c>
      <c r="I113" s="80" t="str">
        <f>'HOW TO-&gt;'!$C$130</f>
        <v>zoey.ong@msc.com</v>
      </c>
      <c r="J113" s="69"/>
      <c r="K113" s="1819" t="str">
        <f>'HOW TO-&gt;'!$A$145</f>
        <v>HAZEL</v>
      </c>
      <c r="L113" s="1819" t="str">
        <f>'HOW TO-&gt;'!$B$145</f>
        <v>6011 2435</v>
      </c>
      <c r="M113" s="80" t="str">
        <f>'HOW TO-&gt;'!$C$145</f>
        <v>hazel.toh@msc.com</v>
      </c>
      <c r="N113" s="69"/>
    </row>
    <row r="114" spans="1:14" s="130" customFormat="1" ht="12">
      <c r="A114" s="4571"/>
      <c r="B114" s="77"/>
      <c r="C114" s="1819" t="str">
        <f>'HOW TO-&gt;'!$A$112</f>
        <v>SUE ANN SOON</v>
      </c>
      <c r="D114" s="1819" t="str">
        <f>'HOW TO-&gt;'!$B$112</f>
        <v>6011 2327</v>
      </c>
      <c r="E114" s="80" t="str">
        <f>'HOW TO-&gt;'!$C$112</f>
        <v>sueann.soon@msc.com</v>
      </c>
      <c r="F114" s="69"/>
      <c r="G114" s="1819" t="str">
        <f>'HOW TO-&gt;'!$A$131</f>
        <v>.</v>
      </c>
      <c r="H114" s="1819" t="str">
        <f>'HOW TO-&gt;'!$B$131</f>
        <v>.</v>
      </c>
      <c r="I114" s="80" t="str">
        <f>'HOW TO-&gt;'!$C$131</f>
        <v>.</v>
      </c>
      <c r="J114" s="69"/>
      <c r="K114" s="1819">
        <f>'HOW TO-&gt;'!$A$146</f>
        <v>0</v>
      </c>
      <c r="L114" s="1819">
        <f>'HOW TO-&gt;'!$B$146</f>
        <v>0</v>
      </c>
      <c r="M114" s="80">
        <f>'HOW TO-&gt;'!$C$146</f>
        <v>0</v>
      </c>
      <c r="N114" s="69"/>
    </row>
    <row r="115" spans="1:14" s="130" customFormat="1" ht="12">
      <c r="A115" s="4571"/>
      <c r="B115" s="77"/>
      <c r="C115" s="1819" t="str">
        <f>'HOW TO-&gt;'!$A$113</f>
        <v>LAWRENCE ANG (CROSS-TRADE)</v>
      </c>
      <c r="D115" s="1819" t="str">
        <f>'HOW TO-&gt;'!$B$113</f>
        <v>6011 2400</v>
      </c>
      <c r="E115" s="80" t="str">
        <f>'HOW TO-&gt;'!$C$113</f>
        <v>lawrence.ang@msc.com</v>
      </c>
      <c r="F115" s="69"/>
      <c r="G115" s="1819">
        <f>'HOW TO-&gt;'!$A$132</f>
        <v>0</v>
      </c>
      <c r="H115" s="1819">
        <f>'HOW TO-&gt;'!$B$132</f>
        <v>0</v>
      </c>
      <c r="I115" s="80">
        <f>'HOW TO-&gt;'!$C$132</f>
        <v>0</v>
      </c>
      <c r="J115" s="69"/>
      <c r="K115" s="1819">
        <f>'HOW TO-&gt;'!$A$147</f>
        <v>0</v>
      </c>
      <c r="L115" s="1819">
        <f>'HOW TO-&gt;'!$B$147</f>
        <v>0</v>
      </c>
      <c r="M115" s="80">
        <f>'HOW TO-&gt;'!$C$147</f>
        <v>0</v>
      </c>
      <c r="N115" s="69"/>
    </row>
    <row r="116" spans="1:14" s="130" customFormat="1" ht="12">
      <c r="A116" s="4571"/>
      <c r="B116" s="77"/>
      <c r="C116" s="1819" t="str">
        <f>'HOW TO-&gt;'!$A$114</f>
        <v>DARIUS ONG</v>
      </c>
      <c r="D116" s="1819" t="str">
        <f>'HOW TO-&gt;'!$B$114</f>
        <v>6011 2396</v>
      </c>
      <c r="E116" s="80" t="str">
        <f>'HOW TO-&gt;'!$C$114</f>
        <v>darius.ong@msc.com</v>
      </c>
      <c r="F116" s="69"/>
      <c r="G116" s="69"/>
      <c r="H116" s="109"/>
      <c r="I116" s="283"/>
      <c r="J116" s="69"/>
      <c r="K116" s="1819">
        <f>'HOW TO-&gt;'!$A$148</f>
        <v>0</v>
      </c>
      <c r="L116" s="1819">
        <f>'HOW TO-&gt;'!$B$148</f>
        <v>0</v>
      </c>
      <c r="M116" s="80">
        <f>'HOW TO-&gt;'!$C$148</f>
        <v>0</v>
      </c>
      <c r="N116" s="69"/>
    </row>
    <row r="117" spans="1:14" s="130" customFormat="1" ht="12">
      <c r="A117" s="4571"/>
      <c r="B117" s="77"/>
      <c r="C117" s="1819" t="str">
        <f>'HOW TO-&gt;'!$A$115</f>
        <v>YURIKO KHOO</v>
      </c>
      <c r="D117" s="1819" t="str">
        <f>'HOW TO-&gt;'!$B$115</f>
        <v>6011 2402</v>
      </c>
      <c r="E117" s="80" t="str">
        <f>'HOW TO-&gt;'!$C$115</f>
        <v>yuriko.k@msc.com</v>
      </c>
      <c r="F117" s="69"/>
      <c r="G117" s="69"/>
      <c r="H117" s="109"/>
      <c r="I117" s="109"/>
      <c r="J117" s="283"/>
      <c r="K117" s="1819"/>
      <c r="L117" s="1819"/>
      <c r="M117" s="80"/>
      <c r="N117" s="69"/>
    </row>
    <row r="118" spans="1:14">
      <c r="C118" s="1819" t="str">
        <f>'HOW TO-&gt;'!$A$116</f>
        <v>VICKY ZHU</v>
      </c>
      <c r="D118" s="1819" t="str">
        <f>'HOW TO-&gt;'!$B$116</f>
        <v>6011 7900</v>
      </c>
      <c r="E118" s="80" t="str">
        <f>'HOW TO-&gt;'!$C$116</f>
        <v>vicky.zhu@msc.com</v>
      </c>
      <c r="F118" s="69"/>
      <c r="G118" s="69"/>
      <c r="H118" s="69"/>
      <c r="I118" s="69"/>
      <c r="J118" s="69"/>
      <c r="K118" s="69"/>
      <c r="L118" s="69"/>
      <c r="M118" s="69"/>
      <c r="N118" s="69"/>
    </row>
    <row r="119" spans="1:14">
      <c r="C119" s="69"/>
      <c r="D119" s="69"/>
      <c r="E119" s="69"/>
      <c r="F119" s="69"/>
      <c r="G119" s="69"/>
      <c r="H119" s="69"/>
      <c r="I119" s="69"/>
      <c r="J119" s="69"/>
      <c r="K119" s="69"/>
      <c r="L119" s="69"/>
      <c r="M119" s="69"/>
      <c r="N119" s="69"/>
    </row>
    <row r="120" spans="1:14">
      <c r="C120" s="1819" t="str">
        <f>'HOW TO-&gt;'!$A$119</f>
        <v xml:space="preserve">MAIN LINE  </v>
      </c>
      <c r="D120" s="1819" t="str">
        <f>'HOW TO-&gt;'!$B$119</f>
        <v>6011 2424</v>
      </c>
      <c r="E120" s="80">
        <f>'HOW TO-&gt;'!$C$119</f>
        <v>0</v>
      </c>
      <c r="F120" s="69"/>
      <c r="G120" s="69"/>
      <c r="H120" s="69"/>
      <c r="I120" s="69"/>
      <c r="J120" s="69"/>
      <c r="K120" s="69"/>
      <c r="L120" s="69"/>
      <c r="M120" s="69"/>
      <c r="N120" s="69"/>
    </row>
    <row r="121" spans="1:14">
      <c r="C121" s="1819">
        <f>'HOW TO-&gt;'!$A$120</f>
        <v>0</v>
      </c>
      <c r="D121" s="1819">
        <f>'HOW TO-&gt;'!$B$120</f>
        <v>0</v>
      </c>
      <c r="E121" s="80">
        <f>'HOW TO-&gt;'!$C$120</f>
        <v>0</v>
      </c>
      <c r="F121" s="69"/>
      <c r="G121" s="69"/>
      <c r="H121" s="69"/>
      <c r="I121" s="69"/>
      <c r="J121" s="69"/>
      <c r="K121" s="69"/>
      <c r="L121" s="69"/>
      <c r="M121" s="69"/>
      <c r="N121" s="69"/>
    </row>
  </sheetData>
  <phoneticPr fontId="29" type="noConversion"/>
  <hyperlinks>
    <hyperlink ref="E101" display="mktg-dept@msca.com.sg" xr:uid="{6AF61C82-F109-4C06-946F-7FBB785456F5}"/>
    <hyperlink ref="M101" display="sinexp@msca.com.sg" xr:uid="{8D88858C-3E82-4F49-B96B-56C8DFBBDE22}"/>
    <hyperlink ref="I101" display="custsvc@msca.com.sg" xr:uid="{A3BA8394-F1FA-47C6-8C22-E4D315FB9882}"/>
    <hyperlink ref="I105" display="custsvc@msca.com.sg" xr:uid="{46CD7B83-0319-4E00-A2EA-1C9AB7908194}"/>
    <hyperlink ref="M105" display="sinexp@msca.com.sg" xr:uid="{AFBB1A58-7A3A-48A0-B835-086443E59312}"/>
    <hyperlink ref="E104" r:id="rId1" xr:uid="{C876F13A-FA77-4DAB-BC06-C248D012E4DA}"/>
    <hyperlink ref="E105"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04"/>
  <sheetViews>
    <sheetView tabSelected="1" zoomScale="85" zoomScaleNormal="85" zoomScaleSheetLayoutView="85" workbookViewId="0">
      <pane ySplit="17" topLeftCell="A18" activePane="bottomLeft" state="frozen"/>
      <selection pane="bottomLeft" activeCell="B19" sqref="B19"/>
    </sheetView>
  </sheetViews>
  <sheetFormatPr defaultColWidth="9.42578125" defaultRowHeight="12.75"/>
  <cols>
    <col min="1" max="1" width="19.5703125" style="273" customWidth="1"/>
    <col min="2" max="2" width="30.5703125" style="1" customWidth="1"/>
    <col min="3" max="3" width="13.5703125" style="278" customWidth="1"/>
    <col min="4" max="4" width="20.140625" style="2" customWidth="1"/>
    <col min="5" max="5" width="20.140625" style="274" customWidth="1"/>
    <col min="6" max="7" width="14.140625" style="2" customWidth="1"/>
    <col min="8" max="8" width="10.140625" style="278" customWidth="1"/>
    <col min="9" max="10" width="21.7109375" style="274" bestFit="1" customWidth="1"/>
    <col min="11" max="11" width="49" style="3354" customWidth="1"/>
    <col min="12" max="12" width="22.140625" style="3" customWidth="1"/>
    <col min="13" max="13" width="13.42578125" style="3" customWidth="1"/>
    <col min="14" max="16384" width="9.42578125" style="3"/>
  </cols>
  <sheetData>
    <row r="1" spans="1:12" ht="27.75" customHeight="1">
      <c r="A1" s="4750"/>
      <c r="B1" s="4750"/>
      <c r="C1" s="4750"/>
      <c r="D1" s="4750"/>
      <c r="E1" s="4750"/>
      <c r="F1" s="4750"/>
      <c r="G1" s="4750"/>
      <c r="H1" s="4750"/>
      <c r="I1" s="4750"/>
      <c r="J1" s="4750"/>
      <c r="K1" s="4751"/>
      <c r="L1" s="4750"/>
    </row>
    <row r="2" spans="1:12" ht="6.75" hidden="1" customHeight="1">
      <c r="B2" s="2"/>
      <c r="E2" s="274" t="s">
        <v>613</v>
      </c>
      <c r="K2" s="3"/>
    </row>
    <row r="3" spans="1:12" ht="31.5">
      <c r="A3" s="1467" t="s">
        <v>614</v>
      </c>
      <c r="B3" s="1467"/>
      <c r="C3" s="1849"/>
      <c r="D3" s="1850"/>
      <c r="E3" s="1467"/>
      <c r="F3" s="1467"/>
      <c r="G3" s="1467"/>
      <c r="H3" s="1467"/>
      <c r="I3" s="1467"/>
      <c r="J3" s="1467"/>
      <c r="K3" s="3352"/>
    </row>
    <row r="4" spans="1:12" ht="14.25">
      <c r="A4" s="275"/>
      <c r="B4" s="275"/>
      <c r="C4" s="276"/>
      <c r="D4" s="277"/>
      <c r="E4" s="275"/>
      <c r="F4" s="275"/>
      <c r="G4" s="275"/>
      <c r="H4" s="275"/>
      <c r="I4" s="275"/>
      <c r="J4" s="275"/>
      <c r="K4" s="3353"/>
    </row>
    <row r="5" spans="1:12" ht="14.25">
      <c r="A5" s="1917"/>
      <c r="B5" s="275"/>
      <c r="C5" s="276"/>
      <c r="D5" s="277"/>
      <c r="E5" s="275"/>
      <c r="F5" s="275"/>
      <c r="G5" s="275"/>
      <c r="H5" s="275"/>
      <c r="I5" s="275"/>
      <c r="J5" s="275"/>
      <c r="K5" s="3353"/>
      <c r="L5" s="377"/>
    </row>
    <row r="6" spans="1:12" ht="14.25">
      <c r="A6" s="275"/>
      <c r="B6" s="275"/>
      <c r="C6" s="276"/>
      <c r="D6" s="277"/>
      <c r="E6" s="275"/>
      <c r="F6" s="275"/>
      <c r="G6" s="275"/>
      <c r="H6" s="275"/>
      <c r="I6" s="275"/>
      <c r="J6" s="275"/>
      <c r="K6" s="3353"/>
      <c r="L6" s="377"/>
    </row>
    <row r="7" spans="1:12" ht="14.25">
      <c r="A7" s="275"/>
      <c r="B7" s="275"/>
      <c r="C7" s="276"/>
      <c r="D7" s="277"/>
      <c r="E7" s="275"/>
      <c r="F7" s="275"/>
      <c r="G7" s="275"/>
      <c r="H7" s="275"/>
      <c r="I7" s="275"/>
      <c r="J7" s="275"/>
      <c r="K7" s="3353"/>
      <c r="L7" s="377"/>
    </row>
    <row r="8" spans="1:12" ht="14.25">
      <c r="A8" s="275"/>
      <c r="B8" s="275"/>
      <c r="C8" s="276"/>
      <c r="D8" s="277"/>
      <c r="E8" s="275"/>
      <c r="F8" s="275"/>
      <c r="G8" s="275"/>
      <c r="H8" s="275"/>
      <c r="I8" s="275"/>
      <c r="J8" s="275"/>
      <c r="K8" s="3353"/>
      <c r="L8" s="377"/>
    </row>
    <row r="9" spans="1:12" ht="14.25">
      <c r="A9" s="275"/>
      <c r="B9" s="275"/>
      <c r="C9" s="276"/>
      <c r="D9" s="277"/>
      <c r="E9" s="275"/>
      <c r="F9" s="275"/>
      <c r="G9" s="275"/>
      <c r="H9" s="275"/>
      <c r="I9" s="275"/>
      <c r="J9" s="275"/>
      <c r="K9" s="3353"/>
    </row>
    <row r="10" spans="1:12" ht="14.25">
      <c r="A10" s="275"/>
      <c r="B10" s="275"/>
      <c r="C10" s="276"/>
      <c r="D10" s="277"/>
      <c r="E10" s="275"/>
      <c r="F10" s="275"/>
      <c r="G10" s="275"/>
      <c r="H10" s="275"/>
      <c r="I10" s="275"/>
      <c r="J10" s="275"/>
      <c r="K10" s="3353"/>
    </row>
    <row r="11" spans="1:12" ht="6" customHeight="1">
      <c r="A11" s="275"/>
      <c r="B11" s="275"/>
      <c r="C11" s="276"/>
      <c r="D11" s="277"/>
      <c r="E11" s="275"/>
      <c r="F11" s="275"/>
      <c r="G11" s="275"/>
      <c r="H11" s="275"/>
      <c r="I11" s="275"/>
      <c r="J11" s="275"/>
      <c r="K11" s="3353"/>
    </row>
    <row r="12" spans="1:12" ht="12.75" customHeight="1">
      <c r="A12" s="275"/>
      <c r="B12" s="275"/>
      <c r="C12" s="276"/>
      <c r="D12" s="277"/>
      <c r="E12" s="275"/>
      <c r="F12" s="275"/>
      <c r="G12" s="275"/>
      <c r="H12" s="275"/>
      <c r="I12" s="275"/>
      <c r="J12" s="275"/>
      <c r="K12" s="3353"/>
    </row>
    <row r="13" spans="1:12" ht="22.5">
      <c r="A13" s="4749" t="s">
        <v>615</v>
      </c>
      <c r="B13" s="4749"/>
      <c r="C13" s="4749"/>
      <c r="D13" s="4749"/>
      <c r="E13" s="3565" t="s">
        <v>616</v>
      </c>
      <c r="F13" s="3564"/>
      <c r="G13" s="3564"/>
      <c r="H13" s="254"/>
      <c r="J13" s="254"/>
      <c r="K13" s="3353"/>
    </row>
    <row r="14" spans="1:12" ht="18.75" customHeight="1"/>
    <row r="15" spans="1:12" ht="14.25" customHeight="1"/>
    <row r="16" spans="1:12">
      <c r="A16" s="1549"/>
    </row>
    <row r="17" spans="1:13" ht="45" customHeight="1">
      <c r="A17" s="3869" t="s">
        <v>617</v>
      </c>
      <c r="B17" s="4104" t="s">
        <v>618</v>
      </c>
      <c r="C17" s="4105" t="s">
        <v>619</v>
      </c>
      <c r="D17" s="3869" t="s">
        <v>620</v>
      </c>
      <c r="E17" s="3869" t="s">
        <v>621</v>
      </c>
      <c r="F17" s="3869" t="s">
        <v>622</v>
      </c>
      <c r="G17" s="3869" t="s">
        <v>623</v>
      </c>
      <c r="H17" s="3870" t="s">
        <v>624</v>
      </c>
      <c r="I17" s="4106" t="s">
        <v>625</v>
      </c>
      <c r="J17" s="4107" t="s">
        <v>626</v>
      </c>
      <c r="K17" s="4108" t="s">
        <v>627</v>
      </c>
      <c r="L17" s="4267"/>
      <c r="M17" s="4108" t="s">
        <v>628</v>
      </c>
    </row>
    <row r="18" spans="1:13" ht="45.75" customHeight="1">
      <c r="A18" s="4274" t="s">
        <v>629</v>
      </c>
      <c r="B18" s="4469" t="s">
        <v>630</v>
      </c>
      <c r="C18" s="4275" t="s">
        <v>631</v>
      </c>
      <c r="D18" s="4046"/>
      <c r="E18" s="4046"/>
      <c r="F18" s="4046"/>
      <c r="G18" s="3874"/>
      <c r="H18" s="3875">
        <v>42</v>
      </c>
      <c r="I18" s="3892" t="s">
        <v>632</v>
      </c>
      <c r="J18" s="3877" t="s">
        <v>633</v>
      </c>
      <c r="K18" s="3877"/>
      <c r="L18" s="3878" t="s">
        <v>634</v>
      </c>
      <c r="M18" s="3875">
        <v>1.6</v>
      </c>
    </row>
    <row r="19" spans="1:13" ht="45.75" customHeight="1">
      <c r="A19" s="3871" t="s">
        <v>635</v>
      </c>
      <c r="B19" s="3879" t="s">
        <v>636</v>
      </c>
      <c r="C19" s="3872" t="s">
        <v>637</v>
      </c>
      <c r="D19" s="3880"/>
      <c r="E19" s="3881"/>
      <c r="F19" s="4470"/>
      <c r="G19" s="3874"/>
      <c r="H19" s="3875">
        <v>36</v>
      </c>
      <c r="I19" s="3882" t="s">
        <v>638</v>
      </c>
      <c r="J19" s="3877" t="s">
        <v>639</v>
      </c>
      <c r="K19" s="3882" t="s">
        <v>640</v>
      </c>
      <c r="L19" s="3878"/>
      <c r="M19" s="3883">
        <v>1.6</v>
      </c>
    </row>
    <row r="20" spans="1:13" ht="62.25" customHeight="1">
      <c r="A20" s="3871" t="s">
        <v>641</v>
      </c>
      <c r="B20" s="3884" t="s">
        <v>642</v>
      </c>
      <c r="C20" s="3883" t="s">
        <v>643</v>
      </c>
      <c r="D20" s="4470"/>
      <c r="E20" s="3881"/>
      <c r="F20" s="3881"/>
      <c r="G20" s="3874"/>
      <c r="H20" s="3875">
        <v>13</v>
      </c>
      <c r="I20" s="3882" t="s">
        <v>644</v>
      </c>
      <c r="J20" s="3877" t="s">
        <v>645</v>
      </c>
      <c r="K20" s="3882"/>
      <c r="L20" s="3878"/>
      <c r="M20" s="3883">
        <v>1.6</v>
      </c>
    </row>
    <row r="21" spans="1:13" ht="45.75" customHeight="1">
      <c r="A21" s="3871" t="s">
        <v>646</v>
      </c>
      <c r="B21" s="4471" t="s">
        <v>647</v>
      </c>
      <c r="C21" s="3872" t="s">
        <v>648</v>
      </c>
      <c r="D21" s="3885" t="s">
        <v>649</v>
      </c>
      <c r="E21" s="3885" t="s">
        <v>649</v>
      </c>
      <c r="F21" s="3885"/>
      <c r="G21" s="3886"/>
      <c r="H21" s="3887">
        <v>30</v>
      </c>
      <c r="I21" s="3888" t="s">
        <v>650</v>
      </c>
      <c r="J21" s="3889" t="s">
        <v>651</v>
      </c>
      <c r="K21" s="3882" t="s">
        <v>652</v>
      </c>
      <c r="L21" s="3878" t="s">
        <v>634</v>
      </c>
      <c r="M21" s="3883">
        <v>1.6</v>
      </c>
    </row>
    <row r="22" spans="1:13" ht="45.75" customHeight="1">
      <c r="A22" s="3871" t="s">
        <v>653</v>
      </c>
      <c r="B22" s="4471" t="s">
        <v>647</v>
      </c>
      <c r="C22" s="3872" t="s">
        <v>648</v>
      </c>
      <c r="D22" s="3873" t="s">
        <v>654</v>
      </c>
      <c r="E22" s="3873" t="s">
        <v>649</v>
      </c>
      <c r="F22" s="3873"/>
      <c r="G22" s="3874"/>
      <c r="H22" s="3875">
        <v>30</v>
      </c>
      <c r="I22" s="3876" t="s">
        <v>650</v>
      </c>
      <c r="J22" s="3877" t="s">
        <v>651</v>
      </c>
      <c r="K22" s="3882" t="s">
        <v>655</v>
      </c>
      <c r="L22" s="3878" t="s">
        <v>634</v>
      </c>
      <c r="M22" s="3883">
        <v>3.3</v>
      </c>
    </row>
    <row r="23" spans="1:13" ht="45.75" customHeight="1">
      <c r="A23" s="3890" t="s">
        <v>9355</v>
      </c>
      <c r="B23" s="3891" t="s">
        <v>656</v>
      </c>
      <c r="C23" s="3883" t="s">
        <v>657</v>
      </c>
      <c r="D23" s="3881" t="s">
        <v>658</v>
      </c>
      <c r="E23" s="3881" t="s">
        <v>659</v>
      </c>
      <c r="F23" s="3881" t="s">
        <v>649</v>
      </c>
      <c r="G23" s="3874" t="s">
        <v>649</v>
      </c>
      <c r="H23" s="3875">
        <v>60</v>
      </c>
      <c r="I23" s="3882" t="s">
        <v>660</v>
      </c>
      <c r="J23" s="3892" t="s">
        <v>661</v>
      </c>
      <c r="K23" s="3882" t="s">
        <v>662</v>
      </c>
      <c r="L23" s="3878"/>
      <c r="M23" s="3893" t="s">
        <v>663</v>
      </c>
    </row>
    <row r="24" spans="1:13" ht="45.75" customHeight="1">
      <c r="A24" s="3894" t="s">
        <v>664</v>
      </c>
      <c r="B24" s="3881" t="s">
        <v>665</v>
      </c>
      <c r="C24" s="3883" t="s">
        <v>666</v>
      </c>
      <c r="D24" s="3881"/>
      <c r="E24" s="3881"/>
      <c r="F24" s="3881" t="s">
        <v>649</v>
      </c>
      <c r="G24" s="3874" t="s">
        <v>649</v>
      </c>
      <c r="H24" s="3875">
        <v>12</v>
      </c>
      <c r="I24" s="3882" t="s">
        <v>644</v>
      </c>
      <c r="J24" s="3877" t="s">
        <v>667</v>
      </c>
      <c r="K24" s="3882" t="s">
        <v>668</v>
      </c>
      <c r="L24" s="3878"/>
      <c r="M24" s="3883">
        <v>1.6</v>
      </c>
    </row>
    <row r="25" spans="1:13" ht="45.75" customHeight="1">
      <c r="A25" s="3895" t="s">
        <v>669</v>
      </c>
      <c r="B25" s="4472" t="s">
        <v>670</v>
      </c>
      <c r="C25" s="4473" t="s">
        <v>671</v>
      </c>
      <c r="D25" s="4474" t="s">
        <v>672</v>
      </c>
      <c r="E25" s="4474"/>
      <c r="F25" s="4474"/>
      <c r="G25" s="3874"/>
      <c r="H25" s="3875">
        <v>19</v>
      </c>
      <c r="I25" s="3882" t="s">
        <v>673</v>
      </c>
      <c r="J25" s="3877" t="s">
        <v>673</v>
      </c>
      <c r="K25" s="3896"/>
      <c r="L25" s="3878"/>
      <c r="M25" s="3883">
        <v>1.6</v>
      </c>
    </row>
    <row r="26" spans="1:13" ht="45.75" customHeight="1">
      <c r="A26" s="3871" t="s">
        <v>674</v>
      </c>
      <c r="B26" s="4471" t="s">
        <v>675</v>
      </c>
      <c r="C26" s="3872" t="s">
        <v>676</v>
      </c>
      <c r="D26" s="3897" t="s">
        <v>677</v>
      </c>
      <c r="E26" s="3897" t="s">
        <v>678</v>
      </c>
      <c r="F26" s="3897"/>
      <c r="G26" s="3898"/>
      <c r="H26" s="3899">
        <v>30</v>
      </c>
      <c r="I26" s="3900" t="s">
        <v>679</v>
      </c>
      <c r="J26" s="3901" t="s">
        <v>680</v>
      </c>
      <c r="K26" s="3902" t="s">
        <v>681</v>
      </c>
      <c r="L26" s="3878" t="s">
        <v>634</v>
      </c>
      <c r="M26" s="3883">
        <v>1.7</v>
      </c>
    </row>
    <row r="27" spans="1:13" ht="85.5" customHeight="1">
      <c r="A27" s="3871" t="s">
        <v>682</v>
      </c>
      <c r="B27" s="4471" t="s">
        <v>675</v>
      </c>
      <c r="C27" s="3872" t="s">
        <v>676</v>
      </c>
      <c r="D27" s="3873" t="s">
        <v>677</v>
      </c>
      <c r="E27" s="3873" t="s">
        <v>683</v>
      </c>
      <c r="F27" s="3873"/>
      <c r="G27" s="3874"/>
      <c r="H27" s="3875">
        <v>30</v>
      </c>
      <c r="I27" s="3876" t="s">
        <v>679</v>
      </c>
      <c r="J27" s="3877" t="s">
        <v>680</v>
      </c>
      <c r="K27" s="3902" t="s">
        <v>684</v>
      </c>
      <c r="L27" s="3878" t="s">
        <v>634</v>
      </c>
      <c r="M27" s="3883">
        <v>7.6</v>
      </c>
    </row>
    <row r="28" spans="1:13" ht="97.5" customHeight="1">
      <c r="A28" s="3871" t="s">
        <v>685</v>
      </c>
      <c r="B28" s="4471" t="s">
        <v>675</v>
      </c>
      <c r="C28" s="3872" t="s">
        <v>676</v>
      </c>
      <c r="D28" s="3897" t="s">
        <v>101</v>
      </c>
      <c r="E28" s="3897" t="s">
        <v>683</v>
      </c>
      <c r="F28" s="3897"/>
      <c r="G28" s="3898"/>
      <c r="H28" s="3899">
        <v>30</v>
      </c>
      <c r="I28" s="3900" t="s">
        <v>679</v>
      </c>
      <c r="J28" s="3901" t="s">
        <v>680</v>
      </c>
      <c r="K28" s="3902" t="s">
        <v>686</v>
      </c>
      <c r="L28" s="3878" t="s">
        <v>634</v>
      </c>
      <c r="M28" s="3883">
        <v>7.6</v>
      </c>
    </row>
    <row r="29" spans="1:13" ht="45.75" customHeight="1">
      <c r="A29" s="3871" t="s">
        <v>674</v>
      </c>
      <c r="B29" s="4471" t="s">
        <v>687</v>
      </c>
      <c r="C29" s="3872" t="s">
        <v>688</v>
      </c>
      <c r="D29" s="3897" t="s">
        <v>689</v>
      </c>
      <c r="E29" s="3897"/>
      <c r="F29" s="3897"/>
      <c r="G29" s="3898"/>
      <c r="H29" s="3899"/>
      <c r="I29" s="3900" t="s">
        <v>690</v>
      </c>
      <c r="J29" s="3901" t="s">
        <v>691</v>
      </c>
      <c r="K29" s="3882" t="s">
        <v>692</v>
      </c>
      <c r="L29" s="3878" t="s">
        <v>634</v>
      </c>
      <c r="M29" s="3883">
        <v>1.6</v>
      </c>
    </row>
    <row r="30" spans="1:13" ht="45.75" customHeight="1">
      <c r="A30" s="3871" t="s">
        <v>629</v>
      </c>
      <c r="B30" s="4471" t="s">
        <v>687</v>
      </c>
      <c r="C30" s="3872" t="s">
        <v>688</v>
      </c>
      <c r="D30" s="3897" t="s">
        <v>689</v>
      </c>
      <c r="E30" s="3897"/>
      <c r="F30" s="3897"/>
      <c r="G30" s="3898"/>
      <c r="H30" s="3899"/>
      <c r="I30" s="3900" t="s">
        <v>690</v>
      </c>
      <c r="J30" s="3901" t="s">
        <v>691</v>
      </c>
      <c r="K30" s="3882" t="s">
        <v>693</v>
      </c>
      <c r="L30" s="3878" t="s">
        <v>634</v>
      </c>
      <c r="M30" s="3883">
        <v>1.6</v>
      </c>
    </row>
    <row r="31" spans="1:13" ht="45.75" customHeight="1">
      <c r="A31" s="3871" t="s">
        <v>694</v>
      </c>
      <c r="B31" s="4471" t="s">
        <v>687</v>
      </c>
      <c r="C31" s="3872" t="s">
        <v>688</v>
      </c>
      <c r="D31" s="3873" t="s">
        <v>689</v>
      </c>
      <c r="E31" s="3873"/>
      <c r="F31" s="3873"/>
      <c r="G31" s="3874"/>
      <c r="H31" s="3875"/>
      <c r="I31" s="3876" t="s">
        <v>690</v>
      </c>
      <c r="J31" s="3877" t="s">
        <v>691</v>
      </c>
      <c r="K31" s="3882" t="s">
        <v>695</v>
      </c>
      <c r="L31" s="3878" t="s">
        <v>634</v>
      </c>
      <c r="M31" s="3883">
        <v>10.3</v>
      </c>
    </row>
    <row r="32" spans="1:13" ht="45.75" customHeight="1">
      <c r="A32" s="3871" t="s">
        <v>635</v>
      </c>
      <c r="B32" s="4471" t="s">
        <v>687</v>
      </c>
      <c r="C32" s="3872" t="s">
        <v>688</v>
      </c>
      <c r="D32" s="3897" t="s">
        <v>696</v>
      </c>
      <c r="E32" s="3897"/>
      <c r="F32" s="3897"/>
      <c r="G32" s="3898"/>
      <c r="H32" s="3899"/>
      <c r="I32" s="3900" t="s">
        <v>690</v>
      </c>
      <c r="J32" s="3901" t="s">
        <v>691</v>
      </c>
      <c r="K32" s="3882" t="s">
        <v>697</v>
      </c>
      <c r="L32" s="3878" t="s">
        <v>634</v>
      </c>
      <c r="M32" s="3883"/>
    </row>
    <row r="33" spans="1:13" ht="45.75" customHeight="1">
      <c r="A33" s="3871" t="s">
        <v>698</v>
      </c>
      <c r="B33" s="4471" t="s">
        <v>699</v>
      </c>
      <c r="C33" s="3903" t="s">
        <v>700</v>
      </c>
      <c r="D33" s="3904" t="s">
        <v>104</v>
      </c>
      <c r="E33" s="3904" t="s">
        <v>701</v>
      </c>
      <c r="F33" s="3904" t="s">
        <v>701</v>
      </c>
      <c r="G33" s="3898" t="s">
        <v>649</v>
      </c>
      <c r="H33" s="3899"/>
      <c r="I33" s="3905" t="s">
        <v>632</v>
      </c>
      <c r="J33" s="3901" t="s">
        <v>702</v>
      </c>
      <c r="K33" s="3882"/>
      <c r="L33" s="3878" t="s">
        <v>634</v>
      </c>
      <c r="M33" s="3883">
        <v>1.6</v>
      </c>
    </row>
    <row r="34" spans="1:13" ht="45.75" customHeight="1">
      <c r="A34" s="3871" t="s">
        <v>641</v>
      </c>
      <c r="B34" s="3906" t="s">
        <v>703</v>
      </c>
      <c r="C34" s="3883" t="s">
        <v>704</v>
      </c>
      <c r="D34" s="4470" t="s">
        <v>705</v>
      </c>
      <c r="E34" s="3881"/>
      <c r="F34" s="3881"/>
      <c r="G34" s="3874"/>
      <c r="H34" s="3875">
        <v>19</v>
      </c>
      <c r="I34" s="3882" t="s">
        <v>644</v>
      </c>
      <c r="J34" s="3877" t="s">
        <v>645</v>
      </c>
      <c r="K34" s="3882"/>
      <c r="L34" s="3878"/>
      <c r="M34" s="3883">
        <v>1.6</v>
      </c>
    </row>
    <row r="35" spans="1:13" ht="45.75" customHeight="1">
      <c r="A35" s="3871" t="s">
        <v>646</v>
      </c>
      <c r="B35" s="4471" t="s">
        <v>706</v>
      </c>
      <c r="C35" s="3872" t="s">
        <v>707</v>
      </c>
      <c r="D35" s="3885" t="s">
        <v>708</v>
      </c>
      <c r="E35" s="3885"/>
      <c r="F35" s="3885"/>
      <c r="G35" s="3886" t="s">
        <v>649</v>
      </c>
      <c r="H35" s="3887"/>
      <c r="I35" s="3888" t="s">
        <v>679</v>
      </c>
      <c r="J35" s="3907" t="s">
        <v>709</v>
      </c>
      <c r="K35" s="3882" t="s">
        <v>652</v>
      </c>
      <c r="L35" s="3878" t="s">
        <v>634</v>
      </c>
      <c r="M35" s="3883">
        <v>1.6</v>
      </c>
    </row>
    <row r="36" spans="1:13" ht="45.75" customHeight="1">
      <c r="A36" s="3871" t="s">
        <v>653</v>
      </c>
      <c r="B36" s="4471" t="s">
        <v>710</v>
      </c>
      <c r="C36" s="3872" t="s">
        <v>707</v>
      </c>
      <c r="D36" s="3873" t="s">
        <v>711</v>
      </c>
      <c r="E36" s="3873"/>
      <c r="F36" s="3873"/>
      <c r="G36" s="3874" t="s">
        <v>649</v>
      </c>
      <c r="H36" s="3875">
        <v>45</v>
      </c>
      <c r="I36" s="3876" t="s">
        <v>679</v>
      </c>
      <c r="J36" s="3882" t="s">
        <v>709</v>
      </c>
      <c r="K36" s="3882" t="s">
        <v>655</v>
      </c>
      <c r="L36" s="3878" t="s">
        <v>634</v>
      </c>
      <c r="M36" s="3883">
        <v>4.2</v>
      </c>
    </row>
    <row r="37" spans="1:13" ht="45.75" customHeight="1">
      <c r="A37" s="3871" t="s">
        <v>698</v>
      </c>
      <c r="B37" s="4471" t="s">
        <v>712</v>
      </c>
      <c r="C37" s="3872" t="s">
        <v>713</v>
      </c>
      <c r="D37" s="3873" t="s">
        <v>104</v>
      </c>
      <c r="E37" s="3873" t="s">
        <v>701</v>
      </c>
      <c r="F37" s="3873" t="s">
        <v>701</v>
      </c>
      <c r="G37" s="3874" t="s">
        <v>649</v>
      </c>
      <c r="H37" s="3875"/>
      <c r="I37" s="3876" t="s">
        <v>632</v>
      </c>
      <c r="J37" s="3877" t="s">
        <v>714</v>
      </c>
      <c r="K37" s="3882"/>
      <c r="L37" s="3878" t="s">
        <v>634</v>
      </c>
      <c r="M37" s="3883">
        <v>1.6</v>
      </c>
    </row>
    <row r="38" spans="1:13" ht="45.75" customHeight="1">
      <c r="A38" s="3871" t="s">
        <v>674</v>
      </c>
      <c r="B38" s="4470" t="s">
        <v>715</v>
      </c>
      <c r="C38" s="3872" t="s">
        <v>716</v>
      </c>
      <c r="D38" s="3885" t="s">
        <v>654</v>
      </c>
      <c r="E38" s="3908" t="s">
        <v>649</v>
      </c>
      <c r="F38" s="3908"/>
      <c r="G38" s="3886"/>
      <c r="H38" s="3887"/>
      <c r="I38" s="3888" t="s">
        <v>650</v>
      </c>
      <c r="J38" s="3889" t="s">
        <v>651</v>
      </c>
      <c r="K38" s="3909" t="s">
        <v>717</v>
      </c>
      <c r="L38" s="3878" t="s">
        <v>634</v>
      </c>
      <c r="M38" s="3883">
        <v>1.6</v>
      </c>
    </row>
    <row r="39" spans="1:13" ht="45.75" customHeight="1">
      <c r="A39" s="3871" t="s">
        <v>653</v>
      </c>
      <c r="B39" s="4470" t="s">
        <v>715</v>
      </c>
      <c r="C39" s="3910" t="s">
        <v>716</v>
      </c>
      <c r="D39" s="3873" t="s">
        <v>654</v>
      </c>
      <c r="E39" s="3911" t="s">
        <v>649</v>
      </c>
      <c r="F39" s="3911"/>
      <c r="G39" s="3874"/>
      <c r="H39" s="3875">
        <v>44</v>
      </c>
      <c r="I39" s="3912" t="s">
        <v>650</v>
      </c>
      <c r="J39" s="3882" t="s">
        <v>651</v>
      </c>
      <c r="K39" s="3909" t="s">
        <v>655</v>
      </c>
      <c r="L39" s="3878" t="s">
        <v>634</v>
      </c>
      <c r="M39" s="3883">
        <v>3.3</v>
      </c>
    </row>
    <row r="40" spans="1:13" ht="45.75" customHeight="1">
      <c r="A40" s="3871" t="s">
        <v>646</v>
      </c>
      <c r="B40" s="4470" t="s">
        <v>718</v>
      </c>
      <c r="C40" s="3910" t="s">
        <v>719</v>
      </c>
      <c r="D40" s="3873" t="s">
        <v>720</v>
      </c>
      <c r="E40" s="3873"/>
      <c r="F40" s="3873"/>
      <c r="G40" s="3874"/>
      <c r="H40" s="3875">
        <v>49</v>
      </c>
      <c r="I40" s="3912" t="s">
        <v>650</v>
      </c>
      <c r="J40" s="3882" t="s">
        <v>651</v>
      </c>
      <c r="K40" s="3913"/>
      <c r="L40" s="3878" t="s">
        <v>634</v>
      </c>
      <c r="M40" s="3883">
        <v>1.6</v>
      </c>
    </row>
    <row r="41" spans="1:13" ht="45.75" customHeight="1">
      <c r="A41" s="3871" t="s">
        <v>721</v>
      </c>
      <c r="B41" s="4471" t="s">
        <v>722</v>
      </c>
      <c r="C41" s="3872" t="s">
        <v>723</v>
      </c>
      <c r="D41" s="3911" t="s">
        <v>649</v>
      </c>
      <c r="E41" s="3911" t="s">
        <v>649</v>
      </c>
      <c r="F41" s="3911" t="s">
        <v>649</v>
      </c>
      <c r="G41" s="3874"/>
      <c r="H41" s="3875">
        <v>29</v>
      </c>
      <c r="I41" s="3876" t="s">
        <v>724</v>
      </c>
      <c r="J41" s="3877" t="s">
        <v>725</v>
      </c>
      <c r="K41" s="3913"/>
      <c r="L41" s="3878" t="s">
        <v>634</v>
      </c>
      <c r="M41" s="3883">
        <v>1.6</v>
      </c>
    </row>
    <row r="42" spans="1:13" ht="45.75" customHeight="1">
      <c r="A42" s="3871" t="s">
        <v>646</v>
      </c>
      <c r="B42" s="4471" t="s">
        <v>726</v>
      </c>
      <c r="C42" s="3872" t="s">
        <v>727</v>
      </c>
      <c r="D42" s="3873" t="s">
        <v>720</v>
      </c>
      <c r="E42" s="3873"/>
      <c r="F42" s="3873"/>
      <c r="G42" s="3874"/>
      <c r="H42" s="3875"/>
      <c r="I42" s="3876" t="s">
        <v>650</v>
      </c>
      <c r="J42" s="3877" t="s">
        <v>728</v>
      </c>
      <c r="K42" s="3882"/>
      <c r="L42" s="3878" t="s">
        <v>634</v>
      </c>
      <c r="M42" s="3883">
        <v>1.6</v>
      </c>
    </row>
    <row r="43" spans="1:13" ht="45.75" customHeight="1">
      <c r="A43" s="3871" t="s">
        <v>674</v>
      </c>
      <c r="B43" s="4471" t="s">
        <v>729</v>
      </c>
      <c r="C43" s="3872" t="s">
        <v>730</v>
      </c>
      <c r="D43" s="3873" t="s">
        <v>731</v>
      </c>
      <c r="E43" s="3873" t="s">
        <v>649</v>
      </c>
      <c r="F43" s="3873"/>
      <c r="G43" s="3874"/>
      <c r="H43" s="3875"/>
      <c r="I43" s="3876" t="s">
        <v>724</v>
      </c>
      <c r="J43" s="3877" t="s">
        <v>725</v>
      </c>
      <c r="K43" s="3882"/>
      <c r="L43" s="3878" t="s">
        <v>634</v>
      </c>
      <c r="M43" s="3883">
        <v>1.6</v>
      </c>
    </row>
    <row r="44" spans="1:13" ht="45.75" customHeight="1">
      <c r="A44" s="3871" t="s">
        <v>732</v>
      </c>
      <c r="B44" s="3914" t="s">
        <v>733</v>
      </c>
      <c r="C44" s="3883" t="s">
        <v>734</v>
      </c>
      <c r="D44" s="3881" t="s">
        <v>658</v>
      </c>
      <c r="E44" s="3881" t="s">
        <v>735</v>
      </c>
      <c r="F44" s="3881"/>
      <c r="G44" s="3874"/>
      <c r="H44" s="3875">
        <v>60</v>
      </c>
      <c r="I44" s="3882" t="s">
        <v>736</v>
      </c>
      <c r="J44" s="3877" t="s">
        <v>736</v>
      </c>
      <c r="K44" s="3915" t="s">
        <v>737</v>
      </c>
      <c r="L44" s="3878" t="s">
        <v>634</v>
      </c>
      <c r="M44" s="3883">
        <v>1.6</v>
      </c>
    </row>
    <row r="45" spans="1:13" ht="45.75" customHeight="1">
      <c r="A45" s="3871" t="s">
        <v>674</v>
      </c>
      <c r="B45" s="4471" t="s">
        <v>738</v>
      </c>
      <c r="C45" s="3872" t="s">
        <v>739</v>
      </c>
      <c r="D45" s="3873" t="s">
        <v>654</v>
      </c>
      <c r="E45" s="3873"/>
      <c r="F45" s="3873"/>
      <c r="G45" s="3874"/>
      <c r="H45" s="3875"/>
      <c r="I45" s="3876" t="s">
        <v>740</v>
      </c>
      <c r="J45" s="3877" t="s">
        <v>741</v>
      </c>
      <c r="K45" s="3916"/>
      <c r="L45" s="3878" t="s">
        <v>634</v>
      </c>
      <c r="M45" s="3883">
        <v>1.6</v>
      </c>
    </row>
    <row r="46" spans="1:13" ht="45.75" customHeight="1">
      <c r="A46" s="3871" t="s">
        <v>674</v>
      </c>
      <c r="B46" s="4471" t="s">
        <v>742</v>
      </c>
      <c r="C46" s="3872" t="s">
        <v>743</v>
      </c>
      <c r="D46" s="3873" t="s">
        <v>654</v>
      </c>
      <c r="E46" s="3873" t="s">
        <v>649</v>
      </c>
      <c r="F46" s="3873"/>
      <c r="G46" s="3874"/>
      <c r="H46" s="3875"/>
      <c r="I46" s="3876" t="s">
        <v>690</v>
      </c>
      <c r="J46" s="3877" t="s">
        <v>744</v>
      </c>
      <c r="K46" s="3916"/>
      <c r="L46" s="3878" t="s">
        <v>634</v>
      </c>
      <c r="M46" s="3883">
        <v>1.6</v>
      </c>
    </row>
    <row r="47" spans="1:13" ht="45.75" customHeight="1">
      <c r="A47" s="3871" t="s">
        <v>646</v>
      </c>
      <c r="B47" s="4471" t="s">
        <v>745</v>
      </c>
      <c r="C47" s="3872" t="s">
        <v>746</v>
      </c>
      <c r="D47" s="3873" t="s">
        <v>720</v>
      </c>
      <c r="E47" s="3873"/>
      <c r="F47" s="3873"/>
      <c r="G47" s="3874"/>
      <c r="H47" s="3875"/>
      <c r="I47" s="3876" t="s">
        <v>650</v>
      </c>
      <c r="J47" s="3877" t="s">
        <v>728</v>
      </c>
      <c r="K47" s="3882"/>
      <c r="L47" s="3878" t="s">
        <v>634</v>
      </c>
      <c r="M47" s="3883">
        <v>1.6</v>
      </c>
    </row>
    <row r="48" spans="1:13" ht="45.75" customHeight="1">
      <c r="A48" s="3871" t="s">
        <v>694</v>
      </c>
      <c r="B48" s="4470" t="s">
        <v>747</v>
      </c>
      <c r="C48" s="3872" t="s">
        <v>748</v>
      </c>
      <c r="D48" s="3897"/>
      <c r="E48" s="3897"/>
      <c r="F48" s="3897"/>
      <c r="G48" s="3898"/>
      <c r="H48" s="3899"/>
      <c r="I48" s="3900" t="s">
        <v>749</v>
      </c>
      <c r="J48" s="3901" t="s">
        <v>750</v>
      </c>
      <c r="K48" s="3918" t="s">
        <v>751</v>
      </c>
      <c r="L48" s="3878" t="s">
        <v>634</v>
      </c>
      <c r="M48" s="3883">
        <v>1.6</v>
      </c>
    </row>
    <row r="49" spans="1:13" ht="45.75" customHeight="1">
      <c r="A49" s="3871" t="s">
        <v>752</v>
      </c>
      <c r="B49" s="4470" t="s">
        <v>753</v>
      </c>
      <c r="C49" s="3872" t="s">
        <v>748</v>
      </c>
      <c r="D49" s="3897"/>
      <c r="E49" s="3897"/>
      <c r="F49" s="3897"/>
      <c r="G49" s="3898"/>
      <c r="H49" s="3899">
        <v>35</v>
      </c>
      <c r="I49" s="3900" t="s">
        <v>749</v>
      </c>
      <c r="J49" s="3901" t="s">
        <v>750</v>
      </c>
      <c r="K49" s="3917"/>
      <c r="L49" s="3878" t="s">
        <v>634</v>
      </c>
      <c r="M49" s="3883">
        <v>1.6</v>
      </c>
    </row>
    <row r="50" spans="1:13" ht="45.75" customHeight="1">
      <c r="A50" s="3871" t="s">
        <v>629</v>
      </c>
      <c r="B50" s="4470" t="s">
        <v>753</v>
      </c>
      <c r="C50" s="3872" t="s">
        <v>748</v>
      </c>
      <c r="D50" s="3873"/>
      <c r="E50" s="3873"/>
      <c r="F50" s="3873"/>
      <c r="G50" s="3874"/>
      <c r="H50" s="3875">
        <v>34</v>
      </c>
      <c r="I50" s="3876" t="s">
        <v>749</v>
      </c>
      <c r="J50" s="3877" t="s">
        <v>750</v>
      </c>
      <c r="K50" s="3918" t="s">
        <v>754</v>
      </c>
      <c r="L50" s="3878" t="s">
        <v>634</v>
      </c>
      <c r="M50" s="3883">
        <v>1.7</v>
      </c>
    </row>
    <row r="51" spans="1:13" ht="66" customHeight="1">
      <c r="A51" s="3871" t="s">
        <v>685</v>
      </c>
      <c r="B51" s="4470" t="s">
        <v>753</v>
      </c>
      <c r="C51" s="3872" t="s">
        <v>748</v>
      </c>
      <c r="D51" s="3873"/>
      <c r="E51" s="3873"/>
      <c r="F51" s="3873"/>
      <c r="G51" s="3874"/>
      <c r="H51" s="3875">
        <v>34</v>
      </c>
      <c r="I51" s="3876" t="s">
        <v>749</v>
      </c>
      <c r="J51" s="3877" t="s">
        <v>750</v>
      </c>
      <c r="K51" s="3918" t="s">
        <v>755</v>
      </c>
      <c r="L51" s="3878" t="s">
        <v>634</v>
      </c>
      <c r="M51" s="3883">
        <v>1.7</v>
      </c>
    </row>
    <row r="52" spans="1:13" ht="45.75" customHeight="1">
      <c r="A52" s="3871" t="s">
        <v>756</v>
      </c>
      <c r="B52" s="3879" t="s">
        <v>757</v>
      </c>
      <c r="C52" s="3872" t="s">
        <v>758</v>
      </c>
      <c r="D52" s="3880"/>
      <c r="E52" s="3881"/>
      <c r="F52" s="4470"/>
      <c r="G52" s="3874"/>
      <c r="H52" s="3875">
        <v>28</v>
      </c>
      <c r="I52" s="3882" t="s">
        <v>638</v>
      </c>
      <c r="J52" s="3877" t="s">
        <v>759</v>
      </c>
      <c r="K52" s="3882" t="s">
        <v>760</v>
      </c>
      <c r="L52" s="3878"/>
      <c r="M52" s="3883"/>
    </row>
    <row r="53" spans="1:13" ht="45.75" customHeight="1">
      <c r="A53" s="3871" t="s">
        <v>635</v>
      </c>
      <c r="B53" s="3879" t="s">
        <v>757</v>
      </c>
      <c r="C53" s="3872" t="s">
        <v>758</v>
      </c>
      <c r="D53" s="3953" t="s">
        <v>696</v>
      </c>
      <c r="E53" s="3938"/>
      <c r="F53" s="4478"/>
      <c r="G53" s="3898"/>
      <c r="H53" s="3899">
        <v>45</v>
      </c>
      <c r="I53" s="3882" t="s">
        <v>638</v>
      </c>
      <c r="J53" s="3877" t="s">
        <v>759</v>
      </c>
      <c r="K53" s="3882" t="s">
        <v>761</v>
      </c>
      <c r="L53" s="3878"/>
      <c r="M53" s="3883">
        <v>1.6</v>
      </c>
    </row>
    <row r="54" spans="1:13" ht="45.75" customHeight="1">
      <c r="A54" s="3871" t="s">
        <v>674</v>
      </c>
      <c r="B54" s="4471" t="s">
        <v>762</v>
      </c>
      <c r="C54" s="3872" t="s">
        <v>763</v>
      </c>
      <c r="D54" s="3873" t="s">
        <v>731</v>
      </c>
      <c r="E54" s="3873" t="s">
        <v>764</v>
      </c>
      <c r="F54" s="3873"/>
      <c r="G54" s="3874"/>
      <c r="H54" s="3875"/>
      <c r="I54" s="3876" t="s">
        <v>724</v>
      </c>
      <c r="J54" s="3877" t="s">
        <v>725</v>
      </c>
      <c r="K54" s="3917"/>
      <c r="L54" s="3878" t="s">
        <v>634</v>
      </c>
      <c r="M54" s="3883">
        <v>1.6</v>
      </c>
    </row>
    <row r="55" spans="1:13" ht="45.75" customHeight="1">
      <c r="A55" s="3871" t="s">
        <v>765</v>
      </c>
      <c r="B55" s="4471" t="s">
        <v>766</v>
      </c>
      <c r="C55" s="3872" t="s">
        <v>767</v>
      </c>
      <c r="D55" s="3924"/>
      <c r="E55" s="3924"/>
      <c r="F55" s="3924"/>
      <c r="G55" s="3925"/>
      <c r="H55" s="3926"/>
      <c r="I55" s="3927" t="s">
        <v>650</v>
      </c>
      <c r="J55" s="4261" t="s">
        <v>768</v>
      </c>
      <c r="K55" s="3882"/>
      <c r="L55" s="3878" t="s">
        <v>634</v>
      </c>
      <c r="M55" s="3883">
        <v>1.6</v>
      </c>
    </row>
    <row r="56" spans="1:13" ht="45.75" customHeight="1">
      <c r="A56" s="3871" t="s">
        <v>653</v>
      </c>
      <c r="B56" s="4471" t="s">
        <v>769</v>
      </c>
      <c r="C56" s="3872" t="s">
        <v>767</v>
      </c>
      <c r="D56" s="3924"/>
      <c r="E56" s="3924"/>
      <c r="F56" s="3924"/>
      <c r="G56" s="3925"/>
      <c r="H56" s="3926">
        <v>32</v>
      </c>
      <c r="I56" s="3927" t="s">
        <v>650</v>
      </c>
      <c r="J56" s="3928" t="s">
        <v>768</v>
      </c>
      <c r="K56" s="4475" t="s">
        <v>770</v>
      </c>
      <c r="L56" s="3878" t="s">
        <v>634</v>
      </c>
      <c r="M56" s="3883">
        <v>1.6</v>
      </c>
    </row>
    <row r="57" spans="1:13" ht="45.75" customHeight="1">
      <c r="A57" s="3871" t="s">
        <v>646</v>
      </c>
      <c r="B57" s="4471" t="s">
        <v>771</v>
      </c>
      <c r="C57" s="3872" t="s">
        <v>767</v>
      </c>
      <c r="D57" s="3873"/>
      <c r="E57" s="3873"/>
      <c r="F57" s="3873"/>
      <c r="G57" s="3874"/>
      <c r="H57" s="3875">
        <v>32</v>
      </c>
      <c r="I57" s="3876" t="s">
        <v>650</v>
      </c>
      <c r="J57" s="3877" t="s">
        <v>768</v>
      </c>
      <c r="K57" s="3915"/>
      <c r="L57" s="3878" t="s">
        <v>634</v>
      </c>
      <c r="M57" s="3893" t="s">
        <v>772</v>
      </c>
    </row>
    <row r="58" spans="1:13" ht="45.75" customHeight="1">
      <c r="A58" s="3871" t="s">
        <v>773</v>
      </c>
      <c r="B58" s="3881" t="s">
        <v>774</v>
      </c>
      <c r="C58" s="3872" t="s">
        <v>775</v>
      </c>
      <c r="D58" s="3873" t="s">
        <v>776</v>
      </c>
      <c r="E58" s="3873"/>
      <c r="F58" s="3873"/>
      <c r="G58" s="3874"/>
      <c r="H58" s="3875"/>
      <c r="I58" s="3876" t="s">
        <v>673</v>
      </c>
      <c r="J58" s="3877" t="s">
        <v>777</v>
      </c>
      <c r="K58" s="3915" t="s">
        <v>778</v>
      </c>
      <c r="L58" s="3878"/>
      <c r="M58" s="3883"/>
    </row>
    <row r="59" spans="1:13" ht="45.75" customHeight="1">
      <c r="A59" s="3871" t="s">
        <v>674</v>
      </c>
      <c r="B59" s="3881" t="s">
        <v>779</v>
      </c>
      <c r="C59" s="3872" t="s">
        <v>780</v>
      </c>
      <c r="D59" s="3873" t="s">
        <v>654</v>
      </c>
      <c r="E59" s="3873"/>
      <c r="F59" s="3873"/>
      <c r="G59" s="3874"/>
      <c r="H59" s="3875"/>
      <c r="I59" s="3876" t="s">
        <v>724</v>
      </c>
      <c r="J59" s="3877" t="s">
        <v>741</v>
      </c>
      <c r="K59" s="4475"/>
      <c r="L59" s="3878" t="s">
        <v>634</v>
      </c>
      <c r="M59" s="3883">
        <v>1.6</v>
      </c>
    </row>
    <row r="60" spans="1:13" ht="45.75" customHeight="1">
      <c r="A60" s="3871" t="s">
        <v>641</v>
      </c>
      <c r="B60" s="3929" t="s">
        <v>781</v>
      </c>
      <c r="C60" s="3883" t="s">
        <v>782</v>
      </c>
      <c r="D60" s="4470" t="s">
        <v>705</v>
      </c>
      <c r="E60" s="3881"/>
      <c r="F60" s="3881"/>
      <c r="G60" s="3874"/>
      <c r="H60" s="3875">
        <v>23</v>
      </c>
      <c r="I60" s="3882" t="s">
        <v>644</v>
      </c>
      <c r="J60" s="3877" t="s">
        <v>783</v>
      </c>
      <c r="K60" s="3896" t="s">
        <v>784</v>
      </c>
      <c r="L60" s="3878"/>
      <c r="M60" s="3883">
        <v>1.6</v>
      </c>
    </row>
    <row r="61" spans="1:13" ht="45.75" customHeight="1">
      <c r="A61" s="3871" t="s">
        <v>664</v>
      </c>
      <c r="B61" s="3929" t="s">
        <v>781</v>
      </c>
      <c r="C61" s="3883" t="s">
        <v>782</v>
      </c>
      <c r="D61" s="4470"/>
      <c r="E61" s="3881"/>
      <c r="F61" s="3881"/>
      <c r="G61" s="3874"/>
      <c r="H61" s="3875"/>
      <c r="I61" s="3882" t="s">
        <v>644</v>
      </c>
      <c r="J61" s="3877" t="s">
        <v>783</v>
      </c>
      <c r="K61" s="3882"/>
      <c r="L61" s="3930" t="s">
        <v>785</v>
      </c>
      <c r="M61" s="3883"/>
    </row>
    <row r="62" spans="1:13" ht="45.75" customHeight="1">
      <c r="A62" s="3871" t="s">
        <v>786</v>
      </c>
      <c r="B62" s="3880" t="s">
        <v>787</v>
      </c>
      <c r="C62" s="3883" t="s">
        <v>788</v>
      </c>
      <c r="D62" s="3881"/>
      <c r="E62" s="3881"/>
      <c r="F62" s="4470"/>
      <c r="G62" s="3874"/>
      <c r="H62" s="3875">
        <v>35</v>
      </c>
      <c r="I62" s="3882" t="s">
        <v>789</v>
      </c>
      <c r="J62" s="3877" t="s">
        <v>790</v>
      </c>
      <c r="K62" s="3882"/>
      <c r="L62" s="3878" t="s">
        <v>634</v>
      </c>
      <c r="M62" s="3883">
        <v>1.6</v>
      </c>
    </row>
    <row r="63" spans="1:13" ht="45.75" customHeight="1">
      <c r="A63" s="3871" t="s">
        <v>635</v>
      </c>
      <c r="B63" s="3879" t="s">
        <v>791</v>
      </c>
      <c r="C63" s="3872" t="s">
        <v>792</v>
      </c>
      <c r="D63" s="3880" t="s">
        <v>696</v>
      </c>
      <c r="E63" s="3881" t="s">
        <v>764</v>
      </c>
      <c r="F63" s="4470"/>
      <c r="G63" s="3874"/>
      <c r="H63" s="3875">
        <v>46</v>
      </c>
      <c r="I63" s="3882" t="s">
        <v>638</v>
      </c>
      <c r="J63" s="3877" t="s">
        <v>793</v>
      </c>
      <c r="K63" s="3882"/>
      <c r="L63" s="3878"/>
      <c r="M63" s="3883">
        <v>1.6</v>
      </c>
    </row>
    <row r="64" spans="1:13" ht="45.75" customHeight="1">
      <c r="A64" s="3871" t="s">
        <v>674</v>
      </c>
      <c r="B64" s="4471" t="s">
        <v>794</v>
      </c>
      <c r="C64" s="3872" t="s">
        <v>795</v>
      </c>
      <c r="D64" s="3873" t="s">
        <v>654</v>
      </c>
      <c r="E64" s="3873"/>
      <c r="F64" s="3873"/>
      <c r="G64" s="3874"/>
      <c r="H64" s="3875"/>
      <c r="I64" s="3876" t="s">
        <v>740</v>
      </c>
      <c r="J64" s="3877" t="s">
        <v>796</v>
      </c>
      <c r="K64" s="3882"/>
      <c r="L64" s="3878" t="s">
        <v>634</v>
      </c>
      <c r="M64" s="3883">
        <v>1.6</v>
      </c>
    </row>
    <row r="65" spans="1:13" ht="45.75" customHeight="1">
      <c r="A65" s="3871" t="s">
        <v>674</v>
      </c>
      <c r="B65" s="4471" t="s">
        <v>797</v>
      </c>
      <c r="C65" s="3872" t="s">
        <v>798</v>
      </c>
      <c r="D65" s="3873" t="s">
        <v>649</v>
      </c>
      <c r="E65" s="3873" t="s">
        <v>649</v>
      </c>
      <c r="F65" s="3873"/>
      <c r="G65" s="3874"/>
      <c r="H65" s="3875">
        <v>33</v>
      </c>
      <c r="I65" s="3876" t="s">
        <v>724</v>
      </c>
      <c r="J65" s="3877" t="s">
        <v>725</v>
      </c>
      <c r="K65" s="3882"/>
      <c r="L65" s="3878" t="s">
        <v>634</v>
      </c>
      <c r="M65" s="3883">
        <v>1.6</v>
      </c>
    </row>
    <row r="66" spans="1:13" ht="45.75" customHeight="1">
      <c r="A66" s="3871" t="s">
        <v>799</v>
      </c>
      <c r="B66" s="4471" t="s">
        <v>797</v>
      </c>
      <c r="C66" s="3872" t="s">
        <v>798</v>
      </c>
      <c r="D66" s="3873"/>
      <c r="E66" s="3873"/>
      <c r="F66" s="3873"/>
      <c r="G66" s="3874"/>
      <c r="H66" s="3875">
        <v>34</v>
      </c>
      <c r="I66" s="3876" t="s">
        <v>724</v>
      </c>
      <c r="J66" s="3877" t="s">
        <v>725</v>
      </c>
      <c r="K66" s="3896" t="s">
        <v>800</v>
      </c>
      <c r="L66" s="3878" t="s">
        <v>634</v>
      </c>
      <c r="M66" s="3883">
        <v>1.6</v>
      </c>
    </row>
    <row r="67" spans="1:13" ht="45.75" customHeight="1">
      <c r="A67" s="3871" t="s">
        <v>674</v>
      </c>
      <c r="B67" s="4471" t="s">
        <v>801</v>
      </c>
      <c r="C67" s="3872" t="s">
        <v>802</v>
      </c>
      <c r="D67" s="3873" t="s">
        <v>654</v>
      </c>
      <c r="E67" s="3873"/>
      <c r="F67" s="3873"/>
      <c r="G67" s="3874"/>
      <c r="H67" s="3875"/>
      <c r="I67" s="3876" t="s">
        <v>740</v>
      </c>
      <c r="J67" s="3877" t="s">
        <v>741</v>
      </c>
      <c r="K67" s="4462" t="s">
        <v>803</v>
      </c>
      <c r="L67" s="3878" t="s">
        <v>634</v>
      </c>
      <c r="M67" s="3883">
        <v>1.6</v>
      </c>
    </row>
    <row r="68" spans="1:13" ht="32.25" customHeight="1">
      <c r="A68" s="3871" t="s">
        <v>646</v>
      </c>
      <c r="B68" s="4471" t="s">
        <v>804</v>
      </c>
      <c r="C68" s="3872" t="s">
        <v>805</v>
      </c>
      <c r="D68" s="3885" t="s">
        <v>720</v>
      </c>
      <c r="E68" s="3885"/>
      <c r="F68" s="3885"/>
      <c r="G68" s="3886"/>
      <c r="H68" s="3887"/>
      <c r="I68" s="3888" t="s">
        <v>806</v>
      </c>
      <c r="J68" s="3889" t="s">
        <v>807</v>
      </c>
      <c r="K68" s="3882" t="s">
        <v>652</v>
      </c>
      <c r="L68" s="3878" t="s">
        <v>634</v>
      </c>
      <c r="M68" s="3883">
        <v>1.6</v>
      </c>
    </row>
    <row r="69" spans="1:13" ht="32.25" customHeight="1">
      <c r="A69" s="3871" t="s">
        <v>653</v>
      </c>
      <c r="B69" s="4471" t="s">
        <v>804</v>
      </c>
      <c r="C69" s="3872" t="s">
        <v>805</v>
      </c>
      <c r="D69" s="3873" t="s">
        <v>654</v>
      </c>
      <c r="E69" s="3873"/>
      <c r="F69" s="3873"/>
      <c r="G69" s="3874"/>
      <c r="H69" s="3875"/>
      <c r="I69" s="3876" t="s">
        <v>806</v>
      </c>
      <c r="J69" s="3877" t="s">
        <v>807</v>
      </c>
      <c r="K69" s="3882" t="s">
        <v>655</v>
      </c>
      <c r="L69" s="3878" t="s">
        <v>634</v>
      </c>
      <c r="M69" s="3883">
        <v>3.3</v>
      </c>
    </row>
    <row r="70" spans="1:13" ht="32.25" customHeight="1">
      <c r="A70" s="3890" t="s">
        <v>808</v>
      </c>
      <c r="B70" s="4471" t="s">
        <v>809</v>
      </c>
      <c r="C70" s="4476" t="s">
        <v>810</v>
      </c>
      <c r="D70" s="4477" t="s">
        <v>811</v>
      </c>
      <c r="E70" s="4477"/>
      <c r="F70" s="4478"/>
      <c r="G70" s="4479"/>
      <c r="H70" s="4480"/>
      <c r="I70" s="4481" t="s">
        <v>812</v>
      </c>
      <c r="J70" s="4482" t="s">
        <v>813</v>
      </c>
      <c r="K70" s="3931" t="s">
        <v>814</v>
      </c>
      <c r="L70" s="3878"/>
      <c r="M70" s="3883">
        <v>1.9</v>
      </c>
    </row>
    <row r="71" spans="1:13" ht="45">
      <c r="A71" s="4260" t="s">
        <v>815</v>
      </c>
      <c r="B71" s="4471" t="s">
        <v>809</v>
      </c>
      <c r="C71" s="4476" t="s">
        <v>810</v>
      </c>
      <c r="D71" s="4477"/>
      <c r="E71" s="4477"/>
      <c r="F71" s="4478"/>
      <c r="G71" s="4479"/>
      <c r="H71" s="4480">
        <v>25</v>
      </c>
      <c r="I71" s="4481" t="s">
        <v>812</v>
      </c>
      <c r="J71" s="4482" t="s">
        <v>813</v>
      </c>
      <c r="K71" s="3931" t="s">
        <v>816</v>
      </c>
      <c r="L71" s="3878"/>
      <c r="M71" s="3883"/>
    </row>
    <row r="72" spans="1:13" ht="21">
      <c r="A72" s="3871" t="s">
        <v>817</v>
      </c>
      <c r="B72" s="4471" t="s">
        <v>809</v>
      </c>
      <c r="C72" s="4483" t="s">
        <v>810</v>
      </c>
      <c r="D72" s="4484"/>
      <c r="E72" s="4484"/>
      <c r="F72" s="4470"/>
      <c r="G72" s="4485"/>
      <c r="H72" s="4486">
        <v>16</v>
      </c>
      <c r="I72" s="4487" t="s">
        <v>812</v>
      </c>
      <c r="J72" s="4488" t="s">
        <v>813</v>
      </c>
      <c r="K72" s="3931"/>
      <c r="L72" s="3878"/>
      <c r="M72" s="3883"/>
    </row>
    <row r="73" spans="1:13" ht="48.75" customHeight="1">
      <c r="A73" s="3871" t="s">
        <v>646</v>
      </c>
      <c r="B73" s="4471" t="s">
        <v>818</v>
      </c>
      <c r="C73" s="3872" t="s">
        <v>819</v>
      </c>
      <c r="D73" s="3885" t="s">
        <v>708</v>
      </c>
      <c r="E73" s="3885" t="s">
        <v>649</v>
      </c>
      <c r="F73" s="3885"/>
      <c r="G73" s="3886"/>
      <c r="H73" s="3887"/>
      <c r="I73" s="3888" t="s">
        <v>650</v>
      </c>
      <c r="J73" s="3889" t="s">
        <v>820</v>
      </c>
      <c r="K73" s="3882" t="s">
        <v>652</v>
      </c>
      <c r="L73" s="3878" t="s">
        <v>634</v>
      </c>
      <c r="M73" s="3883">
        <v>1.6</v>
      </c>
    </row>
    <row r="74" spans="1:13" ht="45.75" customHeight="1">
      <c r="A74" s="3871" t="s">
        <v>653</v>
      </c>
      <c r="B74" s="4471" t="s">
        <v>818</v>
      </c>
      <c r="C74" s="3872" t="s">
        <v>819</v>
      </c>
      <c r="D74" s="3873" t="s">
        <v>654</v>
      </c>
      <c r="E74" s="3873" t="s">
        <v>649</v>
      </c>
      <c r="F74" s="3873"/>
      <c r="G74" s="3874"/>
      <c r="H74" s="3875">
        <v>46</v>
      </c>
      <c r="I74" s="3876" t="s">
        <v>650</v>
      </c>
      <c r="J74" s="3877" t="s">
        <v>820</v>
      </c>
      <c r="K74" s="3882" t="s">
        <v>655</v>
      </c>
      <c r="L74" s="3878" t="s">
        <v>634</v>
      </c>
      <c r="M74" s="3883">
        <v>3.3</v>
      </c>
    </row>
    <row r="75" spans="1:13" ht="45.75" customHeight="1">
      <c r="A75" s="3871" t="s">
        <v>674</v>
      </c>
      <c r="B75" s="4471" t="s">
        <v>821</v>
      </c>
      <c r="C75" s="3872" t="s">
        <v>822</v>
      </c>
      <c r="D75" s="3873" t="s">
        <v>797</v>
      </c>
      <c r="E75" s="3873" t="s">
        <v>649</v>
      </c>
      <c r="F75" s="3873"/>
      <c r="G75" s="3874"/>
      <c r="H75" s="3875"/>
      <c r="I75" s="3876" t="s">
        <v>690</v>
      </c>
      <c r="J75" s="3877" t="s">
        <v>744</v>
      </c>
      <c r="K75" s="3882"/>
      <c r="L75" s="3878" t="s">
        <v>634</v>
      </c>
      <c r="M75" s="3883">
        <v>1.6</v>
      </c>
    </row>
    <row r="76" spans="1:13" ht="45.75" customHeight="1">
      <c r="A76" s="3871" t="s">
        <v>685</v>
      </c>
      <c r="B76" s="4471" t="s">
        <v>823</v>
      </c>
      <c r="C76" s="3903" t="s">
        <v>824</v>
      </c>
      <c r="D76" s="3933" t="s">
        <v>825</v>
      </c>
      <c r="E76" s="3933" t="s">
        <v>701</v>
      </c>
      <c r="F76" s="3933" t="s">
        <v>701</v>
      </c>
      <c r="G76" s="3874"/>
      <c r="H76" s="3875"/>
      <c r="I76" s="3934" t="s">
        <v>826</v>
      </c>
      <c r="J76" s="3877" t="s">
        <v>827</v>
      </c>
      <c r="K76" s="3882" t="s">
        <v>828</v>
      </c>
      <c r="L76" s="3878" t="s">
        <v>634</v>
      </c>
      <c r="M76" s="3883">
        <v>3.2</v>
      </c>
    </row>
    <row r="77" spans="1:13" ht="45.75" customHeight="1">
      <c r="A77" s="3935" t="s">
        <v>773</v>
      </c>
      <c r="B77" s="3936" t="s">
        <v>829</v>
      </c>
      <c r="C77" s="3872" t="s">
        <v>830</v>
      </c>
      <c r="D77" s="3937" t="s">
        <v>831</v>
      </c>
      <c r="E77" s="3938" t="s">
        <v>832</v>
      </c>
      <c r="F77" s="3938"/>
      <c r="G77" s="3898"/>
      <c r="H77" s="3899"/>
      <c r="I77" s="3939" t="s">
        <v>673</v>
      </c>
      <c r="J77" s="3901" t="s">
        <v>673</v>
      </c>
      <c r="K77" s="3909" t="s">
        <v>833</v>
      </c>
      <c r="L77" s="3878"/>
      <c r="M77" s="3883">
        <v>1.6</v>
      </c>
    </row>
    <row r="78" spans="1:13" ht="45.75" customHeight="1">
      <c r="A78" s="3871" t="s">
        <v>834</v>
      </c>
      <c r="B78" s="3936" t="s">
        <v>835</v>
      </c>
      <c r="C78" s="3872" t="s">
        <v>836</v>
      </c>
      <c r="D78" s="3940" t="s">
        <v>658</v>
      </c>
      <c r="E78" s="3941" t="s">
        <v>837</v>
      </c>
      <c r="F78" s="3881"/>
      <c r="G78" s="3874"/>
      <c r="H78" s="3875">
        <v>67</v>
      </c>
      <c r="I78" s="3882"/>
      <c r="J78" s="3877" t="s">
        <v>838</v>
      </c>
      <c r="K78" s="3909"/>
      <c r="L78" s="3878"/>
      <c r="M78" s="3883">
        <v>6.9</v>
      </c>
    </row>
    <row r="79" spans="1:13" ht="45.75" customHeight="1">
      <c r="A79" s="3871" t="s">
        <v>682</v>
      </c>
      <c r="B79" s="4471" t="s">
        <v>839</v>
      </c>
      <c r="C79" s="3872" t="s">
        <v>840</v>
      </c>
      <c r="D79" s="3897" t="s">
        <v>101</v>
      </c>
      <c r="E79" s="3897" t="s">
        <v>683</v>
      </c>
      <c r="F79" s="3897"/>
      <c r="G79" s="3898"/>
      <c r="H79" s="3899">
        <v>24</v>
      </c>
      <c r="I79" s="3900" t="s">
        <v>841</v>
      </c>
      <c r="J79" s="3901" t="s">
        <v>842</v>
      </c>
      <c r="K79" s="3882" t="s">
        <v>843</v>
      </c>
      <c r="L79" s="3878"/>
      <c r="M79" s="3883">
        <v>7.6</v>
      </c>
    </row>
    <row r="80" spans="1:13" ht="45.75" customHeight="1">
      <c r="A80" s="3871" t="s">
        <v>685</v>
      </c>
      <c r="B80" s="4471" t="s">
        <v>839</v>
      </c>
      <c r="C80" s="3872" t="s">
        <v>840</v>
      </c>
      <c r="D80" s="3897" t="s">
        <v>101</v>
      </c>
      <c r="E80" s="3897" t="s">
        <v>683</v>
      </c>
      <c r="F80" s="3897"/>
      <c r="G80" s="3898"/>
      <c r="H80" s="3899">
        <v>24</v>
      </c>
      <c r="I80" s="3900" t="s">
        <v>841</v>
      </c>
      <c r="J80" s="3901" t="s">
        <v>842</v>
      </c>
      <c r="K80" s="3882" t="s">
        <v>843</v>
      </c>
      <c r="L80" s="3878"/>
      <c r="M80" s="3883">
        <v>7.6</v>
      </c>
    </row>
    <row r="81" spans="1:13" ht="45.75" customHeight="1">
      <c r="A81" s="3871" t="s">
        <v>682</v>
      </c>
      <c r="B81" s="4471" t="s">
        <v>839</v>
      </c>
      <c r="C81" s="3872" t="s">
        <v>840</v>
      </c>
      <c r="D81" s="3873" t="s">
        <v>677</v>
      </c>
      <c r="E81" s="3873" t="s">
        <v>683</v>
      </c>
      <c r="F81" s="3873"/>
      <c r="G81" s="3874"/>
      <c r="H81" s="3875">
        <v>24</v>
      </c>
      <c r="I81" s="3876" t="s">
        <v>841</v>
      </c>
      <c r="J81" s="3877" t="s">
        <v>842</v>
      </c>
      <c r="K81" s="3882" t="s">
        <v>843</v>
      </c>
      <c r="L81" s="3878"/>
      <c r="M81" s="3883">
        <v>7.6</v>
      </c>
    </row>
    <row r="82" spans="1:13" ht="45.75" customHeight="1">
      <c r="A82" s="3871" t="s">
        <v>674</v>
      </c>
      <c r="B82" s="4471" t="s">
        <v>839</v>
      </c>
      <c r="C82" s="3872" t="s">
        <v>840</v>
      </c>
      <c r="D82" s="3897" t="s">
        <v>677</v>
      </c>
      <c r="E82" s="3897" t="s">
        <v>678</v>
      </c>
      <c r="F82" s="3897"/>
      <c r="G82" s="3898"/>
      <c r="H82" s="3899">
        <v>24</v>
      </c>
      <c r="I82" s="3900" t="s">
        <v>841</v>
      </c>
      <c r="J82" s="3901" t="s">
        <v>842</v>
      </c>
      <c r="K82" s="3882" t="s">
        <v>843</v>
      </c>
      <c r="L82" s="3878" t="s">
        <v>634</v>
      </c>
      <c r="M82" s="3883">
        <v>1.7</v>
      </c>
    </row>
    <row r="83" spans="1:13" ht="45.75" customHeight="1">
      <c r="A83" s="3871" t="s">
        <v>698</v>
      </c>
      <c r="B83" s="4471" t="s">
        <v>844</v>
      </c>
      <c r="C83" s="3872" t="s">
        <v>845</v>
      </c>
      <c r="D83" s="3873" t="s">
        <v>104</v>
      </c>
      <c r="E83" s="3873" t="s">
        <v>701</v>
      </c>
      <c r="F83" s="3873" t="s">
        <v>701</v>
      </c>
      <c r="G83" s="3874"/>
      <c r="H83" s="3875"/>
      <c r="I83" s="3876" t="s">
        <v>632</v>
      </c>
      <c r="J83" s="3877" t="s">
        <v>714</v>
      </c>
      <c r="K83" s="3882"/>
      <c r="L83" s="3878" t="s">
        <v>634</v>
      </c>
      <c r="M83" s="3883">
        <v>1.6</v>
      </c>
    </row>
    <row r="84" spans="1:13" ht="45.75" customHeight="1">
      <c r="A84" s="3871" t="s">
        <v>674</v>
      </c>
      <c r="B84" s="4471" t="s">
        <v>846</v>
      </c>
      <c r="C84" s="3872" t="s">
        <v>847</v>
      </c>
      <c r="D84" s="3897" t="s">
        <v>689</v>
      </c>
      <c r="E84" s="3897" t="s">
        <v>649</v>
      </c>
      <c r="F84" s="3897" t="s">
        <v>649</v>
      </c>
      <c r="G84" s="3898"/>
      <c r="H84" s="3899"/>
      <c r="I84" s="3900" t="s">
        <v>848</v>
      </c>
      <c r="J84" s="3901" t="s">
        <v>725</v>
      </c>
      <c r="K84" s="3882" t="s">
        <v>692</v>
      </c>
      <c r="L84" s="3878" t="s">
        <v>634</v>
      </c>
      <c r="M84" s="3883">
        <v>2.8</v>
      </c>
    </row>
    <row r="85" spans="1:13" ht="45.75" customHeight="1">
      <c r="A85" s="3871" t="s">
        <v>694</v>
      </c>
      <c r="B85" s="4471" t="s">
        <v>846</v>
      </c>
      <c r="C85" s="3872" t="s">
        <v>847</v>
      </c>
      <c r="D85" s="3873" t="s">
        <v>689</v>
      </c>
      <c r="E85" s="3873" t="s">
        <v>649</v>
      </c>
      <c r="F85" s="3873" t="s">
        <v>649</v>
      </c>
      <c r="G85" s="3874"/>
      <c r="H85" s="3875"/>
      <c r="I85" s="3876" t="s">
        <v>848</v>
      </c>
      <c r="J85" s="3877" t="s">
        <v>725</v>
      </c>
      <c r="K85" s="3882" t="s">
        <v>693</v>
      </c>
      <c r="L85" s="3878" t="s">
        <v>634</v>
      </c>
      <c r="M85" s="3883">
        <v>2.8</v>
      </c>
    </row>
    <row r="86" spans="1:13" ht="45.75" customHeight="1">
      <c r="A86" s="3871" t="s">
        <v>674</v>
      </c>
      <c r="B86" s="3881" t="s">
        <v>849</v>
      </c>
      <c r="C86" s="3872" t="s">
        <v>850</v>
      </c>
      <c r="D86" s="3873" t="s">
        <v>654</v>
      </c>
      <c r="E86" s="3873"/>
      <c r="F86" s="3873"/>
      <c r="G86" s="3874"/>
      <c r="H86" s="3875"/>
      <c r="I86" s="3876" t="s">
        <v>690</v>
      </c>
      <c r="J86" s="3877" t="s">
        <v>851</v>
      </c>
      <c r="K86" s="3882"/>
      <c r="L86" s="3878" t="s">
        <v>634</v>
      </c>
      <c r="M86" s="3883">
        <v>1.6</v>
      </c>
    </row>
    <row r="87" spans="1:13" ht="45.75" customHeight="1">
      <c r="A87" s="3871" t="s">
        <v>635</v>
      </c>
      <c r="B87" s="3879" t="s">
        <v>852</v>
      </c>
      <c r="C87" s="3872" t="s">
        <v>853</v>
      </c>
      <c r="D87" s="3880" t="s">
        <v>696</v>
      </c>
      <c r="E87" s="3881" t="s">
        <v>764</v>
      </c>
      <c r="F87" s="4470"/>
      <c r="G87" s="3874"/>
      <c r="H87" s="3875">
        <v>57</v>
      </c>
      <c r="I87" s="3882" t="s">
        <v>638</v>
      </c>
      <c r="J87" s="3877" t="s">
        <v>854</v>
      </c>
      <c r="K87" s="3882" t="s">
        <v>855</v>
      </c>
      <c r="L87" s="3878"/>
      <c r="M87" s="3883">
        <v>1.6</v>
      </c>
    </row>
    <row r="88" spans="1:13" ht="45.75" customHeight="1">
      <c r="A88" s="3871" t="s">
        <v>856</v>
      </c>
      <c r="B88" s="3879" t="s">
        <v>857</v>
      </c>
      <c r="C88" s="3883" t="s">
        <v>858</v>
      </c>
      <c r="D88" s="3880"/>
      <c r="E88" s="3881"/>
      <c r="F88" s="4470"/>
      <c r="G88" s="3874"/>
      <c r="H88" s="3875">
        <v>48</v>
      </c>
      <c r="I88" s="3882" t="s">
        <v>789</v>
      </c>
      <c r="J88" s="3877" t="s">
        <v>790</v>
      </c>
      <c r="K88" s="3882"/>
      <c r="L88" s="3878" t="s">
        <v>634</v>
      </c>
      <c r="M88" s="3883">
        <v>1.6</v>
      </c>
    </row>
    <row r="89" spans="1:13" ht="45.75" customHeight="1">
      <c r="A89" s="3871" t="s">
        <v>698</v>
      </c>
      <c r="B89" s="4471" t="s">
        <v>104</v>
      </c>
      <c r="C89" s="3910" t="s">
        <v>859</v>
      </c>
      <c r="D89" s="3942"/>
      <c r="E89" s="3942"/>
      <c r="F89" s="3942"/>
      <c r="G89" s="3874"/>
      <c r="H89" s="3875">
        <v>37</v>
      </c>
      <c r="I89" s="3912" t="s">
        <v>749</v>
      </c>
      <c r="J89" s="3877" t="s">
        <v>860</v>
      </c>
      <c r="K89" s="3882"/>
      <c r="L89" s="3878" t="s">
        <v>634</v>
      </c>
      <c r="M89" s="3883">
        <v>1.6</v>
      </c>
    </row>
    <row r="90" spans="1:13" ht="45.75" customHeight="1">
      <c r="A90" s="3871" t="s">
        <v>694</v>
      </c>
      <c r="B90" s="4471" t="s">
        <v>861</v>
      </c>
      <c r="C90" s="3872" t="s">
        <v>862</v>
      </c>
      <c r="D90" s="3873" t="s">
        <v>863</v>
      </c>
      <c r="E90" s="3873" t="s">
        <v>701</v>
      </c>
      <c r="F90" s="3873" t="s">
        <v>701</v>
      </c>
      <c r="G90" s="3874"/>
      <c r="H90" s="3875"/>
      <c r="I90" s="3876" t="s">
        <v>826</v>
      </c>
      <c r="J90" s="3877" t="s">
        <v>864</v>
      </c>
      <c r="K90" s="3882" t="s">
        <v>693</v>
      </c>
      <c r="L90" s="3878" t="s">
        <v>634</v>
      </c>
      <c r="M90" s="3883">
        <v>2.8</v>
      </c>
    </row>
    <row r="91" spans="1:13" ht="45.75" customHeight="1">
      <c r="A91" s="3871" t="s">
        <v>685</v>
      </c>
      <c r="B91" s="4471" t="s">
        <v>865</v>
      </c>
      <c r="C91" s="3872" t="s">
        <v>866</v>
      </c>
      <c r="D91" s="3873" t="s">
        <v>138</v>
      </c>
      <c r="E91" s="3873" t="s">
        <v>701</v>
      </c>
      <c r="F91" s="3873" t="s">
        <v>701</v>
      </c>
      <c r="G91" s="3874"/>
      <c r="H91" s="3875"/>
      <c r="I91" s="3876" t="s">
        <v>632</v>
      </c>
      <c r="J91" s="3877" t="s">
        <v>714</v>
      </c>
      <c r="K91" s="3882" t="s">
        <v>867</v>
      </c>
      <c r="L91" s="3878" t="s">
        <v>634</v>
      </c>
      <c r="M91" s="3883">
        <v>1.6</v>
      </c>
    </row>
    <row r="92" spans="1:13" ht="45.75" customHeight="1">
      <c r="A92" s="3943" t="s">
        <v>9361</v>
      </c>
      <c r="B92" s="3881" t="s">
        <v>868</v>
      </c>
      <c r="C92" s="3883" t="s">
        <v>869</v>
      </c>
      <c r="D92" s="3880" t="s">
        <v>658</v>
      </c>
      <c r="E92" s="3880" t="s">
        <v>870</v>
      </c>
      <c r="F92" s="3881"/>
      <c r="G92" s="3874"/>
      <c r="H92" s="3875">
        <v>58</v>
      </c>
      <c r="I92" s="3882" t="s">
        <v>871</v>
      </c>
      <c r="J92" s="3877" t="s">
        <v>872</v>
      </c>
      <c r="K92" s="3882" t="s">
        <v>873</v>
      </c>
      <c r="L92" s="3944"/>
      <c r="M92" s="3883">
        <v>1.6</v>
      </c>
    </row>
    <row r="93" spans="1:13" ht="45.75" customHeight="1">
      <c r="A93" s="3945" t="s">
        <v>874</v>
      </c>
      <c r="B93" s="4484" t="s">
        <v>875</v>
      </c>
      <c r="C93" s="3883" t="s">
        <v>876</v>
      </c>
      <c r="D93" s="3881" t="s">
        <v>831</v>
      </c>
      <c r="E93" s="3881"/>
      <c r="F93" s="3881"/>
      <c r="G93" s="3874"/>
      <c r="H93" s="3875">
        <v>22</v>
      </c>
      <c r="I93" s="3882" t="s">
        <v>673</v>
      </c>
      <c r="J93" s="3877" t="s">
        <v>673</v>
      </c>
      <c r="K93" s="3915" t="s">
        <v>778</v>
      </c>
      <c r="L93" s="3878"/>
      <c r="M93" s="3883">
        <v>1.6</v>
      </c>
    </row>
    <row r="94" spans="1:13" ht="45.75" customHeight="1">
      <c r="A94" s="3890" t="s">
        <v>9358</v>
      </c>
      <c r="B94" s="3881" t="s">
        <v>877</v>
      </c>
      <c r="C94" s="3883" t="s">
        <v>878</v>
      </c>
      <c r="D94" s="3881" t="s">
        <v>658</v>
      </c>
      <c r="E94" s="3881"/>
      <c r="F94" s="3881"/>
      <c r="G94" s="3874"/>
      <c r="H94" s="3875">
        <v>38</v>
      </c>
      <c r="I94" s="3882" t="s">
        <v>879</v>
      </c>
      <c r="J94" s="3877" t="s">
        <v>880</v>
      </c>
      <c r="K94" s="3915" t="s">
        <v>737</v>
      </c>
      <c r="L94" s="3878"/>
      <c r="M94" s="3883">
        <v>1.6</v>
      </c>
    </row>
    <row r="95" spans="1:13" ht="45.75" customHeight="1">
      <c r="A95" s="3871" t="s">
        <v>682</v>
      </c>
      <c r="B95" s="3879" t="s">
        <v>881</v>
      </c>
      <c r="C95" s="3872" t="s">
        <v>882</v>
      </c>
      <c r="D95" s="3880"/>
      <c r="E95" s="3881"/>
      <c r="F95" s="4470"/>
      <c r="G95" s="3874"/>
      <c r="H95" s="3875">
        <v>40</v>
      </c>
      <c r="I95" s="3882" t="s">
        <v>883</v>
      </c>
      <c r="J95" s="3877" t="s">
        <v>884</v>
      </c>
      <c r="K95" s="3882" t="s">
        <v>885</v>
      </c>
      <c r="L95" s="3878"/>
      <c r="M95" s="3883">
        <v>1.6</v>
      </c>
    </row>
    <row r="96" spans="1:13" ht="45.75" customHeight="1">
      <c r="A96" s="3932" t="s">
        <v>886</v>
      </c>
      <c r="B96" s="3879" t="s">
        <v>881</v>
      </c>
      <c r="C96" s="3872" t="s">
        <v>882</v>
      </c>
      <c r="D96" s="3880"/>
      <c r="E96" s="3881"/>
      <c r="F96" s="4470"/>
      <c r="G96" s="3874"/>
      <c r="H96" s="3875">
        <v>32</v>
      </c>
      <c r="I96" s="3882" t="s">
        <v>883</v>
      </c>
      <c r="J96" s="3877" t="s">
        <v>884</v>
      </c>
      <c r="K96" s="3882" t="s">
        <v>885</v>
      </c>
      <c r="L96" s="3878"/>
      <c r="M96" s="3883">
        <v>1.6</v>
      </c>
    </row>
    <row r="97" spans="1:13" ht="45.75" customHeight="1">
      <c r="A97" s="3871" t="s">
        <v>646</v>
      </c>
      <c r="B97" s="4471" t="s">
        <v>887</v>
      </c>
      <c r="C97" s="3872" t="s">
        <v>888</v>
      </c>
      <c r="D97" s="3885" t="s">
        <v>720</v>
      </c>
      <c r="E97" s="3885" t="s">
        <v>649</v>
      </c>
      <c r="F97" s="3885"/>
      <c r="G97" s="3886"/>
      <c r="H97" s="3887"/>
      <c r="I97" s="3888" t="s">
        <v>806</v>
      </c>
      <c r="J97" s="3889" t="s">
        <v>889</v>
      </c>
      <c r="K97" s="3882" t="s">
        <v>652</v>
      </c>
      <c r="L97" s="3878" t="s">
        <v>634</v>
      </c>
      <c r="M97" s="3883">
        <v>1.6</v>
      </c>
    </row>
    <row r="98" spans="1:13" ht="45.75" customHeight="1">
      <c r="A98" s="3871" t="s">
        <v>653</v>
      </c>
      <c r="B98" s="4471" t="s">
        <v>887</v>
      </c>
      <c r="C98" s="3872" t="s">
        <v>888</v>
      </c>
      <c r="D98" s="3873" t="s">
        <v>654</v>
      </c>
      <c r="E98" s="3873" t="s">
        <v>649</v>
      </c>
      <c r="F98" s="3873"/>
      <c r="G98" s="3874"/>
      <c r="H98" s="3875"/>
      <c r="I98" s="3876" t="s">
        <v>806</v>
      </c>
      <c r="J98" s="3877" t="s">
        <v>889</v>
      </c>
      <c r="K98" s="3882" t="s">
        <v>655</v>
      </c>
      <c r="L98" s="3878" t="s">
        <v>634</v>
      </c>
      <c r="M98" s="3883">
        <v>3.3</v>
      </c>
    </row>
    <row r="99" spans="1:13" ht="45.75" customHeight="1">
      <c r="A99" s="3871" t="s">
        <v>682</v>
      </c>
      <c r="B99" s="3879" t="s">
        <v>890</v>
      </c>
      <c r="C99" s="3872" t="s">
        <v>891</v>
      </c>
      <c r="D99" s="3880" t="s">
        <v>881</v>
      </c>
      <c r="E99" s="3881"/>
      <c r="F99" s="4470"/>
      <c r="G99" s="3874"/>
      <c r="H99" s="3875"/>
      <c r="I99" s="3882" t="s">
        <v>883</v>
      </c>
      <c r="J99" s="3877" t="s">
        <v>892</v>
      </c>
      <c r="K99" s="3882" t="s">
        <v>893</v>
      </c>
      <c r="L99" s="3878"/>
      <c r="M99" s="3883">
        <v>1.6</v>
      </c>
    </row>
    <row r="100" spans="1:13" ht="45.75" customHeight="1">
      <c r="A100" s="3932" t="s">
        <v>886</v>
      </c>
      <c r="B100" s="3879" t="s">
        <v>890</v>
      </c>
      <c r="C100" s="3872" t="s">
        <v>891</v>
      </c>
      <c r="D100" s="3873" t="s">
        <v>881</v>
      </c>
      <c r="E100" s="3881"/>
      <c r="F100" s="4470"/>
      <c r="G100" s="3874"/>
      <c r="H100" s="3875">
        <v>42</v>
      </c>
      <c r="I100" s="3882" t="s">
        <v>883</v>
      </c>
      <c r="J100" s="3877" t="s">
        <v>892</v>
      </c>
      <c r="K100" s="3882" t="s">
        <v>894</v>
      </c>
      <c r="L100" s="3878"/>
      <c r="M100" s="3883">
        <v>1.6</v>
      </c>
    </row>
    <row r="101" spans="1:13" ht="45.75" customHeight="1">
      <c r="A101" s="3871" t="s">
        <v>682</v>
      </c>
      <c r="B101" s="3879" t="s">
        <v>895</v>
      </c>
      <c r="C101" s="3872" t="s">
        <v>896</v>
      </c>
      <c r="D101" s="3880" t="s">
        <v>881</v>
      </c>
      <c r="E101" s="3881"/>
      <c r="F101" s="4470"/>
      <c r="G101" s="3874"/>
      <c r="H101" s="3875"/>
      <c r="I101" s="3882" t="s">
        <v>883</v>
      </c>
      <c r="J101" s="3877" t="s">
        <v>892</v>
      </c>
      <c r="K101" s="3882" t="s">
        <v>893</v>
      </c>
      <c r="L101" s="3878"/>
      <c r="M101" s="3883">
        <v>1.6</v>
      </c>
    </row>
    <row r="102" spans="1:13" ht="45.75" customHeight="1">
      <c r="A102" s="3932" t="s">
        <v>886</v>
      </c>
      <c r="B102" s="3879" t="s">
        <v>895</v>
      </c>
      <c r="C102" s="3872" t="s">
        <v>896</v>
      </c>
      <c r="D102" s="3873" t="s">
        <v>881</v>
      </c>
      <c r="E102" s="3881"/>
      <c r="F102" s="4470"/>
      <c r="G102" s="3874"/>
      <c r="H102" s="3875">
        <v>42</v>
      </c>
      <c r="I102" s="3882" t="s">
        <v>883</v>
      </c>
      <c r="J102" s="3877" t="s">
        <v>892</v>
      </c>
      <c r="K102" s="3882" t="s">
        <v>894</v>
      </c>
      <c r="L102" s="3878"/>
      <c r="M102" s="3883">
        <v>1.6</v>
      </c>
    </row>
    <row r="103" spans="1:13" ht="45.75" customHeight="1">
      <c r="A103" s="3871" t="s">
        <v>674</v>
      </c>
      <c r="B103" s="4471" t="s">
        <v>897</v>
      </c>
      <c r="C103" s="3872" t="s">
        <v>898</v>
      </c>
      <c r="D103" s="3873" t="s">
        <v>654</v>
      </c>
      <c r="E103" s="3873"/>
      <c r="F103" s="3873" t="s">
        <v>649</v>
      </c>
      <c r="G103" s="3874"/>
      <c r="H103" s="3875"/>
      <c r="I103" s="3876" t="s">
        <v>724</v>
      </c>
      <c r="J103" s="3877" t="s">
        <v>741</v>
      </c>
      <c r="K103" s="3882"/>
      <c r="L103" s="3878" t="s">
        <v>634</v>
      </c>
      <c r="M103" s="3883">
        <v>1.6</v>
      </c>
    </row>
    <row r="104" spans="1:13" ht="45.75" customHeight="1">
      <c r="A104" s="3890" t="s">
        <v>808</v>
      </c>
      <c r="B104" s="4489" t="s">
        <v>899</v>
      </c>
      <c r="C104" s="3883" t="s">
        <v>900</v>
      </c>
      <c r="D104" s="4484" t="s">
        <v>901</v>
      </c>
      <c r="E104" s="4484"/>
      <c r="F104" s="3881"/>
      <c r="G104" s="3874"/>
      <c r="H104" s="4490">
        <v>30</v>
      </c>
      <c r="I104" s="4491" t="s">
        <v>902</v>
      </c>
      <c r="J104" s="3877" t="s">
        <v>902</v>
      </c>
      <c r="K104" s="3896"/>
      <c r="L104" s="3878"/>
      <c r="M104" s="3883">
        <v>1.6</v>
      </c>
    </row>
    <row r="105" spans="1:13" ht="45.75" customHeight="1">
      <c r="A105" s="3871" t="s">
        <v>856</v>
      </c>
      <c r="B105" s="3881" t="s">
        <v>903</v>
      </c>
      <c r="C105" s="3883" t="s">
        <v>904</v>
      </c>
      <c r="D105" s="3880"/>
      <c r="E105" s="3881"/>
      <c r="F105" s="3881"/>
      <c r="G105" s="3874"/>
      <c r="H105" s="3875">
        <v>35</v>
      </c>
      <c r="I105" s="3882" t="s">
        <v>871</v>
      </c>
      <c r="J105" s="3877" t="s">
        <v>880</v>
      </c>
      <c r="K105" s="3882" t="s">
        <v>905</v>
      </c>
      <c r="L105" s="3878" t="s">
        <v>634</v>
      </c>
      <c r="M105" s="3893" t="s">
        <v>906</v>
      </c>
    </row>
    <row r="106" spans="1:13" ht="45.75" customHeight="1">
      <c r="A106" s="3871" t="s">
        <v>674</v>
      </c>
      <c r="B106" s="4471" t="s">
        <v>907</v>
      </c>
      <c r="C106" s="3872" t="s">
        <v>908</v>
      </c>
      <c r="D106" s="3873" t="s">
        <v>731</v>
      </c>
      <c r="E106" s="3873" t="s">
        <v>649</v>
      </c>
      <c r="F106" s="3873"/>
      <c r="G106" s="3874"/>
      <c r="H106" s="3875"/>
      <c r="I106" s="3876" t="s">
        <v>724</v>
      </c>
      <c r="J106" s="3877" t="s">
        <v>725</v>
      </c>
      <c r="K106" s="3915"/>
      <c r="L106" s="3878" t="s">
        <v>634</v>
      </c>
      <c r="M106" s="3883">
        <v>1.6</v>
      </c>
    </row>
    <row r="107" spans="1:13" ht="45.75" customHeight="1">
      <c r="A107" s="3871" t="s">
        <v>674</v>
      </c>
      <c r="B107" s="3881" t="s">
        <v>909</v>
      </c>
      <c r="C107" s="3872" t="s">
        <v>910</v>
      </c>
      <c r="D107" s="3897" t="s">
        <v>689</v>
      </c>
      <c r="E107" s="3897"/>
      <c r="F107" s="3897"/>
      <c r="G107" s="3898"/>
      <c r="H107" s="3899"/>
      <c r="I107" s="3900" t="s">
        <v>690</v>
      </c>
      <c r="J107" s="3901" t="s">
        <v>691</v>
      </c>
      <c r="K107" s="3882" t="s">
        <v>692</v>
      </c>
      <c r="L107" s="3878" t="s">
        <v>634</v>
      </c>
      <c r="M107" s="3883">
        <v>2.8</v>
      </c>
    </row>
    <row r="108" spans="1:13" ht="45.75" customHeight="1">
      <c r="A108" s="3871" t="s">
        <v>799</v>
      </c>
      <c r="B108" s="3881" t="s">
        <v>909</v>
      </c>
      <c r="C108" s="3872" t="s">
        <v>910</v>
      </c>
      <c r="D108" s="3873" t="s">
        <v>797</v>
      </c>
      <c r="E108" s="3873"/>
      <c r="F108" s="3873"/>
      <c r="G108" s="3874"/>
      <c r="H108" s="3875"/>
      <c r="I108" s="3876" t="s">
        <v>690</v>
      </c>
      <c r="J108" s="3877" t="s">
        <v>691</v>
      </c>
      <c r="K108" s="3882" t="s">
        <v>911</v>
      </c>
      <c r="L108" s="3878" t="s">
        <v>634</v>
      </c>
      <c r="M108" s="3883">
        <v>2.9</v>
      </c>
    </row>
    <row r="109" spans="1:13" ht="45.75" customHeight="1">
      <c r="A109" s="3943" t="s">
        <v>9361</v>
      </c>
      <c r="B109" s="3881" t="s">
        <v>912</v>
      </c>
      <c r="C109" s="3883" t="s">
        <v>913</v>
      </c>
      <c r="D109" s="3881" t="s">
        <v>658</v>
      </c>
      <c r="E109" s="3880" t="s">
        <v>870</v>
      </c>
      <c r="F109" s="4492"/>
      <c r="G109" s="3874"/>
      <c r="H109" s="3875">
        <v>53</v>
      </c>
      <c r="I109" s="3882" t="s">
        <v>871</v>
      </c>
      <c r="J109" s="3877" t="s">
        <v>914</v>
      </c>
      <c r="K109" s="3882" t="s">
        <v>915</v>
      </c>
      <c r="L109" s="3878"/>
      <c r="M109" s="3883">
        <v>1.6</v>
      </c>
    </row>
    <row r="110" spans="1:13" ht="45.75" customHeight="1">
      <c r="A110" s="3943" t="s">
        <v>9361</v>
      </c>
      <c r="B110" s="3906" t="s">
        <v>870</v>
      </c>
      <c r="C110" s="3883" t="s">
        <v>916</v>
      </c>
      <c r="D110" s="3881" t="s">
        <v>658</v>
      </c>
      <c r="E110" s="3881"/>
      <c r="F110" s="3881"/>
      <c r="G110" s="3874"/>
      <c r="H110" s="3875">
        <v>36</v>
      </c>
      <c r="I110" s="3882" t="s">
        <v>871</v>
      </c>
      <c r="J110" s="3877" t="s">
        <v>917</v>
      </c>
      <c r="K110" s="3882" t="s">
        <v>737</v>
      </c>
      <c r="L110" s="3946"/>
      <c r="M110" s="3883">
        <v>1.6</v>
      </c>
    </row>
    <row r="111" spans="1:13" ht="45.75" customHeight="1">
      <c r="A111" s="3871" t="s">
        <v>856</v>
      </c>
      <c r="B111" s="3880" t="s">
        <v>918</v>
      </c>
      <c r="C111" s="3883" t="s">
        <v>919</v>
      </c>
      <c r="D111" s="3881"/>
      <c r="E111" s="3881"/>
      <c r="F111" s="4470"/>
      <c r="G111" s="3874"/>
      <c r="H111" s="3875">
        <v>38</v>
      </c>
      <c r="I111" s="3882" t="s">
        <v>789</v>
      </c>
      <c r="J111" s="3877" t="s">
        <v>790</v>
      </c>
      <c r="K111" s="3896"/>
      <c r="L111" s="3878" t="s">
        <v>634</v>
      </c>
      <c r="M111" s="3893" t="s">
        <v>906</v>
      </c>
    </row>
    <row r="112" spans="1:13" ht="45.75" customHeight="1">
      <c r="A112" s="3871" t="s">
        <v>786</v>
      </c>
      <c r="B112" s="3880" t="s">
        <v>918</v>
      </c>
      <c r="C112" s="3883" t="s">
        <v>919</v>
      </c>
      <c r="D112" s="3938"/>
      <c r="E112" s="3938"/>
      <c r="F112" s="4478"/>
      <c r="G112" s="3898"/>
      <c r="H112" s="3899">
        <v>41</v>
      </c>
      <c r="I112" s="3939" t="s">
        <v>789</v>
      </c>
      <c r="J112" s="3901" t="s">
        <v>790</v>
      </c>
      <c r="K112" s="3896"/>
      <c r="L112" s="3878" t="s">
        <v>634</v>
      </c>
      <c r="M112" s="3883"/>
    </row>
    <row r="113" spans="1:13" ht="45.75" customHeight="1">
      <c r="A113" s="3871" t="s">
        <v>674</v>
      </c>
      <c r="B113" s="4471" t="s">
        <v>920</v>
      </c>
      <c r="C113" s="3872" t="s">
        <v>921</v>
      </c>
      <c r="D113" s="3873" t="s">
        <v>654</v>
      </c>
      <c r="E113" s="3873"/>
      <c r="F113" s="3873"/>
      <c r="G113" s="3874"/>
      <c r="H113" s="3875"/>
      <c r="I113" s="3876" t="s">
        <v>724</v>
      </c>
      <c r="J113" s="3877" t="s">
        <v>741</v>
      </c>
      <c r="K113" s="3882"/>
      <c r="L113" s="3878" t="s">
        <v>634</v>
      </c>
      <c r="M113" s="3883">
        <v>1.6</v>
      </c>
    </row>
    <row r="114" spans="1:13" ht="45.75" customHeight="1">
      <c r="A114" s="3871" t="s">
        <v>685</v>
      </c>
      <c r="B114" s="4471" t="s">
        <v>922</v>
      </c>
      <c r="C114" s="3872" t="s">
        <v>923</v>
      </c>
      <c r="D114" s="3897" t="s">
        <v>101</v>
      </c>
      <c r="E114" s="3897"/>
      <c r="F114" s="3897"/>
      <c r="G114" s="3898"/>
      <c r="H114" s="3899"/>
      <c r="I114" s="3900" t="s">
        <v>924</v>
      </c>
      <c r="J114" s="3901" t="s">
        <v>925</v>
      </c>
      <c r="K114" s="3882"/>
      <c r="L114" s="3878" t="s">
        <v>634</v>
      </c>
      <c r="M114" s="3883">
        <v>1.7</v>
      </c>
    </row>
    <row r="115" spans="1:13" ht="45.75" customHeight="1">
      <c r="A115" s="3932" t="s">
        <v>926</v>
      </c>
      <c r="B115" s="4489" t="s">
        <v>922</v>
      </c>
      <c r="C115" s="4493" t="s">
        <v>923</v>
      </c>
      <c r="D115" s="4477" t="s">
        <v>101</v>
      </c>
      <c r="E115" s="4478"/>
      <c r="F115" s="3938"/>
      <c r="G115" s="3898"/>
      <c r="H115" s="3899"/>
      <c r="I115" s="4494" t="s">
        <v>927</v>
      </c>
      <c r="J115" s="3901" t="s">
        <v>925</v>
      </c>
      <c r="K115" s="3882" t="s">
        <v>928</v>
      </c>
      <c r="L115" s="3878"/>
      <c r="M115" s="3883">
        <v>1.6</v>
      </c>
    </row>
    <row r="116" spans="1:13" ht="45.75" customHeight="1">
      <c r="A116" s="3871" t="s">
        <v>682</v>
      </c>
      <c r="B116" s="3879" t="s">
        <v>922</v>
      </c>
      <c r="C116" s="3910" t="s">
        <v>923</v>
      </c>
      <c r="D116" s="3873" t="s">
        <v>677</v>
      </c>
      <c r="E116" s="3947"/>
      <c r="F116" s="3947"/>
      <c r="G116" s="3874"/>
      <c r="H116" s="3875"/>
      <c r="I116" s="3948" t="s">
        <v>927</v>
      </c>
      <c r="J116" s="3877" t="s">
        <v>925</v>
      </c>
      <c r="K116" s="3882" t="s">
        <v>928</v>
      </c>
      <c r="L116" s="3878"/>
      <c r="M116" s="3883">
        <v>1.6</v>
      </c>
    </row>
    <row r="117" spans="1:13" ht="45.75" customHeight="1">
      <c r="A117" s="3871" t="s">
        <v>674</v>
      </c>
      <c r="B117" s="3879" t="s">
        <v>922</v>
      </c>
      <c r="C117" s="3872" t="s">
        <v>923</v>
      </c>
      <c r="D117" s="3904" t="s">
        <v>677</v>
      </c>
      <c r="E117" s="3938"/>
      <c r="F117" s="4478"/>
      <c r="G117" s="3898"/>
      <c r="H117" s="3899"/>
      <c r="I117" s="3939" t="s">
        <v>924</v>
      </c>
      <c r="J117" s="3901" t="s">
        <v>925</v>
      </c>
      <c r="K117" s="3882" t="s">
        <v>928</v>
      </c>
      <c r="L117" s="3878"/>
      <c r="M117" s="3883">
        <v>1.6</v>
      </c>
    </row>
    <row r="118" spans="1:13" ht="45.75" customHeight="1">
      <c r="A118" s="3890" t="s">
        <v>808</v>
      </c>
      <c r="B118" s="4495" t="s">
        <v>901</v>
      </c>
      <c r="C118" s="3949" t="s">
        <v>929</v>
      </c>
      <c r="D118" s="3950"/>
      <c r="E118" s="4472"/>
      <c r="F118" s="3941"/>
      <c r="G118" s="3951"/>
      <c r="H118" s="4496">
        <v>17</v>
      </c>
      <c r="I118" s="4497" t="s">
        <v>902</v>
      </c>
      <c r="J118" s="3952" t="s">
        <v>902</v>
      </c>
      <c r="K118" s="3882"/>
      <c r="L118" s="3878"/>
      <c r="M118" s="3883">
        <v>1.6</v>
      </c>
    </row>
    <row r="119" spans="1:13" ht="45.75" customHeight="1">
      <c r="A119" s="3871" t="s">
        <v>685</v>
      </c>
      <c r="B119" s="4471" t="s">
        <v>101</v>
      </c>
      <c r="C119" s="3872" t="s">
        <v>930</v>
      </c>
      <c r="D119" s="3873"/>
      <c r="E119" s="3873"/>
      <c r="F119" s="3873"/>
      <c r="G119" s="3881"/>
      <c r="H119" s="3883"/>
      <c r="I119" s="3876" t="s">
        <v>925</v>
      </c>
      <c r="J119" s="3882" t="s">
        <v>931</v>
      </c>
      <c r="K119" s="3882"/>
      <c r="L119" s="3878" t="s">
        <v>634</v>
      </c>
      <c r="M119" s="3883">
        <v>1.7</v>
      </c>
    </row>
    <row r="120" spans="1:13" ht="45.75" customHeight="1">
      <c r="A120" s="3932" t="s">
        <v>926</v>
      </c>
      <c r="B120" s="4470" t="s">
        <v>101</v>
      </c>
      <c r="C120" s="4483" t="s">
        <v>930</v>
      </c>
      <c r="D120" s="4478"/>
      <c r="E120" s="4478"/>
      <c r="F120" s="3938"/>
      <c r="G120" s="3898"/>
      <c r="H120" s="3899"/>
      <c r="I120" s="4498" t="s">
        <v>101</v>
      </c>
      <c r="J120" s="4482" t="s">
        <v>931</v>
      </c>
      <c r="K120" s="3882"/>
      <c r="L120" s="3878"/>
      <c r="M120" s="3883">
        <v>1.6</v>
      </c>
    </row>
    <row r="121" spans="1:13" ht="45.75" customHeight="1">
      <c r="A121" s="3871" t="s">
        <v>682</v>
      </c>
      <c r="B121" s="3879" t="s">
        <v>101</v>
      </c>
      <c r="C121" s="3872" t="s">
        <v>930</v>
      </c>
      <c r="D121" s="3953"/>
      <c r="E121" s="3938"/>
      <c r="F121" s="4478"/>
      <c r="G121" s="3898"/>
      <c r="H121" s="3899">
        <v>7</v>
      </c>
      <c r="I121" s="3939" t="s">
        <v>101</v>
      </c>
      <c r="J121" s="3901" t="s">
        <v>931</v>
      </c>
      <c r="K121" s="3954"/>
      <c r="L121" s="3878"/>
      <c r="M121" s="3883">
        <v>1.6</v>
      </c>
    </row>
    <row r="122" spans="1:13" ht="45.75" customHeight="1">
      <c r="A122" s="3871" t="s">
        <v>635</v>
      </c>
      <c r="B122" s="3879" t="s">
        <v>932</v>
      </c>
      <c r="C122" s="3872" t="s">
        <v>933</v>
      </c>
      <c r="D122" s="3880" t="s">
        <v>696</v>
      </c>
      <c r="E122" s="3881"/>
      <c r="F122" s="4470"/>
      <c r="G122" s="3874"/>
      <c r="H122" s="3875">
        <v>43</v>
      </c>
      <c r="I122" s="3882" t="s">
        <v>638</v>
      </c>
      <c r="J122" s="3877" t="s">
        <v>934</v>
      </c>
      <c r="K122" s="3882"/>
      <c r="L122" s="3878"/>
      <c r="M122" s="3883">
        <v>1.6</v>
      </c>
    </row>
    <row r="123" spans="1:13" ht="45.75" customHeight="1">
      <c r="A123" s="3871" t="s">
        <v>646</v>
      </c>
      <c r="B123" s="4471" t="s">
        <v>935</v>
      </c>
      <c r="C123" s="3872" t="s">
        <v>936</v>
      </c>
      <c r="D123" s="3885" t="s">
        <v>720</v>
      </c>
      <c r="E123" s="3885" t="s">
        <v>649</v>
      </c>
      <c r="F123" s="3885"/>
      <c r="G123" s="3886"/>
      <c r="H123" s="3887"/>
      <c r="I123" s="3888" t="s">
        <v>806</v>
      </c>
      <c r="J123" s="3889" t="s">
        <v>937</v>
      </c>
      <c r="K123" s="3882" t="s">
        <v>652</v>
      </c>
      <c r="L123" s="3878" t="s">
        <v>634</v>
      </c>
      <c r="M123" s="3883">
        <v>1.6</v>
      </c>
    </row>
    <row r="124" spans="1:13" ht="45.75" customHeight="1">
      <c r="A124" s="3871" t="s">
        <v>653</v>
      </c>
      <c r="B124" s="4471" t="s">
        <v>935</v>
      </c>
      <c r="C124" s="3872" t="s">
        <v>936</v>
      </c>
      <c r="D124" s="3873" t="s">
        <v>654</v>
      </c>
      <c r="E124" s="3873" t="s">
        <v>649</v>
      </c>
      <c r="F124" s="3873"/>
      <c r="G124" s="3881"/>
      <c r="H124" s="3883"/>
      <c r="I124" s="3876" t="s">
        <v>806</v>
      </c>
      <c r="J124" s="3882" t="s">
        <v>937</v>
      </c>
      <c r="K124" s="3882" t="s">
        <v>655</v>
      </c>
      <c r="L124" s="3954" t="s">
        <v>634</v>
      </c>
      <c r="M124" s="3883">
        <v>3.3</v>
      </c>
    </row>
    <row r="125" spans="1:13" ht="45.75" customHeight="1">
      <c r="A125" s="3871" t="s">
        <v>685</v>
      </c>
      <c r="B125" s="4471" t="s">
        <v>938</v>
      </c>
      <c r="C125" s="3872" t="s">
        <v>939</v>
      </c>
      <c r="D125" s="3897" t="s">
        <v>825</v>
      </c>
      <c r="E125" s="3897" t="s">
        <v>701</v>
      </c>
      <c r="F125" s="3897" t="s">
        <v>701</v>
      </c>
      <c r="G125" s="3898"/>
      <c r="H125" s="3899"/>
      <c r="I125" s="3900" t="s">
        <v>632</v>
      </c>
      <c r="J125" s="3901" t="s">
        <v>633</v>
      </c>
      <c r="K125" s="3882"/>
      <c r="L125" s="3878" t="s">
        <v>634</v>
      </c>
      <c r="M125" s="3883">
        <v>1.6</v>
      </c>
    </row>
    <row r="126" spans="1:13" ht="45.75" customHeight="1">
      <c r="A126" s="3871" t="s">
        <v>685</v>
      </c>
      <c r="B126" s="4471" t="s">
        <v>938</v>
      </c>
      <c r="C126" s="3872" t="s">
        <v>939</v>
      </c>
      <c r="D126" s="3873" t="s">
        <v>138</v>
      </c>
      <c r="E126" s="3873" t="s">
        <v>701</v>
      </c>
      <c r="F126" s="3873" t="s">
        <v>701</v>
      </c>
      <c r="G126" s="3874"/>
      <c r="H126" s="3875"/>
      <c r="I126" s="3876" t="s">
        <v>632</v>
      </c>
      <c r="J126" s="3877" t="s">
        <v>633</v>
      </c>
      <c r="K126" s="3882" t="s">
        <v>940</v>
      </c>
      <c r="L126" s="3878" t="s">
        <v>634</v>
      </c>
      <c r="M126" s="3883">
        <v>1.6</v>
      </c>
    </row>
    <row r="127" spans="1:13" ht="45.75" customHeight="1">
      <c r="A127" s="3890" t="s">
        <v>9358</v>
      </c>
      <c r="B127" s="3941" t="s">
        <v>941</v>
      </c>
      <c r="C127" s="3883" t="s">
        <v>942</v>
      </c>
      <c r="D127" s="3881" t="s">
        <v>658</v>
      </c>
      <c r="E127" s="3881" t="s">
        <v>943</v>
      </c>
      <c r="F127" s="3881"/>
      <c r="G127" s="3874"/>
      <c r="H127" s="3875">
        <v>41</v>
      </c>
      <c r="I127" s="3882" t="s">
        <v>660</v>
      </c>
      <c r="J127" s="3877" t="s">
        <v>944</v>
      </c>
      <c r="K127" s="3915" t="s">
        <v>945</v>
      </c>
      <c r="L127" s="3878"/>
      <c r="M127" s="3883">
        <v>1.6</v>
      </c>
    </row>
    <row r="128" spans="1:13" ht="45.75" customHeight="1">
      <c r="A128" s="3871" t="s">
        <v>685</v>
      </c>
      <c r="B128" s="4471" t="s">
        <v>946</v>
      </c>
      <c r="C128" s="3955" t="s">
        <v>947</v>
      </c>
      <c r="D128" s="3956" t="s">
        <v>825</v>
      </c>
      <c r="E128" s="3956" t="s">
        <v>701</v>
      </c>
      <c r="F128" s="3956" t="s">
        <v>701</v>
      </c>
      <c r="G128" s="3898"/>
      <c r="H128" s="3899"/>
      <c r="I128" s="3957" t="s">
        <v>826</v>
      </c>
      <c r="J128" s="3901" t="s">
        <v>948</v>
      </c>
      <c r="K128" s="3882"/>
      <c r="L128" s="3878" t="s">
        <v>634</v>
      </c>
      <c r="M128" s="3883">
        <v>1.6</v>
      </c>
    </row>
    <row r="129" spans="1:13" ht="45.75" customHeight="1">
      <c r="A129" s="3871" t="s">
        <v>685</v>
      </c>
      <c r="B129" s="4471" t="s">
        <v>946</v>
      </c>
      <c r="C129" s="3955" t="s">
        <v>947</v>
      </c>
      <c r="D129" s="3956" t="s">
        <v>138</v>
      </c>
      <c r="E129" s="3956" t="s">
        <v>701</v>
      </c>
      <c r="F129" s="3956" t="s">
        <v>701</v>
      </c>
      <c r="G129" s="3898"/>
      <c r="H129" s="3899"/>
      <c r="I129" s="3957" t="s">
        <v>826</v>
      </c>
      <c r="J129" s="3901" t="s">
        <v>948</v>
      </c>
      <c r="K129" s="4475" t="s">
        <v>949</v>
      </c>
      <c r="L129" s="3878" t="s">
        <v>634</v>
      </c>
      <c r="M129" s="3883">
        <v>1.6</v>
      </c>
    </row>
    <row r="130" spans="1:13" ht="45.75" customHeight="1">
      <c r="A130" s="3871" t="s">
        <v>685</v>
      </c>
      <c r="B130" s="4471" t="s">
        <v>946</v>
      </c>
      <c r="C130" s="3955" t="s">
        <v>947</v>
      </c>
      <c r="D130" s="3958" t="s">
        <v>825</v>
      </c>
      <c r="E130" s="3958" t="s">
        <v>701</v>
      </c>
      <c r="F130" s="3958" t="s">
        <v>701</v>
      </c>
      <c r="G130" s="3874"/>
      <c r="H130" s="3875">
        <v>48</v>
      </c>
      <c r="I130" s="3959" t="s">
        <v>826</v>
      </c>
      <c r="J130" s="3877" t="s">
        <v>948</v>
      </c>
      <c r="K130" s="4475"/>
      <c r="L130" s="3878" t="s">
        <v>634</v>
      </c>
      <c r="M130" s="3883">
        <v>8.9</v>
      </c>
    </row>
    <row r="131" spans="1:13" ht="45.75" customHeight="1">
      <c r="A131" s="3871" t="s">
        <v>732</v>
      </c>
      <c r="B131" s="3906" t="s">
        <v>950</v>
      </c>
      <c r="C131" s="3960" t="s">
        <v>951</v>
      </c>
      <c r="D131" s="3961" t="s">
        <v>658</v>
      </c>
      <c r="E131" s="3961" t="s">
        <v>735</v>
      </c>
      <c r="F131" s="3961"/>
      <c r="G131" s="3874"/>
      <c r="H131" s="3875">
        <v>70</v>
      </c>
      <c r="I131" s="3962" t="s">
        <v>952</v>
      </c>
      <c r="J131" s="3877" t="s">
        <v>952</v>
      </c>
      <c r="K131" s="3915" t="s">
        <v>737</v>
      </c>
      <c r="L131" s="3878" t="s">
        <v>634</v>
      </c>
      <c r="M131" s="3883">
        <v>1.6</v>
      </c>
    </row>
    <row r="132" spans="1:13" ht="45.75" customHeight="1">
      <c r="A132" s="3890" t="s">
        <v>9358</v>
      </c>
      <c r="B132" s="3881" t="s">
        <v>953</v>
      </c>
      <c r="C132" s="3960" t="s">
        <v>954</v>
      </c>
      <c r="D132" s="3961" t="s">
        <v>658</v>
      </c>
      <c r="E132" s="3961"/>
      <c r="F132" s="3961"/>
      <c r="G132" s="3874"/>
      <c r="H132" s="3875">
        <v>49</v>
      </c>
      <c r="I132" s="3962" t="s">
        <v>879</v>
      </c>
      <c r="J132" s="3877" t="s">
        <v>955</v>
      </c>
      <c r="K132" s="3915" t="s">
        <v>737</v>
      </c>
      <c r="L132" s="3878"/>
      <c r="M132" s="3883">
        <v>1.6</v>
      </c>
    </row>
    <row r="133" spans="1:13" ht="45.75" customHeight="1">
      <c r="A133" s="3871" t="s">
        <v>756</v>
      </c>
      <c r="B133" s="3879" t="s">
        <v>956</v>
      </c>
      <c r="C133" s="3963" t="s">
        <v>957</v>
      </c>
      <c r="D133" s="3964"/>
      <c r="E133" s="3961"/>
      <c r="F133" s="4499"/>
      <c r="G133" s="3874"/>
      <c r="H133" s="3875">
        <v>26</v>
      </c>
      <c r="I133" s="3962" t="s">
        <v>638</v>
      </c>
      <c r="J133" s="3877" t="s">
        <v>958</v>
      </c>
      <c r="K133" s="4475" t="s">
        <v>959</v>
      </c>
      <c r="L133" s="3878"/>
      <c r="M133" s="3883"/>
    </row>
    <row r="134" spans="1:13" ht="45.75" customHeight="1">
      <c r="A134" s="3871" t="s">
        <v>635</v>
      </c>
      <c r="B134" s="3879" t="s">
        <v>956</v>
      </c>
      <c r="C134" s="3963" t="s">
        <v>957</v>
      </c>
      <c r="D134" s="4250" t="s">
        <v>960</v>
      </c>
      <c r="E134" s="3979"/>
      <c r="F134" s="4500"/>
      <c r="G134" s="3898"/>
      <c r="H134" s="3899">
        <v>30</v>
      </c>
      <c r="I134" s="4006" t="s">
        <v>638</v>
      </c>
      <c r="J134" s="3901" t="s">
        <v>958</v>
      </c>
      <c r="K134" s="4475" t="s">
        <v>961</v>
      </c>
      <c r="L134" s="3965"/>
      <c r="M134" s="3883">
        <v>1.6</v>
      </c>
    </row>
    <row r="135" spans="1:13" ht="45.75" customHeight="1">
      <c r="A135" s="3943" t="s">
        <v>9361</v>
      </c>
      <c r="B135" s="3881" t="s">
        <v>962</v>
      </c>
      <c r="C135" s="3960" t="s">
        <v>963</v>
      </c>
      <c r="D135" s="3961" t="s">
        <v>658</v>
      </c>
      <c r="E135" s="3961"/>
      <c r="F135" s="3961"/>
      <c r="G135" s="3874"/>
      <c r="H135" s="3875">
        <v>36</v>
      </c>
      <c r="I135" s="3962" t="s">
        <v>660</v>
      </c>
      <c r="J135" s="3877" t="s">
        <v>964</v>
      </c>
      <c r="K135" s="3896" t="s">
        <v>737</v>
      </c>
      <c r="L135" s="3946"/>
      <c r="M135" s="3883">
        <v>1.6</v>
      </c>
    </row>
    <row r="136" spans="1:13" ht="129.75" customHeight="1">
      <c r="A136" s="3871" t="s">
        <v>635</v>
      </c>
      <c r="B136" s="3879" t="s">
        <v>965</v>
      </c>
      <c r="C136" s="3910" t="s">
        <v>966</v>
      </c>
      <c r="D136" s="3966" t="s">
        <v>636</v>
      </c>
      <c r="E136" s="3947"/>
      <c r="F136" s="4501"/>
      <c r="G136" s="3874"/>
      <c r="H136" s="3875">
        <v>44</v>
      </c>
      <c r="I136" s="3948" t="s">
        <v>638</v>
      </c>
      <c r="J136" s="3877" t="s">
        <v>967</v>
      </c>
      <c r="K136" s="3882" t="s">
        <v>968</v>
      </c>
      <c r="L136" s="3946"/>
      <c r="M136" s="3883">
        <v>1.6</v>
      </c>
    </row>
    <row r="137" spans="1:13" ht="170.25" customHeight="1">
      <c r="A137" s="3871" t="s">
        <v>765</v>
      </c>
      <c r="B137" s="4471" t="s">
        <v>969</v>
      </c>
      <c r="C137" s="3963" t="s">
        <v>970</v>
      </c>
      <c r="D137" s="3967"/>
      <c r="E137" s="3967"/>
      <c r="F137" s="3967"/>
      <c r="G137" s="3874"/>
      <c r="H137" s="3875">
        <v>33</v>
      </c>
      <c r="I137" s="3968" t="s">
        <v>650</v>
      </c>
      <c r="J137" s="3877" t="s">
        <v>651</v>
      </c>
      <c r="K137" s="3882"/>
      <c r="L137" s="3878" t="s">
        <v>634</v>
      </c>
      <c r="M137" s="3883">
        <v>1.6</v>
      </c>
    </row>
    <row r="138" spans="1:13" ht="45.75" customHeight="1">
      <c r="A138" s="4260" t="s">
        <v>815</v>
      </c>
      <c r="B138" s="4502" t="s">
        <v>971</v>
      </c>
      <c r="C138" s="4503" t="s">
        <v>972</v>
      </c>
      <c r="D138" s="4501"/>
      <c r="E138" s="4501"/>
      <c r="F138" s="4501" t="s">
        <v>649</v>
      </c>
      <c r="G138" s="4485"/>
      <c r="H138" s="4504">
        <v>23</v>
      </c>
      <c r="I138" s="4505" t="s">
        <v>812</v>
      </c>
      <c r="J138" s="4488" t="s">
        <v>973</v>
      </c>
      <c r="K138" s="3915"/>
      <c r="L138" s="3878"/>
      <c r="M138" s="3883">
        <v>1.6</v>
      </c>
    </row>
    <row r="139" spans="1:13" ht="45.75" customHeight="1">
      <c r="A139" s="3871" t="s">
        <v>685</v>
      </c>
      <c r="B139" s="4502" t="s">
        <v>971</v>
      </c>
      <c r="C139" s="4506" t="s">
        <v>972</v>
      </c>
      <c r="D139" s="3969" t="s">
        <v>101</v>
      </c>
      <c r="E139" s="4500"/>
      <c r="F139" s="4500" t="s">
        <v>649</v>
      </c>
      <c r="G139" s="4479"/>
      <c r="H139" s="4507"/>
      <c r="I139" s="4508" t="s">
        <v>812</v>
      </c>
      <c r="J139" s="4482" t="s">
        <v>973</v>
      </c>
      <c r="K139" s="3896" t="s">
        <v>974</v>
      </c>
      <c r="L139" s="3878"/>
      <c r="M139" s="3883">
        <v>1.6</v>
      </c>
    </row>
    <row r="140" spans="1:13" ht="45.75" customHeight="1">
      <c r="A140" s="3890" t="s">
        <v>808</v>
      </c>
      <c r="B140" s="3881" t="s">
        <v>975</v>
      </c>
      <c r="C140" s="3960" t="s">
        <v>976</v>
      </c>
      <c r="D140" s="3881" t="s">
        <v>811</v>
      </c>
      <c r="E140" s="3961"/>
      <c r="F140" s="3961"/>
      <c r="G140" s="3874"/>
      <c r="H140" s="3875">
        <v>36</v>
      </c>
      <c r="I140" s="3962" t="s">
        <v>977</v>
      </c>
      <c r="J140" s="3877" t="s">
        <v>978</v>
      </c>
      <c r="K140" s="3882" t="s">
        <v>979</v>
      </c>
      <c r="L140" s="3878"/>
      <c r="M140" s="3883">
        <v>1.6</v>
      </c>
    </row>
    <row r="141" spans="1:13" ht="45.75" customHeight="1">
      <c r="A141" s="3871" t="s">
        <v>674</v>
      </c>
      <c r="B141" s="3970" t="s">
        <v>980</v>
      </c>
      <c r="C141" s="3872" t="s">
        <v>981</v>
      </c>
      <c r="D141" s="3897" t="s">
        <v>677</v>
      </c>
      <c r="E141" s="3971"/>
      <c r="F141" s="3897"/>
      <c r="G141" s="3898"/>
      <c r="H141" s="3899"/>
      <c r="I141" s="3900" t="s">
        <v>679</v>
      </c>
      <c r="J141" s="3901" t="s">
        <v>683</v>
      </c>
      <c r="K141" s="3882"/>
      <c r="L141" s="3878" t="s">
        <v>634</v>
      </c>
      <c r="M141" s="3883">
        <v>1.7</v>
      </c>
    </row>
    <row r="142" spans="1:13" ht="45.75" customHeight="1">
      <c r="A142" s="3871" t="s">
        <v>685</v>
      </c>
      <c r="B142" s="3970" t="s">
        <v>980</v>
      </c>
      <c r="C142" s="3872" t="s">
        <v>981</v>
      </c>
      <c r="D142" s="3897" t="s">
        <v>101</v>
      </c>
      <c r="E142" s="3971"/>
      <c r="F142" s="3897"/>
      <c r="G142" s="3898"/>
      <c r="H142" s="3899"/>
      <c r="I142" s="3900" t="s">
        <v>679</v>
      </c>
      <c r="J142" s="3901" t="s">
        <v>683</v>
      </c>
      <c r="K142" s="3882" t="s">
        <v>982</v>
      </c>
      <c r="L142" s="3878" t="s">
        <v>634</v>
      </c>
      <c r="M142" s="3883" t="s">
        <v>983</v>
      </c>
    </row>
    <row r="143" spans="1:13" ht="86.25" customHeight="1">
      <c r="A143" s="3871" t="s">
        <v>682</v>
      </c>
      <c r="B143" s="3970" t="s">
        <v>980</v>
      </c>
      <c r="C143" s="3872" t="s">
        <v>981</v>
      </c>
      <c r="D143" s="3873" t="s">
        <v>677</v>
      </c>
      <c r="E143" s="3911"/>
      <c r="F143" s="3873"/>
      <c r="G143" s="3874"/>
      <c r="H143" s="3875"/>
      <c r="I143" s="3876" t="s">
        <v>679</v>
      </c>
      <c r="J143" s="3877" t="s">
        <v>683</v>
      </c>
      <c r="K143" s="3882" t="s">
        <v>984</v>
      </c>
      <c r="L143" s="3878" t="s">
        <v>634</v>
      </c>
      <c r="M143" s="3883">
        <v>7.6</v>
      </c>
    </row>
    <row r="144" spans="1:13" ht="71.25" customHeight="1">
      <c r="A144" s="3871" t="s">
        <v>635</v>
      </c>
      <c r="B144" s="3970" t="s">
        <v>980</v>
      </c>
      <c r="C144" s="3872" t="s">
        <v>981</v>
      </c>
      <c r="D144" s="3897" t="s">
        <v>677</v>
      </c>
      <c r="E144" s="3971"/>
      <c r="F144" s="3897"/>
      <c r="G144" s="3898"/>
      <c r="H144" s="3899"/>
      <c r="I144" s="3900" t="s">
        <v>679</v>
      </c>
      <c r="J144" s="3901" t="s">
        <v>683</v>
      </c>
      <c r="K144" s="3882" t="s">
        <v>985</v>
      </c>
      <c r="L144" s="3878" t="s">
        <v>634</v>
      </c>
      <c r="M144" s="3883">
        <v>7.6</v>
      </c>
    </row>
    <row r="145" spans="1:13" ht="45.75" customHeight="1">
      <c r="A145" s="3871" t="s">
        <v>635</v>
      </c>
      <c r="B145" s="3879" t="s">
        <v>986</v>
      </c>
      <c r="C145" s="3963" t="s">
        <v>987</v>
      </c>
      <c r="D145" s="3961" t="s">
        <v>988</v>
      </c>
      <c r="E145" s="3961"/>
      <c r="F145" s="4499"/>
      <c r="G145" s="3874"/>
      <c r="H145" s="3875">
        <v>43</v>
      </c>
      <c r="I145" s="3962" t="s">
        <v>638</v>
      </c>
      <c r="J145" s="3877" t="s">
        <v>989</v>
      </c>
      <c r="K145" s="3882" t="s">
        <v>990</v>
      </c>
      <c r="L145" s="3972" t="s">
        <v>991</v>
      </c>
      <c r="M145" s="3883">
        <v>4.8</v>
      </c>
    </row>
    <row r="146" spans="1:13" ht="52.5" customHeight="1">
      <c r="A146" s="3871" t="s">
        <v>685</v>
      </c>
      <c r="B146" s="4471" t="s">
        <v>992</v>
      </c>
      <c r="C146" s="3973" t="s">
        <v>993</v>
      </c>
      <c r="D146" s="3974" t="s">
        <v>825</v>
      </c>
      <c r="E146" s="3974" t="s">
        <v>701</v>
      </c>
      <c r="F146" s="3974" t="s">
        <v>701</v>
      </c>
      <c r="G146" s="3898"/>
      <c r="H146" s="3899">
        <v>38</v>
      </c>
      <c r="I146" s="3975" t="s">
        <v>826</v>
      </c>
      <c r="J146" s="3901" t="s">
        <v>948</v>
      </c>
      <c r="K146" s="4475"/>
      <c r="L146" s="3878" t="s">
        <v>634</v>
      </c>
      <c r="M146" s="3883">
        <v>1.6</v>
      </c>
    </row>
    <row r="147" spans="1:13" ht="52.5" customHeight="1">
      <c r="A147" s="3871" t="s">
        <v>685</v>
      </c>
      <c r="B147" s="4471" t="s">
        <v>992</v>
      </c>
      <c r="C147" s="3973" t="s">
        <v>993</v>
      </c>
      <c r="D147" s="3974" t="s">
        <v>138</v>
      </c>
      <c r="E147" s="3974" t="s">
        <v>701</v>
      </c>
      <c r="F147" s="3974" t="s">
        <v>701</v>
      </c>
      <c r="G147" s="3898"/>
      <c r="H147" s="3899">
        <v>38</v>
      </c>
      <c r="I147" s="3975" t="s">
        <v>826</v>
      </c>
      <c r="J147" s="3901" t="s">
        <v>948</v>
      </c>
      <c r="K147" s="4475" t="s">
        <v>949</v>
      </c>
      <c r="L147" s="3878" t="s">
        <v>634</v>
      </c>
      <c r="M147" s="3883">
        <v>1.6</v>
      </c>
    </row>
    <row r="148" spans="1:13" ht="52.5" customHeight="1">
      <c r="A148" s="3871" t="s">
        <v>685</v>
      </c>
      <c r="B148" s="4471" t="s">
        <v>992</v>
      </c>
      <c r="C148" s="3973" t="s">
        <v>993</v>
      </c>
      <c r="D148" s="3976" t="s">
        <v>825</v>
      </c>
      <c r="E148" s="3976" t="s">
        <v>701</v>
      </c>
      <c r="F148" s="3976" t="s">
        <v>701</v>
      </c>
      <c r="G148" s="3874"/>
      <c r="H148" s="3875">
        <v>38</v>
      </c>
      <c r="I148" s="3977" t="s">
        <v>826</v>
      </c>
      <c r="J148" s="3877" t="s">
        <v>948</v>
      </c>
      <c r="K148" s="4475"/>
      <c r="L148" s="3878" t="s">
        <v>634</v>
      </c>
      <c r="M148" s="3883">
        <v>8.9</v>
      </c>
    </row>
    <row r="149" spans="1:13" ht="52.5" customHeight="1">
      <c r="A149" s="3871" t="s">
        <v>685</v>
      </c>
      <c r="B149" s="4471" t="s">
        <v>994</v>
      </c>
      <c r="C149" s="3973" t="s">
        <v>995</v>
      </c>
      <c r="D149" s="3978" t="s">
        <v>138</v>
      </c>
      <c r="E149" s="3976" t="s">
        <v>701</v>
      </c>
      <c r="F149" s="3976" t="s">
        <v>701</v>
      </c>
      <c r="G149" s="3874"/>
      <c r="H149" s="3875"/>
      <c r="I149" s="3977" t="s">
        <v>826</v>
      </c>
      <c r="J149" s="3877" t="s">
        <v>864</v>
      </c>
      <c r="K149" s="4475"/>
      <c r="L149" s="3954" t="s">
        <v>634</v>
      </c>
      <c r="M149" s="3883">
        <v>1.6</v>
      </c>
    </row>
    <row r="150" spans="1:13" ht="45.75" customHeight="1">
      <c r="A150" s="3890" t="s">
        <v>808</v>
      </c>
      <c r="B150" s="4495" t="s">
        <v>996</v>
      </c>
      <c r="C150" s="4506" t="s">
        <v>997</v>
      </c>
      <c r="D150" s="4509"/>
      <c r="E150" s="4509"/>
      <c r="F150" s="4499"/>
      <c r="G150" s="4485"/>
      <c r="H150" s="4490">
        <v>18</v>
      </c>
      <c r="I150" s="4510" t="s">
        <v>902</v>
      </c>
      <c r="J150" s="4488" t="s">
        <v>902</v>
      </c>
      <c r="K150" s="3882"/>
      <c r="L150" s="3878"/>
      <c r="M150" s="3883">
        <v>1.6</v>
      </c>
    </row>
    <row r="151" spans="1:13" ht="45.75" customHeight="1">
      <c r="A151" s="3871" t="s">
        <v>674</v>
      </c>
      <c r="B151" s="4471" t="s">
        <v>998</v>
      </c>
      <c r="C151" s="3910" t="s">
        <v>999</v>
      </c>
      <c r="D151" s="3942" t="s">
        <v>654</v>
      </c>
      <c r="E151" s="3942"/>
      <c r="F151" s="3942"/>
      <c r="G151" s="3874"/>
      <c r="H151" s="3875">
        <v>45</v>
      </c>
      <c r="I151" s="3912" t="s">
        <v>740</v>
      </c>
      <c r="J151" s="3877" t="s">
        <v>1000</v>
      </c>
      <c r="K151" s="3882"/>
      <c r="L151" s="3878" t="s">
        <v>634</v>
      </c>
      <c r="M151" s="3883">
        <v>1.6</v>
      </c>
    </row>
    <row r="152" spans="1:13" ht="45.75" customHeight="1">
      <c r="A152" s="3871" t="s">
        <v>698</v>
      </c>
      <c r="B152" s="4471" t="s">
        <v>1001</v>
      </c>
      <c r="C152" s="3963" t="s">
        <v>1002</v>
      </c>
      <c r="D152" s="3967"/>
      <c r="E152" s="3967"/>
      <c r="F152" s="3967"/>
      <c r="G152" s="3874"/>
      <c r="H152" s="3875">
        <v>35</v>
      </c>
      <c r="I152" s="3968" t="s">
        <v>826</v>
      </c>
      <c r="J152" s="3877" t="s">
        <v>827</v>
      </c>
      <c r="K152" s="3882"/>
      <c r="L152" s="3930" t="s">
        <v>634</v>
      </c>
      <c r="M152" s="3883">
        <v>1.6</v>
      </c>
    </row>
    <row r="153" spans="1:13" ht="45.75" customHeight="1">
      <c r="A153" s="3871" t="s">
        <v>673</v>
      </c>
      <c r="B153" s="4812" t="s">
        <v>1003</v>
      </c>
      <c r="C153" s="4506" t="s">
        <v>1004</v>
      </c>
      <c r="D153" s="4499"/>
      <c r="E153" s="4499"/>
      <c r="F153" s="3961"/>
      <c r="G153" s="3874"/>
      <c r="H153" s="3875">
        <v>7</v>
      </c>
      <c r="I153" s="4511" t="s">
        <v>925</v>
      </c>
      <c r="J153" s="4488" t="s">
        <v>927</v>
      </c>
      <c r="K153" s="3882" t="s">
        <v>928</v>
      </c>
      <c r="L153" s="3930" t="s">
        <v>1005</v>
      </c>
      <c r="M153" s="3883"/>
    </row>
    <row r="154" spans="1:13" ht="45.75" customHeight="1">
      <c r="A154" s="3871" t="s">
        <v>685</v>
      </c>
      <c r="B154" s="4470" t="s">
        <v>1003</v>
      </c>
      <c r="C154" s="4506" t="s">
        <v>1004</v>
      </c>
      <c r="D154" s="4500" t="s">
        <v>101</v>
      </c>
      <c r="E154" s="4500"/>
      <c r="F154" s="3979"/>
      <c r="G154" s="3898"/>
      <c r="H154" s="3899"/>
      <c r="I154" s="4508" t="s">
        <v>927</v>
      </c>
      <c r="J154" s="4482" t="s">
        <v>927</v>
      </c>
      <c r="K154" s="3882" t="s">
        <v>928</v>
      </c>
      <c r="L154" s="3878"/>
      <c r="M154" s="3883">
        <v>1.6</v>
      </c>
    </row>
    <row r="155" spans="1:13" ht="45.75" customHeight="1">
      <c r="A155" s="3932" t="s">
        <v>926</v>
      </c>
      <c r="B155" s="4470" t="s">
        <v>1003</v>
      </c>
      <c r="C155" s="4503" t="s">
        <v>1004</v>
      </c>
      <c r="D155" s="4512"/>
      <c r="E155" s="4512"/>
      <c r="F155" s="3980"/>
      <c r="G155" s="3898"/>
      <c r="H155" s="3899"/>
      <c r="I155" s="4513" t="s">
        <v>927</v>
      </c>
      <c r="J155" s="4482" t="s">
        <v>927</v>
      </c>
      <c r="K155" s="3882" t="s">
        <v>928</v>
      </c>
      <c r="L155" s="3878"/>
      <c r="M155" s="3883">
        <v>1.6</v>
      </c>
    </row>
    <row r="156" spans="1:13" ht="45.75" customHeight="1">
      <c r="A156" s="3890" t="s">
        <v>9359</v>
      </c>
      <c r="B156" s="3941" t="s">
        <v>1006</v>
      </c>
      <c r="C156" s="3981" t="s">
        <v>1007</v>
      </c>
      <c r="D156" s="3947" t="s">
        <v>658</v>
      </c>
      <c r="E156" s="3947"/>
      <c r="F156" s="3947"/>
      <c r="G156" s="3874"/>
      <c r="H156" s="3875">
        <v>33</v>
      </c>
      <c r="I156" s="3948" t="s">
        <v>736</v>
      </c>
      <c r="J156" s="3877" t="s">
        <v>736</v>
      </c>
      <c r="K156" s="3915" t="s">
        <v>737</v>
      </c>
      <c r="L156" s="3878"/>
      <c r="M156" s="3883">
        <v>1.6</v>
      </c>
    </row>
    <row r="157" spans="1:13" ht="45.75" customHeight="1">
      <c r="A157" s="3871" t="s">
        <v>674</v>
      </c>
      <c r="B157" s="4471" t="s">
        <v>1008</v>
      </c>
      <c r="C157" s="3963" t="s">
        <v>1009</v>
      </c>
      <c r="D157" s="3982" t="s">
        <v>654</v>
      </c>
      <c r="E157" s="3982"/>
      <c r="F157" s="3982"/>
      <c r="G157" s="3886"/>
      <c r="H157" s="3887"/>
      <c r="I157" s="3983" t="s">
        <v>650</v>
      </c>
      <c r="J157" s="3889" t="s">
        <v>728</v>
      </c>
      <c r="K157" s="3896" t="s">
        <v>717</v>
      </c>
      <c r="L157" s="3878" t="s">
        <v>634</v>
      </c>
      <c r="M157" s="3883">
        <v>1.6</v>
      </c>
    </row>
    <row r="158" spans="1:13" ht="45.75" customHeight="1">
      <c r="A158" s="3871" t="s">
        <v>653</v>
      </c>
      <c r="B158" s="4471" t="s">
        <v>1008</v>
      </c>
      <c r="C158" s="3963" t="s">
        <v>1009</v>
      </c>
      <c r="D158" s="3942" t="s">
        <v>654</v>
      </c>
      <c r="E158" s="3967"/>
      <c r="F158" s="3942"/>
      <c r="G158" s="3874"/>
      <c r="H158" s="3875"/>
      <c r="I158" s="3912" t="s">
        <v>650</v>
      </c>
      <c r="J158" s="3877" t="s">
        <v>728</v>
      </c>
      <c r="K158" s="3882" t="s">
        <v>655</v>
      </c>
      <c r="L158" s="3878" t="s">
        <v>634</v>
      </c>
      <c r="M158" s="3883">
        <v>3.3</v>
      </c>
    </row>
    <row r="159" spans="1:13" ht="45.75" customHeight="1">
      <c r="A159" s="3894" t="s">
        <v>664</v>
      </c>
      <c r="B159" s="3984" t="s">
        <v>1010</v>
      </c>
      <c r="C159" s="3985" t="s">
        <v>1011</v>
      </c>
      <c r="D159" s="3986" t="s">
        <v>665</v>
      </c>
      <c r="E159" s="3947"/>
      <c r="F159" s="3947"/>
      <c r="G159" s="3874"/>
      <c r="H159" s="3875">
        <v>19</v>
      </c>
      <c r="I159" s="3948" t="s">
        <v>644</v>
      </c>
      <c r="J159" s="3877" t="s">
        <v>667</v>
      </c>
      <c r="K159" s="3882" t="s">
        <v>1012</v>
      </c>
      <c r="L159" s="3878"/>
      <c r="M159" s="3883">
        <v>1.6</v>
      </c>
    </row>
    <row r="160" spans="1:13" ht="45.75" customHeight="1">
      <c r="A160" s="3871" t="s">
        <v>1013</v>
      </c>
      <c r="B160" s="3987" t="s">
        <v>1014</v>
      </c>
      <c r="C160" s="3985" t="s">
        <v>1015</v>
      </c>
      <c r="D160" s="3986" t="s">
        <v>1016</v>
      </c>
      <c r="E160" s="3947" t="s">
        <v>1017</v>
      </c>
      <c r="F160" s="3947"/>
      <c r="G160" s="3874"/>
      <c r="H160" s="3875">
        <v>50</v>
      </c>
      <c r="I160" s="3948" t="s">
        <v>952</v>
      </c>
      <c r="J160" s="3877" t="s">
        <v>952</v>
      </c>
      <c r="K160" s="3915" t="s">
        <v>1018</v>
      </c>
      <c r="L160" s="3878"/>
      <c r="M160" s="3883"/>
    </row>
    <row r="161" spans="1:13" ht="45.75" customHeight="1">
      <c r="A161" s="3871" t="s">
        <v>1013</v>
      </c>
      <c r="B161" s="3987" t="s">
        <v>1019</v>
      </c>
      <c r="C161" s="3985" t="s">
        <v>1015</v>
      </c>
      <c r="D161" s="3986" t="s">
        <v>1016</v>
      </c>
      <c r="E161" s="3947" t="s">
        <v>1020</v>
      </c>
      <c r="F161" s="3947"/>
      <c r="G161" s="3874"/>
      <c r="H161" s="3875">
        <v>42</v>
      </c>
      <c r="I161" s="3948" t="s">
        <v>952</v>
      </c>
      <c r="J161" s="3877" t="s">
        <v>952</v>
      </c>
      <c r="K161" s="3915" t="s">
        <v>1018</v>
      </c>
      <c r="L161" s="3878" t="s">
        <v>634</v>
      </c>
      <c r="M161" s="3883">
        <v>1.6</v>
      </c>
    </row>
    <row r="162" spans="1:13" ht="45.75" customHeight="1">
      <c r="A162" s="3890" t="s">
        <v>808</v>
      </c>
      <c r="B162" s="4514" t="s">
        <v>1021</v>
      </c>
      <c r="C162" s="4515" t="s">
        <v>1022</v>
      </c>
      <c r="D162" s="4474" t="s">
        <v>901</v>
      </c>
      <c r="E162" s="3988"/>
      <c r="F162" s="3989"/>
      <c r="G162" s="3951"/>
      <c r="H162" s="3990">
        <v>32</v>
      </c>
      <c r="I162" s="3991" t="s">
        <v>902</v>
      </c>
      <c r="J162" s="3952" t="s">
        <v>902</v>
      </c>
      <c r="K162" s="3992"/>
      <c r="L162" s="3878"/>
      <c r="M162" s="3883">
        <v>1.6</v>
      </c>
    </row>
    <row r="163" spans="1:13" ht="45.75" customHeight="1">
      <c r="A163" s="3890" t="s">
        <v>808</v>
      </c>
      <c r="B163" s="4472" t="s">
        <v>1023</v>
      </c>
      <c r="C163" s="4515" t="s">
        <v>1024</v>
      </c>
      <c r="D163" s="4472" t="s">
        <v>996</v>
      </c>
      <c r="E163" s="4516"/>
      <c r="F163" s="4517"/>
      <c r="G163" s="4518"/>
      <c r="H163" s="4496">
        <v>23</v>
      </c>
      <c r="I163" s="4519" t="s">
        <v>902</v>
      </c>
      <c r="J163" s="4520" t="s">
        <v>902</v>
      </c>
      <c r="K163" s="3993"/>
      <c r="L163" s="3878"/>
      <c r="M163" s="3883">
        <v>1.6</v>
      </c>
    </row>
    <row r="164" spans="1:13" ht="45.75" customHeight="1">
      <c r="A164" s="3871" t="s">
        <v>698</v>
      </c>
      <c r="B164" s="4471" t="s">
        <v>102</v>
      </c>
      <c r="C164" s="3963" t="s">
        <v>1025</v>
      </c>
      <c r="D164" s="3967"/>
      <c r="E164" s="3967"/>
      <c r="F164" s="3967"/>
      <c r="G164" s="3874"/>
      <c r="H164" s="3875">
        <v>32</v>
      </c>
      <c r="I164" s="3968" t="s">
        <v>749</v>
      </c>
      <c r="J164" s="3877" t="s">
        <v>827</v>
      </c>
      <c r="K164" s="4475"/>
      <c r="L164" s="3878" t="s">
        <v>634</v>
      </c>
      <c r="M164" s="3883">
        <v>1.6</v>
      </c>
    </row>
    <row r="165" spans="1:13" ht="45.75" customHeight="1">
      <c r="A165" s="3871" t="s">
        <v>629</v>
      </c>
      <c r="B165" s="4471" t="s">
        <v>102</v>
      </c>
      <c r="C165" s="3910" t="s">
        <v>1025</v>
      </c>
      <c r="D165" s="3942"/>
      <c r="E165" s="3942"/>
      <c r="F165" s="3942"/>
      <c r="G165" s="3874"/>
      <c r="H165" s="3875">
        <v>32</v>
      </c>
      <c r="I165" s="3912" t="s">
        <v>749</v>
      </c>
      <c r="J165" s="3877" t="s">
        <v>827</v>
      </c>
      <c r="K165" s="4475"/>
      <c r="L165" s="3878" t="s">
        <v>634</v>
      </c>
      <c r="M165" s="3883">
        <v>1.7</v>
      </c>
    </row>
    <row r="166" spans="1:13" ht="45.75" customHeight="1">
      <c r="A166" s="3871" t="s">
        <v>685</v>
      </c>
      <c r="B166" s="4471" t="s">
        <v>102</v>
      </c>
      <c r="C166" s="3910" t="s">
        <v>1025</v>
      </c>
      <c r="D166" s="3942"/>
      <c r="E166" s="3942"/>
      <c r="F166" s="3942"/>
      <c r="G166" s="3874"/>
      <c r="H166" s="3875">
        <v>32</v>
      </c>
      <c r="I166" s="3912" t="s">
        <v>749</v>
      </c>
      <c r="J166" s="3877" t="s">
        <v>827</v>
      </c>
      <c r="K166" s="4475"/>
      <c r="L166" s="3878" t="s">
        <v>634</v>
      </c>
      <c r="M166" s="3883">
        <v>1.7</v>
      </c>
    </row>
    <row r="167" spans="1:13" ht="45.75" customHeight="1">
      <c r="A167" s="3871" t="s">
        <v>1026</v>
      </c>
      <c r="B167" s="4471" t="s">
        <v>102</v>
      </c>
      <c r="C167" s="3910" t="s">
        <v>1025</v>
      </c>
      <c r="D167" s="3994"/>
      <c r="E167" s="3994"/>
      <c r="F167" s="3994"/>
      <c r="G167" s="3898"/>
      <c r="H167" s="3899">
        <v>32</v>
      </c>
      <c r="I167" s="3995" t="s">
        <v>749</v>
      </c>
      <c r="J167" s="3877" t="s">
        <v>827</v>
      </c>
      <c r="K167" s="4475"/>
      <c r="L167" s="3878" t="s">
        <v>634</v>
      </c>
      <c r="M167" s="3883">
        <v>4.5</v>
      </c>
    </row>
    <row r="168" spans="1:13" ht="45.75" customHeight="1">
      <c r="A168" s="3871" t="s">
        <v>629</v>
      </c>
      <c r="B168" s="4471" t="s">
        <v>1027</v>
      </c>
      <c r="C168" s="3910" t="s">
        <v>1028</v>
      </c>
      <c r="D168" s="3994" t="s">
        <v>103</v>
      </c>
      <c r="E168" s="3994" t="s">
        <v>701</v>
      </c>
      <c r="F168" s="3994" t="s">
        <v>701</v>
      </c>
      <c r="G168" s="3898"/>
      <c r="H168" s="3899"/>
      <c r="I168" s="3995" t="s">
        <v>632</v>
      </c>
      <c r="J168" s="3901" t="s">
        <v>714</v>
      </c>
      <c r="K168" s="3882"/>
      <c r="L168" s="3878" t="s">
        <v>634</v>
      </c>
      <c r="M168" s="3883">
        <v>1.6</v>
      </c>
    </row>
    <row r="169" spans="1:13" ht="45.75" customHeight="1">
      <c r="A169" s="3871" t="s">
        <v>685</v>
      </c>
      <c r="B169" s="4471" t="s">
        <v>1027</v>
      </c>
      <c r="C169" s="3963" t="s">
        <v>1028</v>
      </c>
      <c r="D169" s="3967" t="s">
        <v>103</v>
      </c>
      <c r="E169" s="3967" t="s">
        <v>701</v>
      </c>
      <c r="F169" s="3967" t="s">
        <v>701</v>
      </c>
      <c r="G169" s="3874"/>
      <c r="H169" s="3875"/>
      <c r="I169" s="3968" t="s">
        <v>632</v>
      </c>
      <c r="J169" s="3877" t="s">
        <v>714</v>
      </c>
      <c r="K169" s="3882"/>
      <c r="L169" s="3878" t="s">
        <v>634</v>
      </c>
      <c r="M169" s="3883">
        <v>1.6</v>
      </c>
    </row>
    <row r="170" spans="1:13" ht="45.75" customHeight="1">
      <c r="A170" s="3871" t="s">
        <v>653</v>
      </c>
      <c r="B170" s="4471" t="s">
        <v>1029</v>
      </c>
      <c r="C170" s="3910" t="s">
        <v>1030</v>
      </c>
      <c r="D170" s="3942" t="s">
        <v>649</v>
      </c>
      <c r="E170" s="3942" t="s">
        <v>649</v>
      </c>
      <c r="F170" s="3942"/>
      <c r="G170" s="3874"/>
      <c r="H170" s="3875">
        <v>45</v>
      </c>
      <c r="I170" s="3912" t="s">
        <v>724</v>
      </c>
      <c r="J170" s="3877" t="s">
        <v>864</v>
      </c>
      <c r="K170" s="3882"/>
      <c r="L170" s="3878" t="s">
        <v>634</v>
      </c>
      <c r="M170" s="3883">
        <v>1.6</v>
      </c>
    </row>
    <row r="171" spans="1:13" ht="45.75" customHeight="1">
      <c r="A171" s="3871" t="s">
        <v>799</v>
      </c>
      <c r="B171" s="4471" t="s">
        <v>1029</v>
      </c>
      <c r="C171" s="3910" t="s">
        <v>1030</v>
      </c>
      <c r="D171" s="3942"/>
      <c r="E171" s="3873"/>
      <c r="F171" s="3873"/>
      <c r="G171" s="3881"/>
      <c r="H171" s="3883">
        <v>41</v>
      </c>
      <c r="I171" s="3876" t="s">
        <v>724</v>
      </c>
      <c r="J171" s="3882" t="s">
        <v>864</v>
      </c>
      <c r="K171" s="3896" t="s">
        <v>1031</v>
      </c>
      <c r="L171" s="3878" t="s">
        <v>634</v>
      </c>
      <c r="M171" s="3883">
        <v>1.6</v>
      </c>
    </row>
    <row r="172" spans="1:13" ht="45.75" customHeight="1">
      <c r="A172" s="3871" t="s">
        <v>694</v>
      </c>
      <c r="B172" s="4471" t="s">
        <v>1032</v>
      </c>
      <c r="C172" s="3963" t="s">
        <v>1033</v>
      </c>
      <c r="D172" s="3999" t="s">
        <v>138</v>
      </c>
      <c r="E172" s="3999" t="s">
        <v>701</v>
      </c>
      <c r="F172" s="3999" t="s">
        <v>701</v>
      </c>
      <c r="G172" s="3898"/>
      <c r="H172" s="3899"/>
      <c r="I172" s="3969" t="s">
        <v>632</v>
      </c>
      <c r="J172" s="3877" t="s">
        <v>633</v>
      </c>
      <c r="K172" s="3882" t="s">
        <v>867</v>
      </c>
      <c r="L172" s="3878" t="s">
        <v>634</v>
      </c>
      <c r="M172" s="3883">
        <v>1.6</v>
      </c>
    </row>
    <row r="173" spans="1:13" ht="45.75" customHeight="1">
      <c r="A173" s="3871" t="s">
        <v>629</v>
      </c>
      <c r="B173" s="4471" t="s">
        <v>1032</v>
      </c>
      <c r="C173" s="3963" t="s">
        <v>1033</v>
      </c>
      <c r="D173" s="3967" t="s">
        <v>630</v>
      </c>
      <c r="E173" s="3967" t="s">
        <v>701</v>
      </c>
      <c r="F173" s="3967" t="s">
        <v>701</v>
      </c>
      <c r="G173" s="3874"/>
      <c r="H173" s="3875"/>
      <c r="I173" s="3968" t="s">
        <v>632</v>
      </c>
      <c r="J173" s="3877" t="s">
        <v>633</v>
      </c>
      <c r="K173" s="3882" t="s">
        <v>1034</v>
      </c>
      <c r="L173" s="3878" t="s">
        <v>634</v>
      </c>
      <c r="M173" s="3883">
        <v>9.9</v>
      </c>
    </row>
    <row r="174" spans="1:13" ht="45.75" customHeight="1">
      <c r="A174" s="3871" t="s">
        <v>698</v>
      </c>
      <c r="B174" s="4471" t="s">
        <v>1035</v>
      </c>
      <c r="C174" s="3963" t="s">
        <v>1036</v>
      </c>
      <c r="D174" s="3873" t="s">
        <v>104</v>
      </c>
      <c r="E174" s="3967" t="s">
        <v>701</v>
      </c>
      <c r="F174" s="3967" t="s">
        <v>701</v>
      </c>
      <c r="G174" s="3874"/>
      <c r="H174" s="3875"/>
      <c r="I174" s="3968" t="s">
        <v>632</v>
      </c>
      <c r="J174" s="3877" t="s">
        <v>714</v>
      </c>
      <c r="K174" s="3882"/>
      <c r="L174" s="3878" t="s">
        <v>634</v>
      </c>
      <c r="M174" s="3883">
        <v>1.6</v>
      </c>
    </row>
    <row r="175" spans="1:13" ht="45.75" customHeight="1">
      <c r="A175" s="3871" t="s">
        <v>732</v>
      </c>
      <c r="B175" s="3879" t="s">
        <v>1037</v>
      </c>
      <c r="C175" s="3910" t="s">
        <v>1038</v>
      </c>
      <c r="D175" s="3966" t="s">
        <v>658</v>
      </c>
      <c r="E175" s="3947"/>
      <c r="F175" s="4501"/>
      <c r="G175" s="3874"/>
      <c r="H175" s="3875">
        <v>50</v>
      </c>
      <c r="I175" s="3948" t="s">
        <v>871</v>
      </c>
      <c r="J175" s="3877" t="s">
        <v>1039</v>
      </c>
      <c r="K175" s="3915" t="s">
        <v>737</v>
      </c>
      <c r="L175" s="3878" t="s">
        <v>634</v>
      </c>
      <c r="M175" s="3883">
        <v>1.6</v>
      </c>
    </row>
    <row r="176" spans="1:13" ht="45.75" customHeight="1">
      <c r="A176" s="3871" t="s">
        <v>635</v>
      </c>
      <c r="B176" s="3879" t="s">
        <v>1040</v>
      </c>
      <c r="C176" s="3910" t="s">
        <v>1041</v>
      </c>
      <c r="D176" s="3966" t="s">
        <v>696</v>
      </c>
      <c r="E176" s="3947"/>
      <c r="F176" s="4501"/>
      <c r="G176" s="3874"/>
      <c r="H176" s="3875">
        <v>38</v>
      </c>
      <c r="I176" s="3948" t="s">
        <v>638</v>
      </c>
      <c r="J176" s="3877" t="s">
        <v>1042</v>
      </c>
      <c r="K176" s="3882" t="s">
        <v>1043</v>
      </c>
      <c r="L176" s="3878"/>
      <c r="M176" s="3883">
        <v>1.6</v>
      </c>
    </row>
    <row r="177" spans="1:13" ht="45.75" customHeight="1">
      <c r="A177" s="3895" t="s">
        <v>669</v>
      </c>
      <c r="B177" s="4472" t="s">
        <v>1044</v>
      </c>
      <c r="C177" s="4521" t="s">
        <v>1045</v>
      </c>
      <c r="D177" s="4522" t="s">
        <v>672</v>
      </c>
      <c r="E177" s="4522"/>
      <c r="F177" s="4522"/>
      <c r="G177" s="3874"/>
      <c r="H177" s="3875">
        <v>12</v>
      </c>
      <c r="I177" s="3962" t="s">
        <v>673</v>
      </c>
      <c r="J177" s="3877" t="s">
        <v>673</v>
      </c>
      <c r="K177" s="3915" t="s">
        <v>778</v>
      </c>
      <c r="L177" s="3878"/>
      <c r="M177" s="3883">
        <v>1.6</v>
      </c>
    </row>
    <row r="178" spans="1:13" ht="45.75" customHeight="1">
      <c r="A178" s="3932" t="s">
        <v>926</v>
      </c>
      <c r="B178" s="4489" t="s">
        <v>1046</v>
      </c>
      <c r="C178" s="4523" t="s">
        <v>1047</v>
      </c>
      <c r="D178" s="4524"/>
      <c r="E178" s="4512"/>
      <c r="F178" s="3980" t="s">
        <v>649</v>
      </c>
      <c r="G178" s="3898"/>
      <c r="H178" s="3899"/>
      <c r="I178" s="4525" t="s">
        <v>927</v>
      </c>
      <c r="J178" s="4526" t="s">
        <v>927</v>
      </c>
      <c r="K178" s="3882" t="s">
        <v>928</v>
      </c>
      <c r="L178" s="3878"/>
      <c r="M178" s="3883">
        <v>1.6</v>
      </c>
    </row>
    <row r="179" spans="1:13" ht="45.75" customHeight="1">
      <c r="A179" s="3871" t="s">
        <v>682</v>
      </c>
      <c r="B179" s="4489" t="s">
        <v>1048</v>
      </c>
      <c r="C179" s="4523" t="s">
        <v>1049</v>
      </c>
      <c r="D179" s="3873" t="s">
        <v>677</v>
      </c>
      <c r="E179" s="4501"/>
      <c r="F179" s="3947" t="s">
        <v>649</v>
      </c>
      <c r="G179" s="3874"/>
      <c r="H179" s="3875"/>
      <c r="I179" s="4527" t="s">
        <v>927</v>
      </c>
      <c r="J179" s="4528" t="s">
        <v>927</v>
      </c>
      <c r="K179" s="3882" t="s">
        <v>928</v>
      </c>
      <c r="L179" s="3878"/>
      <c r="M179" s="3883">
        <v>1.6</v>
      </c>
    </row>
    <row r="180" spans="1:13" ht="45.75" customHeight="1">
      <c r="A180" s="3871" t="s">
        <v>685</v>
      </c>
      <c r="B180" s="4489" t="s">
        <v>1048</v>
      </c>
      <c r="C180" s="4523" t="s">
        <v>1049</v>
      </c>
      <c r="D180" s="3938" t="s">
        <v>101</v>
      </c>
      <c r="E180" s="4512"/>
      <c r="F180" s="3980" t="s">
        <v>649</v>
      </c>
      <c r="G180" s="3898"/>
      <c r="H180" s="3899"/>
      <c r="I180" s="4525" t="s">
        <v>927</v>
      </c>
      <c r="J180" s="4526" t="s">
        <v>927</v>
      </c>
      <c r="K180" s="3882" t="s">
        <v>928</v>
      </c>
      <c r="L180" s="3878"/>
      <c r="M180" s="3883">
        <v>1.6</v>
      </c>
    </row>
    <row r="181" spans="1:13" ht="45.75" customHeight="1">
      <c r="A181" s="3871" t="s">
        <v>685</v>
      </c>
      <c r="B181" s="4471" t="s">
        <v>1050</v>
      </c>
      <c r="C181" s="3910" t="s">
        <v>1051</v>
      </c>
      <c r="D181" s="3942" t="s">
        <v>138</v>
      </c>
      <c r="E181" s="3942" t="s">
        <v>701</v>
      </c>
      <c r="F181" s="3942" t="s">
        <v>701</v>
      </c>
      <c r="G181" s="3874"/>
      <c r="H181" s="3875"/>
      <c r="I181" s="3912" t="s">
        <v>632</v>
      </c>
      <c r="J181" s="3877" t="s">
        <v>702</v>
      </c>
      <c r="K181" s="3882" t="s">
        <v>867</v>
      </c>
      <c r="L181" s="3878" t="s">
        <v>634</v>
      </c>
      <c r="M181" s="3883">
        <v>1.6</v>
      </c>
    </row>
    <row r="182" spans="1:13" ht="45.75" customHeight="1">
      <c r="A182" s="3871" t="s">
        <v>698</v>
      </c>
      <c r="B182" s="4471" t="s">
        <v>1052</v>
      </c>
      <c r="C182" s="3910" t="s">
        <v>1053</v>
      </c>
      <c r="D182" s="3942"/>
      <c r="E182" s="3942"/>
      <c r="F182" s="3942"/>
      <c r="G182" s="3874"/>
      <c r="H182" s="3875">
        <v>42</v>
      </c>
      <c r="I182" s="3912" t="s">
        <v>632</v>
      </c>
      <c r="J182" s="3882" t="s">
        <v>1054</v>
      </c>
      <c r="K182" s="3882"/>
      <c r="L182" s="3878" t="s">
        <v>634</v>
      </c>
      <c r="M182" s="3883">
        <v>1.6</v>
      </c>
    </row>
    <row r="183" spans="1:13" ht="45.75" customHeight="1">
      <c r="A183" s="3871" t="s">
        <v>685</v>
      </c>
      <c r="B183" s="4471" t="s">
        <v>1052</v>
      </c>
      <c r="C183" s="3910" t="s">
        <v>1053</v>
      </c>
      <c r="D183" s="3942"/>
      <c r="E183" s="3942"/>
      <c r="F183" s="3942"/>
      <c r="G183" s="3874"/>
      <c r="H183" s="3875">
        <v>40</v>
      </c>
      <c r="I183" s="3912" t="s">
        <v>632</v>
      </c>
      <c r="J183" s="3877" t="s">
        <v>1054</v>
      </c>
      <c r="K183" s="3882"/>
      <c r="L183" s="3878" t="s">
        <v>634</v>
      </c>
      <c r="M183" s="3883">
        <v>1.7</v>
      </c>
    </row>
    <row r="184" spans="1:13" ht="45.75" customHeight="1">
      <c r="A184" s="3871" t="s">
        <v>698</v>
      </c>
      <c r="B184" s="4471" t="s">
        <v>1055</v>
      </c>
      <c r="C184" s="3910" t="s">
        <v>1056</v>
      </c>
      <c r="D184" s="3942" t="s">
        <v>104</v>
      </c>
      <c r="E184" s="3942"/>
      <c r="F184" s="3942"/>
      <c r="G184" s="3874"/>
      <c r="H184" s="3875"/>
      <c r="I184" s="3912" t="s">
        <v>632</v>
      </c>
      <c r="J184" s="3877" t="s">
        <v>1054</v>
      </c>
      <c r="K184" s="3882"/>
      <c r="L184" s="3878" t="s">
        <v>634</v>
      </c>
      <c r="M184" s="3883">
        <v>1.6</v>
      </c>
    </row>
    <row r="185" spans="1:13" ht="45.75" customHeight="1">
      <c r="A185" s="3871" t="s">
        <v>685</v>
      </c>
      <c r="B185" s="4471" t="s">
        <v>1055</v>
      </c>
      <c r="C185" s="3910" t="s">
        <v>1056</v>
      </c>
      <c r="D185" s="3942"/>
      <c r="E185" s="3942"/>
      <c r="F185" s="3942"/>
      <c r="G185" s="3874"/>
      <c r="H185" s="3875">
        <v>41</v>
      </c>
      <c r="I185" s="3912" t="s">
        <v>632</v>
      </c>
      <c r="J185" s="3877" t="s">
        <v>1054</v>
      </c>
      <c r="K185" s="3882"/>
      <c r="L185" s="3878" t="s">
        <v>634</v>
      </c>
      <c r="M185" s="3883">
        <v>1.7</v>
      </c>
    </row>
    <row r="186" spans="1:13" ht="45.75" customHeight="1">
      <c r="A186" s="3871" t="s">
        <v>646</v>
      </c>
      <c r="B186" s="3996" t="s">
        <v>1057</v>
      </c>
      <c r="C186" s="3963" t="s">
        <v>1058</v>
      </c>
      <c r="D186" s="3967" t="s">
        <v>720</v>
      </c>
      <c r="E186" s="3967"/>
      <c r="F186" s="3967"/>
      <c r="G186" s="3874"/>
      <c r="H186" s="3875">
        <v>42</v>
      </c>
      <c r="I186" s="3968" t="s">
        <v>650</v>
      </c>
      <c r="J186" s="3882" t="s">
        <v>728</v>
      </c>
      <c r="K186" s="3882"/>
      <c r="L186" s="3878" t="s">
        <v>634</v>
      </c>
      <c r="M186" s="3883">
        <v>1.6</v>
      </c>
    </row>
    <row r="187" spans="1:13" ht="45.75" customHeight="1">
      <c r="A187" s="3871" t="s">
        <v>646</v>
      </c>
      <c r="B187" s="4471" t="s">
        <v>1059</v>
      </c>
      <c r="C187" s="3963" t="s">
        <v>1060</v>
      </c>
      <c r="D187" s="3967" t="s">
        <v>720</v>
      </c>
      <c r="E187" s="3967" t="s">
        <v>649</v>
      </c>
      <c r="F187" s="3967"/>
      <c r="G187" s="3874"/>
      <c r="H187" s="3875"/>
      <c r="I187" s="3968" t="s">
        <v>650</v>
      </c>
      <c r="J187" s="3877" t="s">
        <v>728</v>
      </c>
      <c r="K187" s="3909" t="s">
        <v>652</v>
      </c>
      <c r="L187" s="3878" t="s">
        <v>634</v>
      </c>
      <c r="M187" s="3883">
        <v>3.5</v>
      </c>
    </row>
    <row r="188" spans="1:13" ht="45.75" customHeight="1">
      <c r="A188" s="3871" t="s">
        <v>653</v>
      </c>
      <c r="B188" s="4471" t="s">
        <v>1059</v>
      </c>
      <c r="C188" s="3910" t="s">
        <v>1060</v>
      </c>
      <c r="D188" s="3997" t="s">
        <v>654</v>
      </c>
      <c r="E188" s="3997" t="s">
        <v>649</v>
      </c>
      <c r="F188" s="3997"/>
      <c r="G188" s="3886"/>
      <c r="H188" s="3887"/>
      <c r="I188" s="3998" t="s">
        <v>650</v>
      </c>
      <c r="J188" s="3889" t="s">
        <v>728</v>
      </c>
      <c r="K188" s="3909" t="s">
        <v>655</v>
      </c>
      <c r="L188" s="3878" t="s">
        <v>634</v>
      </c>
      <c r="M188" s="3883">
        <v>3.3</v>
      </c>
    </row>
    <row r="189" spans="1:13" ht="45.75" customHeight="1">
      <c r="A189" s="3871" t="s">
        <v>653</v>
      </c>
      <c r="B189" s="4471" t="s">
        <v>1061</v>
      </c>
      <c r="C189" s="3910" t="s">
        <v>1062</v>
      </c>
      <c r="D189" s="3942" t="s">
        <v>649</v>
      </c>
      <c r="E189" s="3942" t="s">
        <v>649</v>
      </c>
      <c r="F189" s="3942"/>
      <c r="G189" s="3874"/>
      <c r="H189" s="3875">
        <v>40</v>
      </c>
      <c r="I189" s="3912" t="s">
        <v>724</v>
      </c>
      <c r="J189" s="3877" t="s">
        <v>741</v>
      </c>
      <c r="K189" s="3915"/>
      <c r="L189" s="3878" t="s">
        <v>634</v>
      </c>
      <c r="M189" s="3883">
        <v>1.6</v>
      </c>
    </row>
    <row r="190" spans="1:13" ht="45.75" customHeight="1">
      <c r="A190" s="3871" t="s">
        <v>799</v>
      </c>
      <c r="B190" s="4471" t="s">
        <v>1061</v>
      </c>
      <c r="C190" s="3910" t="s">
        <v>1062</v>
      </c>
      <c r="D190" s="3942" t="s">
        <v>649</v>
      </c>
      <c r="E190" s="3942" t="s">
        <v>649</v>
      </c>
      <c r="F190" s="3942"/>
      <c r="G190" s="3874"/>
      <c r="H190" s="3875">
        <v>37</v>
      </c>
      <c r="I190" s="3912" t="s">
        <v>724</v>
      </c>
      <c r="J190" s="3877" t="s">
        <v>741</v>
      </c>
      <c r="K190" s="3915"/>
      <c r="L190" s="3878" t="s">
        <v>634</v>
      </c>
      <c r="M190" s="3883">
        <v>1.6</v>
      </c>
    </row>
    <row r="191" spans="1:13" ht="45.75" customHeight="1">
      <c r="A191" s="3943" t="s">
        <v>9361</v>
      </c>
      <c r="B191" s="3881" t="s">
        <v>1063</v>
      </c>
      <c r="C191" s="3981" t="s">
        <v>1064</v>
      </c>
      <c r="D191" s="3947" t="s">
        <v>658</v>
      </c>
      <c r="E191" s="3947" t="s">
        <v>1065</v>
      </c>
      <c r="F191" s="3947" t="s">
        <v>1066</v>
      </c>
      <c r="G191" s="3874"/>
      <c r="H191" s="3875">
        <v>52</v>
      </c>
      <c r="I191" s="3948" t="s">
        <v>871</v>
      </c>
      <c r="J191" s="3877" t="s">
        <v>1067</v>
      </c>
      <c r="K191" s="3882" t="s">
        <v>873</v>
      </c>
      <c r="L191" s="3878"/>
      <c r="M191" s="3883">
        <v>1.6</v>
      </c>
    </row>
    <row r="192" spans="1:13" ht="45.75" customHeight="1">
      <c r="A192" s="3871" t="s">
        <v>694</v>
      </c>
      <c r="B192" s="4471" t="s">
        <v>1068</v>
      </c>
      <c r="C192" s="3910" t="s">
        <v>1069</v>
      </c>
      <c r="D192" s="3942" t="s">
        <v>689</v>
      </c>
      <c r="E192" s="3942" t="s">
        <v>649</v>
      </c>
      <c r="F192" s="3942" t="s">
        <v>649</v>
      </c>
      <c r="G192" s="3874"/>
      <c r="H192" s="3875"/>
      <c r="I192" s="3912" t="s">
        <v>848</v>
      </c>
      <c r="J192" s="3877" t="s">
        <v>725</v>
      </c>
      <c r="K192" s="3882" t="s">
        <v>692</v>
      </c>
      <c r="L192" s="3878" t="s">
        <v>634</v>
      </c>
      <c r="M192" s="3883">
        <v>2.8</v>
      </c>
    </row>
    <row r="193" spans="1:13" ht="45.75" customHeight="1">
      <c r="A193" s="3894" t="s">
        <v>629</v>
      </c>
      <c r="B193" s="4471" t="s">
        <v>1068</v>
      </c>
      <c r="C193" s="3963" t="s">
        <v>1069</v>
      </c>
      <c r="D193" s="3999" t="s">
        <v>689</v>
      </c>
      <c r="E193" s="3999" t="s">
        <v>649</v>
      </c>
      <c r="F193" s="3999" t="s">
        <v>649</v>
      </c>
      <c r="G193" s="3898"/>
      <c r="H193" s="3899"/>
      <c r="I193" s="3969" t="s">
        <v>848</v>
      </c>
      <c r="J193" s="3901" t="s">
        <v>725</v>
      </c>
      <c r="K193" s="3882" t="s">
        <v>693</v>
      </c>
      <c r="L193" s="3878" t="s">
        <v>634</v>
      </c>
      <c r="M193" s="3883">
        <v>2.8</v>
      </c>
    </row>
    <row r="194" spans="1:13" ht="45.75" customHeight="1">
      <c r="A194" s="3871" t="s">
        <v>674</v>
      </c>
      <c r="B194" s="4471" t="s">
        <v>654</v>
      </c>
      <c r="C194" s="3910" t="s">
        <v>1070</v>
      </c>
      <c r="D194" s="3942"/>
      <c r="E194" s="3942"/>
      <c r="F194" s="3942"/>
      <c r="G194" s="3874"/>
      <c r="H194" s="3875">
        <v>40</v>
      </c>
      <c r="I194" s="3912" t="s">
        <v>724</v>
      </c>
      <c r="J194" s="3877" t="s">
        <v>741</v>
      </c>
      <c r="K194" s="3882"/>
      <c r="L194" s="3878" t="s">
        <v>634</v>
      </c>
      <c r="M194" s="3883">
        <v>1.6</v>
      </c>
    </row>
    <row r="195" spans="1:13" ht="45.75" customHeight="1">
      <c r="A195" s="3871" t="s">
        <v>653</v>
      </c>
      <c r="B195" s="4471" t="s">
        <v>654</v>
      </c>
      <c r="C195" s="3963" t="s">
        <v>1070</v>
      </c>
      <c r="D195" s="3967"/>
      <c r="E195" s="3967"/>
      <c r="F195" s="3967"/>
      <c r="G195" s="3874"/>
      <c r="H195" s="3875">
        <v>37</v>
      </c>
      <c r="I195" s="3968" t="s">
        <v>724</v>
      </c>
      <c r="J195" s="3877" t="s">
        <v>741</v>
      </c>
      <c r="K195" s="3882"/>
      <c r="L195" s="3878" t="s">
        <v>634</v>
      </c>
      <c r="M195" s="3883">
        <v>1.6</v>
      </c>
    </row>
    <row r="196" spans="1:13" ht="45.75" customHeight="1">
      <c r="A196" s="3871" t="s">
        <v>685</v>
      </c>
      <c r="B196" s="4471" t="s">
        <v>1071</v>
      </c>
      <c r="C196" s="3963" t="s">
        <v>1072</v>
      </c>
      <c r="D196" s="3967" t="s">
        <v>103</v>
      </c>
      <c r="E196" s="3967" t="s">
        <v>701</v>
      </c>
      <c r="F196" s="3967" t="s">
        <v>701</v>
      </c>
      <c r="G196" s="3874"/>
      <c r="H196" s="3875"/>
      <c r="I196" s="3968" t="s">
        <v>632</v>
      </c>
      <c r="J196" s="3877" t="s">
        <v>714</v>
      </c>
      <c r="K196" s="3882"/>
      <c r="L196" s="3878" t="s">
        <v>634</v>
      </c>
      <c r="M196" s="3883">
        <v>1.6</v>
      </c>
    </row>
    <row r="197" spans="1:13" ht="45.75" customHeight="1">
      <c r="A197" s="3871" t="s">
        <v>694</v>
      </c>
      <c r="B197" s="4471" t="s">
        <v>1071</v>
      </c>
      <c r="C197" s="3910" t="s">
        <v>1072</v>
      </c>
      <c r="D197" s="3994" t="s">
        <v>103</v>
      </c>
      <c r="E197" s="3994" t="s">
        <v>701</v>
      </c>
      <c r="F197" s="3994" t="s">
        <v>701</v>
      </c>
      <c r="G197" s="3898"/>
      <c r="H197" s="3899"/>
      <c r="I197" s="3995" t="s">
        <v>632</v>
      </c>
      <c r="J197" s="3901" t="s">
        <v>714</v>
      </c>
      <c r="K197" s="3882"/>
      <c r="L197" s="3878" t="s">
        <v>634</v>
      </c>
      <c r="M197" s="3883">
        <v>1.6</v>
      </c>
    </row>
    <row r="198" spans="1:13" ht="45.75" customHeight="1">
      <c r="A198" s="3871" t="s">
        <v>765</v>
      </c>
      <c r="B198" s="4471" t="s">
        <v>1073</v>
      </c>
      <c r="C198" s="3910" t="s">
        <v>1074</v>
      </c>
      <c r="D198" s="3942" t="s">
        <v>1075</v>
      </c>
      <c r="E198" s="3942"/>
      <c r="F198" s="3942"/>
      <c r="G198" s="3874"/>
      <c r="H198" s="3875"/>
      <c r="I198" s="3912" t="s">
        <v>650</v>
      </c>
      <c r="J198" s="3877" t="s">
        <v>1076</v>
      </c>
      <c r="K198" s="3882"/>
      <c r="L198" s="3878" t="s">
        <v>634</v>
      </c>
      <c r="M198" s="3883">
        <v>1.6</v>
      </c>
    </row>
    <row r="199" spans="1:13" ht="45.75" customHeight="1">
      <c r="A199" s="3871" t="s">
        <v>685</v>
      </c>
      <c r="B199" s="4471" t="s">
        <v>1077</v>
      </c>
      <c r="C199" s="3963" t="s">
        <v>1078</v>
      </c>
      <c r="D199" s="3999" t="s">
        <v>825</v>
      </c>
      <c r="E199" s="3999" t="s">
        <v>701</v>
      </c>
      <c r="F199" s="3999" t="s">
        <v>701</v>
      </c>
      <c r="G199" s="3898"/>
      <c r="H199" s="3899"/>
      <c r="I199" s="3969" t="s">
        <v>826</v>
      </c>
      <c r="J199" s="3901" t="s">
        <v>827</v>
      </c>
      <c r="K199" s="3882"/>
      <c r="L199" s="3878" t="s">
        <v>634</v>
      </c>
      <c r="M199" s="3883">
        <v>1.6</v>
      </c>
    </row>
    <row r="200" spans="1:13" ht="45.75" customHeight="1">
      <c r="A200" s="3871" t="s">
        <v>685</v>
      </c>
      <c r="B200" s="4471" t="s">
        <v>1077</v>
      </c>
      <c r="C200" s="3963" t="s">
        <v>1078</v>
      </c>
      <c r="D200" s="3976" t="s">
        <v>825</v>
      </c>
      <c r="E200" s="3967" t="s">
        <v>701</v>
      </c>
      <c r="F200" s="3967" t="s">
        <v>701</v>
      </c>
      <c r="G200" s="3874"/>
      <c r="H200" s="3875"/>
      <c r="I200" s="3968" t="s">
        <v>826</v>
      </c>
      <c r="J200" s="3877" t="s">
        <v>827</v>
      </c>
      <c r="K200" s="4475" t="s">
        <v>949</v>
      </c>
      <c r="L200" s="3878" t="s">
        <v>634</v>
      </c>
      <c r="M200" s="3883">
        <v>1.6</v>
      </c>
    </row>
    <row r="201" spans="1:13" ht="45.75" customHeight="1">
      <c r="A201" s="3871" t="s">
        <v>629</v>
      </c>
      <c r="B201" s="4471" t="s">
        <v>1079</v>
      </c>
      <c r="C201" s="3963" t="s">
        <v>1080</v>
      </c>
      <c r="D201" s="3967" t="s">
        <v>102</v>
      </c>
      <c r="E201" s="3967" t="s">
        <v>701</v>
      </c>
      <c r="F201" s="3967" t="s">
        <v>701</v>
      </c>
      <c r="G201" s="3874" t="s">
        <v>649</v>
      </c>
      <c r="H201" s="3875"/>
      <c r="I201" s="3968" t="s">
        <v>826</v>
      </c>
      <c r="J201" s="3877" t="s">
        <v>827</v>
      </c>
      <c r="K201" s="3882"/>
      <c r="L201" s="3878" t="s">
        <v>634</v>
      </c>
      <c r="M201" s="3883">
        <v>1.6</v>
      </c>
    </row>
    <row r="202" spans="1:13" ht="45.75" customHeight="1">
      <c r="A202" s="3890" t="s">
        <v>9359</v>
      </c>
      <c r="B202" s="3881" t="s">
        <v>1081</v>
      </c>
      <c r="C202" s="3981" t="s">
        <v>1082</v>
      </c>
      <c r="D202" s="3947" t="s">
        <v>658</v>
      </c>
      <c r="E202" s="3961"/>
      <c r="F202" s="3947"/>
      <c r="G202" s="3874"/>
      <c r="H202" s="3875">
        <v>52</v>
      </c>
      <c r="I202" s="3948" t="s">
        <v>879</v>
      </c>
      <c r="J202" s="3877" t="s">
        <v>1083</v>
      </c>
      <c r="K202" s="3915" t="s">
        <v>737</v>
      </c>
      <c r="L202" s="3878"/>
      <c r="M202" s="3883">
        <v>1.6</v>
      </c>
    </row>
    <row r="203" spans="1:13" ht="45.75" customHeight="1">
      <c r="A203" s="3890" t="s">
        <v>9355</v>
      </c>
      <c r="B203" s="3881" t="s">
        <v>1084</v>
      </c>
      <c r="C203" s="3981" t="s">
        <v>1085</v>
      </c>
      <c r="D203" s="3961" t="s">
        <v>658</v>
      </c>
      <c r="E203" s="3947" t="s">
        <v>659</v>
      </c>
      <c r="F203" s="3947" t="s">
        <v>649</v>
      </c>
      <c r="G203" s="3874" t="s">
        <v>649</v>
      </c>
      <c r="H203" s="3875">
        <v>42</v>
      </c>
      <c r="I203" s="3948" t="s">
        <v>736</v>
      </c>
      <c r="J203" s="3877" t="s">
        <v>736</v>
      </c>
      <c r="K203" s="3915" t="s">
        <v>737</v>
      </c>
      <c r="L203" s="3878"/>
      <c r="M203" s="3883">
        <v>1.6</v>
      </c>
    </row>
    <row r="204" spans="1:13" ht="45.75" customHeight="1">
      <c r="A204" s="3871" t="s">
        <v>653</v>
      </c>
      <c r="B204" s="4471" t="s">
        <v>1086</v>
      </c>
      <c r="C204" s="3910" t="s">
        <v>1087</v>
      </c>
      <c r="D204" s="3997" t="s">
        <v>766</v>
      </c>
      <c r="E204" s="4000"/>
      <c r="F204" s="4000"/>
      <c r="G204" s="3886"/>
      <c r="H204" s="3887"/>
      <c r="I204" s="3998" t="s">
        <v>650</v>
      </c>
      <c r="J204" s="3889" t="s">
        <v>768</v>
      </c>
      <c r="K204" s="3915" t="s">
        <v>770</v>
      </c>
      <c r="L204" s="3878" t="s">
        <v>634</v>
      </c>
      <c r="M204" s="3883">
        <v>1.6</v>
      </c>
    </row>
    <row r="205" spans="1:13" ht="45.75" customHeight="1">
      <c r="A205" s="3871" t="s">
        <v>646</v>
      </c>
      <c r="B205" s="4471" t="s">
        <v>1086</v>
      </c>
      <c r="C205" s="3963" t="s">
        <v>1087</v>
      </c>
      <c r="D205" s="3967" t="s">
        <v>766</v>
      </c>
      <c r="E205" s="4001"/>
      <c r="F205" s="4001"/>
      <c r="G205" s="3874"/>
      <c r="H205" s="3875"/>
      <c r="I205" s="3968" t="s">
        <v>650</v>
      </c>
      <c r="J205" s="3877" t="s">
        <v>768</v>
      </c>
      <c r="K205" s="3915"/>
      <c r="L205" s="3878" t="s">
        <v>634</v>
      </c>
      <c r="M205" s="3883">
        <v>3.3</v>
      </c>
    </row>
    <row r="206" spans="1:13" ht="45.75" customHeight="1">
      <c r="A206" s="3871" t="s">
        <v>682</v>
      </c>
      <c r="B206" s="3879" t="s">
        <v>1088</v>
      </c>
      <c r="C206" s="3910" t="s">
        <v>1089</v>
      </c>
      <c r="D206" s="3873" t="s">
        <v>677</v>
      </c>
      <c r="E206" s="3947"/>
      <c r="F206" s="4501"/>
      <c r="G206" s="3874"/>
      <c r="H206" s="3875"/>
      <c r="I206" s="3948" t="s">
        <v>925</v>
      </c>
      <c r="J206" s="3877" t="s">
        <v>927</v>
      </c>
      <c r="K206" s="3882" t="s">
        <v>928</v>
      </c>
      <c r="L206" s="3930" t="s">
        <v>1005</v>
      </c>
      <c r="M206" s="3883"/>
    </row>
    <row r="207" spans="1:13" ht="45.75" customHeight="1">
      <c r="A207" s="3871" t="s">
        <v>673</v>
      </c>
      <c r="B207" s="3879" t="s">
        <v>1088</v>
      </c>
      <c r="C207" s="3910" t="s">
        <v>1089</v>
      </c>
      <c r="D207" s="4002" t="s">
        <v>1003</v>
      </c>
      <c r="E207" s="3980"/>
      <c r="F207" s="4512"/>
      <c r="G207" s="3898"/>
      <c r="H207" s="3899"/>
      <c r="I207" s="4003" t="s">
        <v>925</v>
      </c>
      <c r="J207" s="3901" t="s">
        <v>927</v>
      </c>
      <c r="K207" s="3882" t="s">
        <v>928</v>
      </c>
      <c r="L207" s="3930" t="s">
        <v>1005</v>
      </c>
      <c r="M207" s="3883"/>
    </row>
    <row r="208" spans="1:13" ht="45.75" customHeight="1">
      <c r="A208" s="3871" t="s">
        <v>674</v>
      </c>
      <c r="B208" s="3879" t="s">
        <v>1088</v>
      </c>
      <c r="C208" s="3910" t="s">
        <v>1089</v>
      </c>
      <c r="D208" s="4002" t="s">
        <v>677</v>
      </c>
      <c r="E208" s="3980"/>
      <c r="F208" s="4512"/>
      <c r="G208" s="3898"/>
      <c r="H208" s="3899"/>
      <c r="I208" s="4003" t="s">
        <v>924</v>
      </c>
      <c r="J208" s="3901" t="s">
        <v>927</v>
      </c>
      <c r="K208" s="3882" t="s">
        <v>928</v>
      </c>
      <c r="L208" s="3878"/>
      <c r="M208" s="3883" t="s">
        <v>1090</v>
      </c>
    </row>
    <row r="209" spans="1:13" ht="45.75" customHeight="1">
      <c r="A209" s="3871" t="s">
        <v>694</v>
      </c>
      <c r="B209" s="3881" t="s">
        <v>1091</v>
      </c>
      <c r="C209" s="3981" t="s">
        <v>1092</v>
      </c>
      <c r="D209" s="3942" t="s">
        <v>863</v>
      </c>
      <c r="E209" s="3947"/>
      <c r="F209" s="3947"/>
      <c r="G209" s="3874"/>
      <c r="H209" s="3875">
        <v>46</v>
      </c>
      <c r="I209" s="3948" t="s">
        <v>952</v>
      </c>
      <c r="J209" s="3877" t="s">
        <v>952</v>
      </c>
      <c r="K209" s="3915" t="s">
        <v>1093</v>
      </c>
      <c r="L209" s="3878" t="s">
        <v>634</v>
      </c>
      <c r="M209" s="3883">
        <v>1.6</v>
      </c>
    </row>
    <row r="210" spans="1:13" ht="45.75" customHeight="1">
      <c r="A210" s="3871" t="s">
        <v>685</v>
      </c>
      <c r="B210" s="4471" t="s">
        <v>1094</v>
      </c>
      <c r="C210" s="3963" t="s">
        <v>1095</v>
      </c>
      <c r="D210" s="3999" t="s">
        <v>825</v>
      </c>
      <c r="E210" s="3999" t="s">
        <v>701</v>
      </c>
      <c r="F210" s="3999" t="s">
        <v>701</v>
      </c>
      <c r="G210" s="3898"/>
      <c r="H210" s="3899"/>
      <c r="I210" s="3969" t="s">
        <v>632</v>
      </c>
      <c r="J210" s="3901" t="s">
        <v>702</v>
      </c>
      <c r="K210" s="3896"/>
      <c r="L210" s="3878" t="s">
        <v>634</v>
      </c>
      <c r="M210" s="3883">
        <v>1.6</v>
      </c>
    </row>
    <row r="211" spans="1:13" ht="45.75" customHeight="1">
      <c r="A211" s="3871" t="s">
        <v>685</v>
      </c>
      <c r="B211" s="4471" t="s">
        <v>1094</v>
      </c>
      <c r="C211" s="3963" t="s">
        <v>1095</v>
      </c>
      <c r="D211" s="3967" t="s">
        <v>138</v>
      </c>
      <c r="E211" s="3967" t="s">
        <v>701</v>
      </c>
      <c r="F211" s="3967" t="s">
        <v>701</v>
      </c>
      <c r="G211" s="3874"/>
      <c r="H211" s="3875"/>
      <c r="I211" s="3968" t="s">
        <v>632</v>
      </c>
      <c r="J211" s="3877" t="s">
        <v>702</v>
      </c>
      <c r="K211" s="3896" t="s">
        <v>1096</v>
      </c>
      <c r="L211" s="3878" t="s">
        <v>634</v>
      </c>
      <c r="M211" s="3883">
        <v>1.6</v>
      </c>
    </row>
    <row r="212" spans="1:13" ht="45.75" customHeight="1">
      <c r="A212" s="3871" t="s">
        <v>641</v>
      </c>
      <c r="B212" s="4529" t="s">
        <v>1097</v>
      </c>
      <c r="C212" s="3960" t="s">
        <v>1098</v>
      </c>
      <c r="D212" s="3961"/>
      <c r="E212" s="4499"/>
      <c r="F212" s="3961"/>
      <c r="G212" s="3874"/>
      <c r="H212" s="3875">
        <v>14</v>
      </c>
      <c r="I212" s="3962" t="s">
        <v>644</v>
      </c>
      <c r="J212" s="3877" t="s">
        <v>1099</v>
      </c>
      <c r="K212" s="4004" t="s">
        <v>1100</v>
      </c>
      <c r="L212" s="3878"/>
      <c r="M212" s="3883">
        <v>1.6</v>
      </c>
    </row>
    <row r="213" spans="1:13" ht="45.75" customHeight="1">
      <c r="A213" s="3871" t="s">
        <v>664</v>
      </c>
      <c r="B213" s="4529" t="s">
        <v>1097</v>
      </c>
      <c r="C213" s="3981" t="s">
        <v>1098</v>
      </c>
      <c r="D213" s="3947"/>
      <c r="E213" s="4501"/>
      <c r="F213" s="3947"/>
      <c r="G213" s="3874"/>
      <c r="H213" s="3875">
        <v>14</v>
      </c>
      <c r="I213" s="3948" t="s">
        <v>644</v>
      </c>
      <c r="J213" s="3877" t="s">
        <v>1099</v>
      </c>
      <c r="K213" s="4004" t="s">
        <v>1101</v>
      </c>
      <c r="L213" s="3930" t="s">
        <v>785</v>
      </c>
      <c r="M213" s="3883"/>
    </row>
    <row r="214" spans="1:13" ht="45.75" customHeight="1">
      <c r="A214" s="3890" t="s">
        <v>808</v>
      </c>
      <c r="B214" s="3879" t="s">
        <v>1102</v>
      </c>
      <c r="C214" s="3910" t="s">
        <v>1103</v>
      </c>
      <c r="D214" s="3966"/>
      <c r="E214" s="3947"/>
      <c r="F214" s="4501"/>
      <c r="G214" s="3874"/>
      <c r="H214" s="3875">
        <v>7</v>
      </c>
      <c r="I214" s="3948" t="s">
        <v>101</v>
      </c>
      <c r="J214" s="3877" t="s">
        <v>931</v>
      </c>
      <c r="K214" s="3896" t="s">
        <v>1104</v>
      </c>
      <c r="L214" s="3930"/>
      <c r="M214" s="3883">
        <v>1.6</v>
      </c>
    </row>
    <row r="215" spans="1:13" ht="45.75" customHeight="1">
      <c r="A215" s="3871" t="s">
        <v>721</v>
      </c>
      <c r="B215" s="4471" t="s">
        <v>1105</v>
      </c>
      <c r="C215" s="3973" t="s">
        <v>1106</v>
      </c>
      <c r="D215" s="3976"/>
      <c r="E215" s="3958"/>
      <c r="F215" s="3976"/>
      <c r="G215" s="3874"/>
      <c r="H215" s="3875">
        <v>38</v>
      </c>
      <c r="I215" s="3977" t="s">
        <v>749</v>
      </c>
      <c r="J215" s="3877" t="s">
        <v>860</v>
      </c>
      <c r="K215" s="3882"/>
      <c r="L215" s="3930" t="s">
        <v>634</v>
      </c>
      <c r="M215" s="3883">
        <v>1.6</v>
      </c>
    </row>
    <row r="216" spans="1:13" ht="45.75" customHeight="1">
      <c r="A216" s="3871" t="s">
        <v>1026</v>
      </c>
      <c r="B216" s="4471" t="s">
        <v>1105</v>
      </c>
      <c r="C216" s="3910" t="s">
        <v>1106</v>
      </c>
      <c r="D216" s="3942"/>
      <c r="E216" s="3942"/>
      <c r="F216" s="3942"/>
      <c r="G216" s="3874"/>
      <c r="H216" s="3875">
        <v>38</v>
      </c>
      <c r="I216" s="3912" t="s">
        <v>749</v>
      </c>
      <c r="J216" s="3877" t="s">
        <v>860</v>
      </c>
      <c r="K216" s="3882"/>
      <c r="L216" s="3930" t="s">
        <v>634</v>
      </c>
      <c r="M216" s="3883">
        <v>1.6</v>
      </c>
    </row>
    <row r="217" spans="1:13" ht="45.75" customHeight="1">
      <c r="A217" s="3871" t="s">
        <v>694</v>
      </c>
      <c r="B217" s="4471" t="s">
        <v>1105</v>
      </c>
      <c r="C217" s="3963" t="s">
        <v>1106</v>
      </c>
      <c r="D217" s="3967"/>
      <c r="E217" s="3967"/>
      <c r="F217" s="3967"/>
      <c r="G217" s="3874"/>
      <c r="H217" s="3875"/>
      <c r="I217" s="3968" t="s">
        <v>749</v>
      </c>
      <c r="J217" s="3877" t="s">
        <v>860</v>
      </c>
      <c r="K217" s="3882"/>
      <c r="L217" s="3930" t="s">
        <v>634</v>
      </c>
      <c r="M217" s="3883">
        <v>1.6</v>
      </c>
    </row>
    <row r="218" spans="1:13" ht="45.75" customHeight="1">
      <c r="A218" s="3871" t="s">
        <v>698</v>
      </c>
      <c r="B218" s="4471" t="s">
        <v>1107</v>
      </c>
      <c r="C218" s="3963" t="s">
        <v>1108</v>
      </c>
      <c r="D218" s="3967" t="s">
        <v>104</v>
      </c>
      <c r="E218" s="3967" t="s">
        <v>701</v>
      </c>
      <c r="F218" s="3967" t="s">
        <v>701</v>
      </c>
      <c r="G218" s="3874"/>
      <c r="H218" s="3875"/>
      <c r="I218" s="3968" t="s">
        <v>632</v>
      </c>
      <c r="J218" s="3877" t="s">
        <v>714</v>
      </c>
      <c r="K218" s="3882"/>
      <c r="L218" s="3930" t="s">
        <v>634</v>
      </c>
      <c r="M218" s="3883">
        <v>1.6</v>
      </c>
    </row>
    <row r="219" spans="1:13" ht="45.75" customHeight="1">
      <c r="A219" s="3871" t="s">
        <v>1109</v>
      </c>
      <c r="B219" s="3881" t="s">
        <v>1110</v>
      </c>
      <c r="C219" s="3960" t="s">
        <v>1111</v>
      </c>
      <c r="D219" s="4005" t="s">
        <v>1112</v>
      </c>
      <c r="E219" s="3961"/>
      <c r="F219" s="3961"/>
      <c r="G219" s="3874"/>
      <c r="H219" s="3875">
        <v>20</v>
      </c>
      <c r="I219" s="3962" t="s">
        <v>925</v>
      </c>
      <c r="J219" s="3877" t="s">
        <v>927</v>
      </c>
      <c r="K219" s="3882" t="s">
        <v>1113</v>
      </c>
      <c r="L219" s="3930" t="s">
        <v>1114</v>
      </c>
      <c r="M219" s="3883"/>
    </row>
    <row r="220" spans="1:13" ht="45.75" customHeight="1">
      <c r="A220" s="3871" t="s">
        <v>1109</v>
      </c>
      <c r="B220" s="3881" t="s">
        <v>1110</v>
      </c>
      <c r="C220" s="3960" t="s">
        <v>1111</v>
      </c>
      <c r="D220" s="3979" t="s">
        <v>1115</v>
      </c>
      <c r="E220" s="3979"/>
      <c r="F220" s="3979"/>
      <c r="G220" s="3898"/>
      <c r="H220" s="3899">
        <v>20</v>
      </c>
      <c r="I220" s="4006" t="s">
        <v>925</v>
      </c>
      <c r="J220" s="3901" t="s">
        <v>927</v>
      </c>
      <c r="K220" s="3882" t="s">
        <v>1113</v>
      </c>
      <c r="L220" s="3930" t="s">
        <v>1116</v>
      </c>
      <c r="M220" s="3883"/>
    </row>
    <row r="221" spans="1:13" ht="45.75" customHeight="1">
      <c r="A221" s="3871" t="s">
        <v>674</v>
      </c>
      <c r="B221" s="3881" t="s">
        <v>1110</v>
      </c>
      <c r="C221" s="3960" t="s">
        <v>1111</v>
      </c>
      <c r="D221" s="3979" t="s">
        <v>677</v>
      </c>
      <c r="E221" s="3979"/>
      <c r="F221" s="3979"/>
      <c r="G221" s="3898"/>
      <c r="H221" s="3899">
        <v>20</v>
      </c>
      <c r="I221" s="4006" t="s">
        <v>925</v>
      </c>
      <c r="J221" s="3901" t="s">
        <v>927</v>
      </c>
      <c r="K221" s="3882" t="s">
        <v>1113</v>
      </c>
      <c r="L221" s="3930"/>
      <c r="M221" s="3883">
        <v>1.6</v>
      </c>
    </row>
    <row r="222" spans="1:13" ht="45.75" customHeight="1">
      <c r="A222" s="3871" t="s">
        <v>685</v>
      </c>
      <c r="B222" s="4471" t="s">
        <v>1117</v>
      </c>
      <c r="C222" s="3963" t="s">
        <v>1118</v>
      </c>
      <c r="D222" s="3999" t="s">
        <v>138</v>
      </c>
      <c r="E222" s="3999" t="s">
        <v>701</v>
      </c>
      <c r="F222" s="3999" t="s">
        <v>701</v>
      </c>
      <c r="G222" s="3898"/>
      <c r="H222" s="3899"/>
      <c r="I222" s="3969" t="s">
        <v>632</v>
      </c>
      <c r="J222" s="3877" t="s">
        <v>702</v>
      </c>
      <c r="K222" s="3882" t="s">
        <v>867</v>
      </c>
      <c r="L222" s="3930" t="s">
        <v>634</v>
      </c>
      <c r="M222" s="3883">
        <v>1.6</v>
      </c>
    </row>
    <row r="223" spans="1:13" ht="45.75" customHeight="1">
      <c r="A223" s="3871" t="s">
        <v>694</v>
      </c>
      <c r="B223" s="4471" t="s">
        <v>1117</v>
      </c>
      <c r="C223" s="3963" t="s">
        <v>1118</v>
      </c>
      <c r="D223" s="3999" t="s">
        <v>138</v>
      </c>
      <c r="E223" s="3999" t="s">
        <v>701</v>
      </c>
      <c r="F223" s="3999" t="s">
        <v>701</v>
      </c>
      <c r="G223" s="3898"/>
      <c r="H223" s="3899"/>
      <c r="I223" s="3969" t="s">
        <v>632</v>
      </c>
      <c r="J223" s="3877" t="s">
        <v>702</v>
      </c>
      <c r="K223" s="3882" t="s">
        <v>1119</v>
      </c>
      <c r="L223" s="3930" t="s">
        <v>634</v>
      </c>
      <c r="M223" s="3883">
        <v>1.6</v>
      </c>
    </row>
    <row r="224" spans="1:13" ht="45.75" customHeight="1">
      <c r="A224" s="3871" t="s">
        <v>629</v>
      </c>
      <c r="B224" s="4471" t="s">
        <v>1117</v>
      </c>
      <c r="C224" s="3963" t="s">
        <v>1118</v>
      </c>
      <c r="D224" s="3967" t="s">
        <v>138</v>
      </c>
      <c r="E224" s="3967" t="s">
        <v>701</v>
      </c>
      <c r="F224" s="3967" t="s">
        <v>701</v>
      </c>
      <c r="G224" s="3874"/>
      <c r="H224" s="3875"/>
      <c r="I224" s="3968" t="s">
        <v>632</v>
      </c>
      <c r="J224" s="3877" t="s">
        <v>702</v>
      </c>
      <c r="K224" s="3882" t="s">
        <v>1120</v>
      </c>
      <c r="L224" s="3930" t="s">
        <v>634</v>
      </c>
      <c r="M224" s="3883">
        <v>10</v>
      </c>
    </row>
    <row r="225" spans="1:13" ht="45.75" customHeight="1">
      <c r="A225" s="3871" t="s">
        <v>694</v>
      </c>
      <c r="B225" s="4471" t="s">
        <v>1121</v>
      </c>
      <c r="C225" s="3963" t="s">
        <v>1122</v>
      </c>
      <c r="D225" s="3999" t="s">
        <v>825</v>
      </c>
      <c r="E225" s="3999" t="s">
        <v>701</v>
      </c>
      <c r="F225" s="3999" t="s">
        <v>701</v>
      </c>
      <c r="G225" s="3898"/>
      <c r="H225" s="3899"/>
      <c r="I225" s="3969" t="s">
        <v>632</v>
      </c>
      <c r="J225" s="3952" t="s">
        <v>1123</v>
      </c>
      <c r="K225" s="3882"/>
      <c r="L225" s="3930" t="s">
        <v>634</v>
      </c>
      <c r="M225" s="3883">
        <v>1.6</v>
      </c>
    </row>
    <row r="226" spans="1:13" ht="45.75" customHeight="1">
      <c r="A226" s="3871" t="s">
        <v>685</v>
      </c>
      <c r="B226" s="4471" t="s">
        <v>1121</v>
      </c>
      <c r="C226" s="3963" t="s">
        <v>1122</v>
      </c>
      <c r="D226" s="3976" t="s">
        <v>138</v>
      </c>
      <c r="E226" s="3967" t="s">
        <v>701</v>
      </c>
      <c r="F226" s="3967" t="s">
        <v>701</v>
      </c>
      <c r="G226" s="3874"/>
      <c r="H226" s="3875"/>
      <c r="I226" s="3968" t="s">
        <v>632</v>
      </c>
      <c r="J226" s="3877" t="s">
        <v>1123</v>
      </c>
      <c r="K226" s="4475" t="s">
        <v>1124</v>
      </c>
      <c r="L226" s="3930" t="s">
        <v>634</v>
      </c>
      <c r="M226" s="3883">
        <v>1.6</v>
      </c>
    </row>
    <row r="227" spans="1:13" ht="45.75" customHeight="1">
      <c r="A227" s="3871" t="s">
        <v>765</v>
      </c>
      <c r="B227" s="4471" t="s">
        <v>1125</v>
      </c>
      <c r="C227" s="3963" t="s">
        <v>1126</v>
      </c>
      <c r="D227" s="3967" t="s">
        <v>1075</v>
      </c>
      <c r="E227" s="3967"/>
      <c r="F227" s="3967"/>
      <c r="G227" s="3874"/>
      <c r="H227" s="3875"/>
      <c r="I227" s="3968" t="s">
        <v>650</v>
      </c>
      <c r="J227" s="3877" t="s">
        <v>1076</v>
      </c>
      <c r="K227" s="3882"/>
      <c r="L227" s="3930" t="s">
        <v>634</v>
      </c>
      <c r="M227" s="3883">
        <v>1.6</v>
      </c>
    </row>
    <row r="228" spans="1:13" ht="45.75" customHeight="1">
      <c r="A228" s="3871" t="s">
        <v>732</v>
      </c>
      <c r="B228" s="4007" t="s">
        <v>1127</v>
      </c>
      <c r="C228" s="3960" t="s">
        <v>1128</v>
      </c>
      <c r="D228" s="3964" t="s">
        <v>658</v>
      </c>
      <c r="E228" s="4499"/>
      <c r="F228" s="3961"/>
      <c r="G228" s="3874"/>
      <c r="H228" s="3875">
        <v>41</v>
      </c>
      <c r="I228" s="3962" t="s">
        <v>789</v>
      </c>
      <c r="J228" s="3877" t="s">
        <v>790</v>
      </c>
      <c r="K228" s="3915" t="s">
        <v>737</v>
      </c>
      <c r="L228" s="3930" t="s">
        <v>634</v>
      </c>
      <c r="M228" s="3883">
        <v>1.6</v>
      </c>
    </row>
    <row r="229" spans="1:13" ht="45.75" customHeight="1">
      <c r="A229" s="3871" t="s">
        <v>682</v>
      </c>
      <c r="B229" s="3879" t="s">
        <v>1129</v>
      </c>
      <c r="C229" s="3963" t="s">
        <v>1130</v>
      </c>
      <c r="D229" s="3964"/>
      <c r="E229" s="3961"/>
      <c r="F229" s="4499"/>
      <c r="G229" s="3874"/>
      <c r="H229" s="3875">
        <v>37</v>
      </c>
      <c r="I229" s="3962" t="s">
        <v>883</v>
      </c>
      <c r="J229" s="3877" t="s">
        <v>1131</v>
      </c>
      <c r="K229" s="3954"/>
      <c r="L229" s="3930"/>
      <c r="M229" s="3883">
        <v>1.6</v>
      </c>
    </row>
    <row r="230" spans="1:13" ht="45.75" customHeight="1">
      <c r="A230" s="3871" t="s">
        <v>685</v>
      </c>
      <c r="B230" s="4471" t="s">
        <v>1132</v>
      </c>
      <c r="C230" s="3910" t="s">
        <v>1133</v>
      </c>
      <c r="D230" s="3942" t="s">
        <v>103</v>
      </c>
      <c r="E230" s="4008" t="s">
        <v>701</v>
      </c>
      <c r="F230" s="4008" t="s">
        <v>701</v>
      </c>
      <c r="G230" s="3874"/>
      <c r="H230" s="3875"/>
      <c r="I230" s="3912" t="s">
        <v>826</v>
      </c>
      <c r="J230" s="3877" t="s">
        <v>827</v>
      </c>
      <c r="K230" s="3882"/>
      <c r="L230" s="3930" t="s">
        <v>634</v>
      </c>
      <c r="M230" s="3883">
        <v>1.6</v>
      </c>
    </row>
    <row r="231" spans="1:13" ht="45.75" customHeight="1">
      <c r="A231" s="3871" t="s">
        <v>694</v>
      </c>
      <c r="B231" s="4471" t="s">
        <v>1132</v>
      </c>
      <c r="C231" s="3963" t="s">
        <v>1133</v>
      </c>
      <c r="D231" s="3994" t="s">
        <v>103</v>
      </c>
      <c r="E231" s="4262" t="s">
        <v>701</v>
      </c>
      <c r="F231" s="4262" t="s">
        <v>701</v>
      </c>
      <c r="G231" s="3898"/>
      <c r="H231" s="3899"/>
      <c r="I231" s="3969" t="s">
        <v>826</v>
      </c>
      <c r="J231" s="3901" t="s">
        <v>827</v>
      </c>
      <c r="K231" s="3882"/>
      <c r="L231" s="3930" t="s">
        <v>634</v>
      </c>
      <c r="M231" s="3883">
        <v>1.6</v>
      </c>
    </row>
    <row r="232" spans="1:13" ht="45.75" customHeight="1">
      <c r="A232" s="3871" t="s">
        <v>646</v>
      </c>
      <c r="B232" s="4471" t="s">
        <v>1134</v>
      </c>
      <c r="C232" s="3963" t="s">
        <v>1135</v>
      </c>
      <c r="D232" s="4009" t="s">
        <v>708</v>
      </c>
      <c r="E232" s="4009" t="s">
        <v>649</v>
      </c>
      <c r="F232" s="4009"/>
      <c r="G232" s="3925"/>
      <c r="H232" s="3926"/>
      <c r="I232" s="4010" t="s">
        <v>650</v>
      </c>
      <c r="J232" s="3928" t="s">
        <v>728</v>
      </c>
      <c r="K232" s="3915" t="s">
        <v>652</v>
      </c>
      <c r="L232" s="3930" t="s">
        <v>634</v>
      </c>
      <c r="M232" s="3883">
        <v>1.6</v>
      </c>
    </row>
    <row r="233" spans="1:13" ht="45.75" customHeight="1">
      <c r="A233" s="3871" t="s">
        <v>653</v>
      </c>
      <c r="B233" s="4471" t="s">
        <v>1136</v>
      </c>
      <c r="C233" s="3910" t="s">
        <v>1135</v>
      </c>
      <c r="D233" s="3942" t="s">
        <v>654</v>
      </c>
      <c r="E233" s="3942" t="s">
        <v>649</v>
      </c>
      <c r="F233" s="3942"/>
      <c r="G233" s="3874"/>
      <c r="H233" s="3875"/>
      <c r="I233" s="3912" t="s">
        <v>650</v>
      </c>
      <c r="J233" s="3877" t="s">
        <v>728</v>
      </c>
      <c r="K233" s="3915" t="s">
        <v>655</v>
      </c>
      <c r="L233" s="3930" t="s">
        <v>634</v>
      </c>
      <c r="M233" s="3883">
        <v>3.3</v>
      </c>
    </row>
    <row r="234" spans="1:13" ht="45.75" customHeight="1">
      <c r="A234" s="3871" t="s">
        <v>1137</v>
      </c>
      <c r="B234" s="4471" t="s">
        <v>1138</v>
      </c>
      <c r="C234" s="3910" t="s">
        <v>1135</v>
      </c>
      <c r="D234" s="3942" t="s">
        <v>1139</v>
      </c>
      <c r="E234" s="3942" t="s">
        <v>649</v>
      </c>
      <c r="F234" s="3942"/>
      <c r="G234" s="3874"/>
      <c r="H234" s="3875">
        <v>40</v>
      </c>
      <c r="I234" s="3912" t="s">
        <v>650</v>
      </c>
      <c r="J234" s="3877" t="s">
        <v>728</v>
      </c>
      <c r="K234" s="3882"/>
      <c r="L234" s="3930" t="s">
        <v>634</v>
      </c>
      <c r="M234" s="3883">
        <v>1.6</v>
      </c>
    </row>
    <row r="235" spans="1:13" ht="45.75" customHeight="1">
      <c r="A235" s="3871" t="s">
        <v>765</v>
      </c>
      <c r="B235" s="3881" t="s">
        <v>1140</v>
      </c>
      <c r="C235" s="3910" t="s">
        <v>1141</v>
      </c>
      <c r="D235" s="3994"/>
      <c r="E235" s="3994"/>
      <c r="F235" s="3994"/>
      <c r="G235" s="3898"/>
      <c r="H235" s="3899">
        <v>40</v>
      </c>
      <c r="I235" s="3995" t="s">
        <v>650</v>
      </c>
      <c r="J235" s="3901" t="s">
        <v>728</v>
      </c>
      <c r="K235" s="3882" t="s">
        <v>1142</v>
      </c>
      <c r="L235" s="3930" t="s">
        <v>634</v>
      </c>
      <c r="M235" s="3883">
        <v>1.6</v>
      </c>
    </row>
    <row r="236" spans="1:13" ht="45.75" customHeight="1">
      <c r="A236" s="3871" t="s">
        <v>646</v>
      </c>
      <c r="B236" s="3881" t="s">
        <v>1140</v>
      </c>
      <c r="C236" s="3963" t="s">
        <v>1141</v>
      </c>
      <c r="D236" s="3942"/>
      <c r="E236" s="3967"/>
      <c r="F236" s="3967"/>
      <c r="G236" s="3874"/>
      <c r="H236" s="3875">
        <v>37</v>
      </c>
      <c r="I236" s="3968" t="s">
        <v>650</v>
      </c>
      <c r="J236" s="3877" t="s">
        <v>728</v>
      </c>
      <c r="K236" s="3882" t="s">
        <v>1142</v>
      </c>
      <c r="L236" s="3930" t="s">
        <v>634</v>
      </c>
      <c r="M236" s="3883">
        <v>1.6</v>
      </c>
    </row>
    <row r="237" spans="1:13" ht="45.75" customHeight="1">
      <c r="A237" s="3871" t="s">
        <v>682</v>
      </c>
      <c r="B237" s="3879" t="s">
        <v>1143</v>
      </c>
      <c r="C237" s="3963" t="s">
        <v>1144</v>
      </c>
      <c r="D237" s="3966"/>
      <c r="E237" s="3961"/>
      <c r="F237" s="4499"/>
      <c r="G237" s="3874"/>
      <c r="H237" s="3875">
        <v>40</v>
      </c>
      <c r="I237" s="3962" t="s">
        <v>883</v>
      </c>
      <c r="J237" s="3877" t="s">
        <v>1131</v>
      </c>
      <c r="K237" s="3954"/>
      <c r="L237" s="3930"/>
      <c r="M237" s="3883">
        <v>1.6</v>
      </c>
    </row>
    <row r="238" spans="1:13" ht="45.75" customHeight="1">
      <c r="A238" s="3871" t="s">
        <v>682</v>
      </c>
      <c r="B238" s="3879" t="s">
        <v>1145</v>
      </c>
      <c r="C238" s="3963" t="s">
        <v>1146</v>
      </c>
      <c r="D238" s="3966"/>
      <c r="E238" s="3961"/>
      <c r="F238" s="4499"/>
      <c r="G238" s="3874"/>
      <c r="H238" s="3875">
        <v>35</v>
      </c>
      <c r="I238" s="3962" t="s">
        <v>883</v>
      </c>
      <c r="J238" s="3877" t="s">
        <v>1131</v>
      </c>
      <c r="K238" s="3954"/>
      <c r="L238" s="3930"/>
      <c r="M238" s="3883">
        <v>1.6</v>
      </c>
    </row>
    <row r="239" spans="1:13" ht="45.75" customHeight="1">
      <c r="A239" s="3871" t="s">
        <v>682</v>
      </c>
      <c r="B239" s="3879" t="s">
        <v>1147</v>
      </c>
      <c r="C239" s="3963" t="s">
        <v>1148</v>
      </c>
      <c r="D239" s="4002"/>
      <c r="E239" s="3979"/>
      <c r="F239" s="4500"/>
      <c r="G239" s="3898"/>
      <c r="H239" s="3899"/>
      <c r="I239" s="4006" t="s">
        <v>883</v>
      </c>
      <c r="J239" s="3901" t="s">
        <v>1131</v>
      </c>
      <c r="K239" s="3896" t="s">
        <v>1149</v>
      </c>
      <c r="L239" s="3930"/>
      <c r="M239" s="3883">
        <v>5.2</v>
      </c>
    </row>
    <row r="240" spans="1:13" ht="45.75" customHeight="1">
      <c r="A240" s="3871" t="s">
        <v>682</v>
      </c>
      <c r="B240" s="3879" t="s">
        <v>1150</v>
      </c>
      <c r="C240" s="3963" t="s">
        <v>1148</v>
      </c>
      <c r="D240" s="3966"/>
      <c r="E240" s="3961"/>
      <c r="F240" s="4499"/>
      <c r="G240" s="3874"/>
      <c r="H240" s="3875"/>
      <c r="I240" s="3962" t="s">
        <v>883</v>
      </c>
      <c r="J240" s="3877" t="s">
        <v>1131</v>
      </c>
      <c r="K240" s="4011" t="s">
        <v>1151</v>
      </c>
      <c r="L240" s="3930"/>
      <c r="M240" s="3883">
        <v>1.6</v>
      </c>
    </row>
    <row r="241" spans="1:13" ht="45.75" customHeight="1">
      <c r="A241" s="3871" t="s">
        <v>646</v>
      </c>
      <c r="B241" s="4471" t="s">
        <v>1152</v>
      </c>
      <c r="C241" s="3963" t="s">
        <v>1153</v>
      </c>
      <c r="D241" s="3942" t="s">
        <v>720</v>
      </c>
      <c r="E241" s="3967" t="s">
        <v>649</v>
      </c>
      <c r="F241" s="3967"/>
      <c r="G241" s="3874"/>
      <c r="H241" s="3875">
        <v>44</v>
      </c>
      <c r="I241" s="3968" t="s">
        <v>650</v>
      </c>
      <c r="J241" s="3877" t="s">
        <v>728</v>
      </c>
      <c r="K241" s="3915"/>
      <c r="L241" s="3930" t="s">
        <v>634</v>
      </c>
      <c r="M241" s="3883">
        <v>1.6</v>
      </c>
    </row>
    <row r="242" spans="1:13" ht="45.75" customHeight="1">
      <c r="A242" s="3871" t="s">
        <v>786</v>
      </c>
      <c r="B242" s="3906" t="s">
        <v>1154</v>
      </c>
      <c r="C242" s="3960" t="s">
        <v>1155</v>
      </c>
      <c r="D242" s="4002"/>
      <c r="E242" s="3979"/>
      <c r="F242" s="4500"/>
      <c r="G242" s="3898"/>
      <c r="H242" s="3899">
        <v>45</v>
      </c>
      <c r="I242" s="4006" t="s">
        <v>789</v>
      </c>
      <c r="J242" s="3901" t="s">
        <v>790</v>
      </c>
      <c r="K242" s="3915"/>
      <c r="L242" s="3930"/>
      <c r="M242" s="3883"/>
    </row>
    <row r="243" spans="1:13" ht="45.75" customHeight="1">
      <c r="A243" s="3932" t="s">
        <v>1156</v>
      </c>
      <c r="B243" s="3906" t="s">
        <v>1154</v>
      </c>
      <c r="C243" s="3960" t="s">
        <v>1155</v>
      </c>
      <c r="D243" s="3966" t="s">
        <v>658</v>
      </c>
      <c r="E243" s="3961"/>
      <c r="F243" s="4499"/>
      <c r="G243" s="3874"/>
      <c r="H243" s="3875"/>
      <c r="I243" s="3962" t="s">
        <v>789</v>
      </c>
      <c r="J243" s="3877" t="s">
        <v>790</v>
      </c>
      <c r="K243" s="3882" t="s">
        <v>873</v>
      </c>
      <c r="L243" s="3878" t="s">
        <v>634</v>
      </c>
      <c r="M243" s="4012" t="s">
        <v>906</v>
      </c>
    </row>
    <row r="244" spans="1:13" ht="45.75" customHeight="1">
      <c r="A244" s="3871" t="s">
        <v>641</v>
      </c>
      <c r="B244" s="3881" t="s">
        <v>1157</v>
      </c>
      <c r="C244" s="3960" t="s">
        <v>1158</v>
      </c>
      <c r="D244" s="3947"/>
      <c r="E244" s="3961"/>
      <c r="F244" s="3961"/>
      <c r="G244" s="3874"/>
      <c r="H244" s="3875">
        <v>12</v>
      </c>
      <c r="I244" s="3962" t="s">
        <v>644</v>
      </c>
      <c r="J244" s="3877" t="s">
        <v>645</v>
      </c>
      <c r="K244" s="3882" t="s">
        <v>1159</v>
      </c>
      <c r="L244" s="3930"/>
      <c r="M244" s="3883">
        <v>1.6</v>
      </c>
    </row>
    <row r="245" spans="1:13" ht="45.75" customHeight="1">
      <c r="A245" s="3871" t="s">
        <v>646</v>
      </c>
      <c r="B245" s="4471" t="s">
        <v>1160</v>
      </c>
      <c r="C245" s="3963" t="s">
        <v>1161</v>
      </c>
      <c r="D245" s="4013" t="s">
        <v>708</v>
      </c>
      <c r="E245" s="4014"/>
      <c r="F245" s="4014"/>
      <c r="G245" s="3920"/>
      <c r="H245" s="3921"/>
      <c r="I245" s="4015" t="s">
        <v>679</v>
      </c>
      <c r="J245" s="3923" t="s">
        <v>667</v>
      </c>
      <c r="K245" s="3915" t="s">
        <v>652</v>
      </c>
      <c r="L245" s="3930" t="s">
        <v>634</v>
      </c>
      <c r="M245" s="3883">
        <v>1.6</v>
      </c>
    </row>
    <row r="246" spans="1:13" ht="45.75" customHeight="1">
      <c r="A246" s="3871" t="s">
        <v>653</v>
      </c>
      <c r="B246" s="4471" t="s">
        <v>1162</v>
      </c>
      <c r="C246" s="3963" t="s">
        <v>1161</v>
      </c>
      <c r="D246" s="3942" t="s">
        <v>711</v>
      </c>
      <c r="E246" s="3967"/>
      <c r="F246" s="3967"/>
      <c r="G246" s="3874"/>
      <c r="H246" s="3875"/>
      <c r="I246" s="3968" t="s">
        <v>679</v>
      </c>
      <c r="J246" s="3877" t="s">
        <v>667</v>
      </c>
      <c r="K246" s="3915" t="s">
        <v>1163</v>
      </c>
      <c r="L246" s="3930" t="s">
        <v>634</v>
      </c>
      <c r="M246" s="3883">
        <v>4.2</v>
      </c>
    </row>
    <row r="247" spans="1:13" ht="45.75" customHeight="1">
      <c r="A247" s="3871" t="s">
        <v>641</v>
      </c>
      <c r="B247" s="3881" t="s">
        <v>1164</v>
      </c>
      <c r="C247" s="3960" t="s">
        <v>1165</v>
      </c>
      <c r="D247" s="3947" t="s">
        <v>705</v>
      </c>
      <c r="E247" s="3961"/>
      <c r="F247" s="3961"/>
      <c r="G247" s="3874"/>
      <c r="H247" s="3875">
        <v>21</v>
      </c>
      <c r="I247" s="3962" t="s">
        <v>644</v>
      </c>
      <c r="J247" s="3877" t="s">
        <v>667</v>
      </c>
      <c r="K247" s="3896"/>
      <c r="L247" s="3930"/>
      <c r="M247" s="3883">
        <v>1.6</v>
      </c>
    </row>
    <row r="248" spans="1:13" ht="45.75" customHeight="1">
      <c r="A248" s="3932" t="s">
        <v>926</v>
      </c>
      <c r="B248" s="4492" t="s">
        <v>1166</v>
      </c>
      <c r="C248" s="4506" t="s">
        <v>1167</v>
      </c>
      <c r="D248" s="4524" t="s">
        <v>101</v>
      </c>
      <c r="E248" s="4500"/>
      <c r="F248" s="4500"/>
      <c r="G248" s="3898"/>
      <c r="H248" s="3899"/>
      <c r="I248" s="4006" t="s">
        <v>925</v>
      </c>
      <c r="J248" s="4482" t="s">
        <v>927</v>
      </c>
      <c r="K248" s="3882"/>
      <c r="L248" s="3930"/>
      <c r="M248" s="3883">
        <v>1.6</v>
      </c>
    </row>
    <row r="249" spans="1:13" ht="45.75" customHeight="1">
      <c r="A249" s="3871" t="s">
        <v>682</v>
      </c>
      <c r="B249" s="3879" t="s">
        <v>1166</v>
      </c>
      <c r="C249" s="3963" t="s">
        <v>1167</v>
      </c>
      <c r="D249" s="4002" t="s">
        <v>101</v>
      </c>
      <c r="E249" s="3979"/>
      <c r="F249" s="4500"/>
      <c r="G249" s="3898"/>
      <c r="H249" s="3899">
        <v>26</v>
      </c>
      <c r="I249" s="4006" t="s">
        <v>925</v>
      </c>
      <c r="J249" s="3901" t="s">
        <v>927</v>
      </c>
      <c r="K249" s="3882"/>
      <c r="L249" s="3930"/>
      <c r="M249" s="3883">
        <v>1.6</v>
      </c>
    </row>
    <row r="250" spans="1:13" ht="45.75" customHeight="1">
      <c r="A250" s="3871" t="s">
        <v>685</v>
      </c>
      <c r="B250" s="3879" t="s">
        <v>1166</v>
      </c>
      <c r="C250" s="3963" t="s">
        <v>1167</v>
      </c>
      <c r="D250" s="4002" t="s">
        <v>101</v>
      </c>
      <c r="E250" s="3979"/>
      <c r="F250" s="4500"/>
      <c r="G250" s="3898"/>
      <c r="H250" s="3899">
        <v>26</v>
      </c>
      <c r="I250" s="4006" t="s">
        <v>925</v>
      </c>
      <c r="J250" s="3901" t="s">
        <v>927</v>
      </c>
      <c r="K250" s="3882"/>
      <c r="L250" s="3930"/>
      <c r="M250" s="3883">
        <v>1.6</v>
      </c>
    </row>
    <row r="251" spans="1:13" ht="45.75" customHeight="1">
      <c r="A251" s="3871" t="s">
        <v>674</v>
      </c>
      <c r="B251" s="3879" t="s">
        <v>1166</v>
      </c>
      <c r="C251" s="3963" t="s">
        <v>1167</v>
      </c>
      <c r="D251" s="3904" t="s">
        <v>677</v>
      </c>
      <c r="E251" s="3979"/>
      <c r="F251" s="4500"/>
      <c r="G251" s="3898"/>
      <c r="H251" s="3899">
        <v>26</v>
      </c>
      <c r="I251" s="4006" t="s">
        <v>925</v>
      </c>
      <c r="J251" s="3901" t="s">
        <v>927</v>
      </c>
      <c r="K251" s="3882"/>
      <c r="L251" s="3930"/>
      <c r="M251" s="3883">
        <v>1.6</v>
      </c>
    </row>
    <row r="252" spans="1:13" ht="45.75" customHeight="1">
      <c r="A252" s="3894" t="s">
        <v>1109</v>
      </c>
      <c r="B252" s="4492" t="s">
        <v>1168</v>
      </c>
      <c r="C252" s="4503" t="s">
        <v>1169</v>
      </c>
      <c r="D252" s="4501"/>
      <c r="E252" s="4501"/>
      <c r="F252" s="4501"/>
      <c r="G252" s="4485"/>
      <c r="H252" s="4504">
        <v>11</v>
      </c>
      <c r="I252" s="4511" t="s">
        <v>925</v>
      </c>
      <c r="J252" s="4488" t="s">
        <v>1170</v>
      </c>
      <c r="K252" s="3916" t="s">
        <v>1171</v>
      </c>
      <c r="L252" s="3930" t="s">
        <v>1172</v>
      </c>
      <c r="M252" s="3883">
        <v>1.6</v>
      </c>
    </row>
    <row r="253" spans="1:13" ht="45.75" customHeight="1">
      <c r="A253" s="3894" t="s">
        <v>664</v>
      </c>
      <c r="B253" s="4492" t="s">
        <v>1168</v>
      </c>
      <c r="C253" s="4503" t="s">
        <v>1169</v>
      </c>
      <c r="D253" s="4500"/>
      <c r="E253" s="4500"/>
      <c r="F253" s="4500"/>
      <c r="G253" s="4479"/>
      <c r="H253" s="4507">
        <v>9</v>
      </c>
      <c r="I253" s="4508" t="s">
        <v>925</v>
      </c>
      <c r="J253" s="4482" t="s">
        <v>1170</v>
      </c>
      <c r="K253" s="3916" t="s">
        <v>1171</v>
      </c>
      <c r="L253" s="4016" t="s">
        <v>1173</v>
      </c>
      <c r="M253" s="3960"/>
    </row>
    <row r="254" spans="1:13" ht="45.75" customHeight="1">
      <c r="A254" s="3871" t="s">
        <v>641</v>
      </c>
      <c r="B254" s="4492" t="s">
        <v>1174</v>
      </c>
      <c r="C254" s="4483" t="s">
        <v>1175</v>
      </c>
      <c r="D254" s="4500" t="s">
        <v>705</v>
      </c>
      <c r="E254" s="4500"/>
      <c r="F254" s="4500"/>
      <c r="G254" s="4479"/>
      <c r="H254" s="4507">
        <v>18</v>
      </c>
      <c r="I254" s="4508" t="s">
        <v>925</v>
      </c>
      <c r="J254" s="4482" t="s">
        <v>1170</v>
      </c>
      <c r="K254" s="4017" t="s">
        <v>1176</v>
      </c>
      <c r="L254" s="4016" t="s">
        <v>1177</v>
      </c>
      <c r="M254" s="3960"/>
    </row>
    <row r="255" spans="1:13" ht="45.75" customHeight="1">
      <c r="A255" s="3894" t="s">
        <v>1109</v>
      </c>
      <c r="B255" s="4492" t="s">
        <v>1174</v>
      </c>
      <c r="C255" s="4483" t="s">
        <v>1175</v>
      </c>
      <c r="D255" s="4500" t="s">
        <v>1115</v>
      </c>
      <c r="E255" s="4500"/>
      <c r="F255" s="4500"/>
      <c r="G255" s="4479"/>
      <c r="H255" s="4507">
        <v>18</v>
      </c>
      <c r="I255" s="4508" t="s">
        <v>1170</v>
      </c>
      <c r="J255" s="4482" t="s">
        <v>1170</v>
      </c>
      <c r="K255" s="4017" t="s">
        <v>1176</v>
      </c>
      <c r="L255" s="3930" t="s">
        <v>1178</v>
      </c>
      <c r="M255" s="3960"/>
    </row>
    <row r="256" spans="1:13" ht="45.75" customHeight="1">
      <c r="A256" s="3894" t="s">
        <v>1109</v>
      </c>
      <c r="B256" s="4492" t="s">
        <v>1174</v>
      </c>
      <c r="C256" s="4483" t="s">
        <v>1175</v>
      </c>
      <c r="D256" s="4499" t="s">
        <v>1112</v>
      </c>
      <c r="E256" s="4499"/>
      <c r="F256" s="4499"/>
      <c r="G256" s="4485"/>
      <c r="H256" s="4504">
        <v>18</v>
      </c>
      <c r="I256" s="4511" t="s">
        <v>1170</v>
      </c>
      <c r="J256" s="4488" t="s">
        <v>1170</v>
      </c>
      <c r="K256" s="3882" t="s">
        <v>1179</v>
      </c>
      <c r="L256" s="3930" t="s">
        <v>1180</v>
      </c>
      <c r="M256" s="3883">
        <v>1.6</v>
      </c>
    </row>
    <row r="257" spans="1:13" ht="45.75" customHeight="1">
      <c r="A257" s="3871" t="s">
        <v>682</v>
      </c>
      <c r="B257" s="4471" t="s">
        <v>1181</v>
      </c>
      <c r="C257" s="3872" t="s">
        <v>1182</v>
      </c>
      <c r="D257" s="3873" t="s">
        <v>677</v>
      </c>
      <c r="E257" s="3873"/>
      <c r="F257" s="3873"/>
      <c r="G257" s="3874"/>
      <c r="H257" s="3875"/>
      <c r="I257" s="3876" t="s">
        <v>924</v>
      </c>
      <c r="J257" s="3877" t="s">
        <v>927</v>
      </c>
      <c r="K257" s="3882"/>
      <c r="L257" s="3930" t="s">
        <v>634</v>
      </c>
      <c r="M257" s="3883">
        <v>1.6</v>
      </c>
    </row>
    <row r="258" spans="1:13" ht="45.75" customHeight="1">
      <c r="A258" s="3871" t="s">
        <v>674</v>
      </c>
      <c r="B258" s="4471" t="s">
        <v>1181</v>
      </c>
      <c r="C258" s="3872" t="s">
        <v>1182</v>
      </c>
      <c r="D258" s="3897" t="s">
        <v>677</v>
      </c>
      <c r="E258" s="3897"/>
      <c r="F258" s="3897"/>
      <c r="G258" s="3898"/>
      <c r="H258" s="3899"/>
      <c r="I258" s="3900" t="s">
        <v>924</v>
      </c>
      <c r="J258" s="3901" t="s">
        <v>927</v>
      </c>
      <c r="K258" s="3882"/>
      <c r="L258" s="3930" t="s">
        <v>634</v>
      </c>
      <c r="M258" s="3883">
        <v>1.6</v>
      </c>
    </row>
    <row r="259" spans="1:13" ht="45.75" customHeight="1">
      <c r="A259" s="3871" t="s">
        <v>685</v>
      </c>
      <c r="B259" s="4471" t="s">
        <v>1183</v>
      </c>
      <c r="C259" s="3872" t="s">
        <v>1184</v>
      </c>
      <c r="D259" s="3873" t="s">
        <v>138</v>
      </c>
      <c r="E259" s="3873" t="s">
        <v>701</v>
      </c>
      <c r="F259" s="3873" t="s">
        <v>701</v>
      </c>
      <c r="G259" s="3874"/>
      <c r="H259" s="3875"/>
      <c r="I259" s="3876" t="s">
        <v>632</v>
      </c>
      <c r="J259" s="3877" t="s">
        <v>1123</v>
      </c>
      <c r="K259" s="3882" t="s">
        <v>867</v>
      </c>
      <c r="L259" s="3930" t="s">
        <v>634</v>
      </c>
      <c r="M259" s="3883">
        <v>1.6</v>
      </c>
    </row>
    <row r="260" spans="1:13" ht="45.75" customHeight="1">
      <c r="A260" s="3871" t="s">
        <v>674</v>
      </c>
      <c r="B260" s="3881" t="s">
        <v>1185</v>
      </c>
      <c r="C260" s="3872" t="s">
        <v>1186</v>
      </c>
      <c r="D260" s="3873" t="s">
        <v>654</v>
      </c>
      <c r="E260" s="3873"/>
      <c r="F260" s="3873"/>
      <c r="G260" s="3874"/>
      <c r="H260" s="3875"/>
      <c r="I260" s="3876" t="s">
        <v>690</v>
      </c>
      <c r="J260" s="3877" t="s">
        <v>851</v>
      </c>
      <c r="K260" s="3882"/>
      <c r="L260" s="3930" t="s">
        <v>634</v>
      </c>
      <c r="M260" s="3883">
        <v>1.6</v>
      </c>
    </row>
    <row r="261" spans="1:13" ht="45.75" customHeight="1">
      <c r="A261" s="3871" t="s">
        <v>646</v>
      </c>
      <c r="B261" s="4471" t="s">
        <v>1187</v>
      </c>
      <c r="C261" s="3872" t="s">
        <v>1188</v>
      </c>
      <c r="D261" s="3885" t="s">
        <v>708</v>
      </c>
      <c r="E261" s="3885"/>
      <c r="F261" s="3885"/>
      <c r="G261" s="3886"/>
      <c r="H261" s="3887"/>
      <c r="I261" s="3888" t="s">
        <v>679</v>
      </c>
      <c r="J261" s="3889" t="s">
        <v>667</v>
      </c>
      <c r="K261" s="3896" t="s">
        <v>652</v>
      </c>
      <c r="L261" s="3930" t="s">
        <v>634</v>
      </c>
      <c r="M261" s="3883">
        <v>1.6</v>
      </c>
    </row>
    <row r="262" spans="1:13" ht="45.75" customHeight="1">
      <c r="A262" s="3871" t="s">
        <v>653</v>
      </c>
      <c r="B262" s="4470" t="s">
        <v>1189</v>
      </c>
      <c r="C262" s="3872" t="s">
        <v>1188</v>
      </c>
      <c r="D262" s="3873" t="s">
        <v>711</v>
      </c>
      <c r="E262" s="3873"/>
      <c r="F262" s="3873"/>
      <c r="G262" s="3874"/>
      <c r="H262" s="3875"/>
      <c r="I262" s="3876" t="s">
        <v>679</v>
      </c>
      <c r="J262" s="3877" t="s">
        <v>667</v>
      </c>
      <c r="K262" s="3896" t="s">
        <v>1190</v>
      </c>
      <c r="L262" s="3930" t="s">
        <v>634</v>
      </c>
      <c r="M262" s="3883">
        <v>4.2</v>
      </c>
    </row>
    <row r="263" spans="1:13" ht="45.75" customHeight="1">
      <c r="A263" s="3871" t="s">
        <v>834</v>
      </c>
      <c r="B263" s="3881" t="s">
        <v>837</v>
      </c>
      <c r="C263" s="3883" t="s">
        <v>1191</v>
      </c>
      <c r="D263" s="3941" t="s">
        <v>658</v>
      </c>
      <c r="E263" s="3941"/>
      <c r="F263" s="3941"/>
      <c r="G263" s="3951"/>
      <c r="H263" s="3990">
        <v>60</v>
      </c>
      <c r="I263" s="4018" t="s">
        <v>871</v>
      </c>
      <c r="J263" s="3952" t="s">
        <v>1192</v>
      </c>
      <c r="K263" s="3915" t="s">
        <v>737</v>
      </c>
      <c r="L263" s="3930" t="s">
        <v>634</v>
      </c>
      <c r="M263" s="3893" t="s">
        <v>663</v>
      </c>
    </row>
    <row r="264" spans="1:13" ht="45.75" customHeight="1">
      <c r="A264" s="3871" t="s">
        <v>685</v>
      </c>
      <c r="B264" s="4471" t="s">
        <v>1193</v>
      </c>
      <c r="C264" s="3872" t="s">
        <v>1194</v>
      </c>
      <c r="D264" s="3873"/>
      <c r="E264" s="3873"/>
      <c r="F264" s="3873"/>
      <c r="G264" s="3874"/>
      <c r="H264" s="3875">
        <v>51</v>
      </c>
      <c r="I264" s="3876" t="s">
        <v>632</v>
      </c>
      <c r="J264" s="3877" t="s">
        <v>1195</v>
      </c>
      <c r="K264" s="3882"/>
      <c r="L264" s="3930" t="s">
        <v>634</v>
      </c>
      <c r="M264" s="3883">
        <v>1.6</v>
      </c>
    </row>
    <row r="265" spans="1:13" ht="45.75" customHeight="1">
      <c r="A265" s="3871" t="s">
        <v>685</v>
      </c>
      <c r="B265" s="4471" t="s">
        <v>1196</v>
      </c>
      <c r="C265" s="3872" t="s">
        <v>1197</v>
      </c>
      <c r="D265" s="3873" t="s">
        <v>138</v>
      </c>
      <c r="E265" s="3873" t="s">
        <v>701</v>
      </c>
      <c r="F265" s="3873" t="s">
        <v>701</v>
      </c>
      <c r="G265" s="3874"/>
      <c r="H265" s="3875"/>
      <c r="I265" s="3876" t="s">
        <v>632</v>
      </c>
      <c r="J265" s="3877" t="s">
        <v>1123</v>
      </c>
      <c r="K265" s="3882" t="s">
        <v>867</v>
      </c>
      <c r="L265" s="3930" t="s">
        <v>634</v>
      </c>
      <c r="M265" s="3883">
        <v>1.6</v>
      </c>
    </row>
    <row r="266" spans="1:13" ht="45.75" customHeight="1">
      <c r="A266" s="3871" t="s">
        <v>682</v>
      </c>
      <c r="B266" s="4019" t="s">
        <v>1198</v>
      </c>
      <c r="C266" s="3872" t="s">
        <v>1199</v>
      </c>
      <c r="D266" s="3873" t="s">
        <v>677</v>
      </c>
      <c r="E266" s="3881"/>
      <c r="F266" s="4470"/>
      <c r="G266" s="3874"/>
      <c r="H266" s="3875">
        <v>19</v>
      </c>
      <c r="I266" s="3882" t="s">
        <v>925</v>
      </c>
      <c r="J266" s="3877" t="s">
        <v>927</v>
      </c>
      <c r="K266" s="3882" t="s">
        <v>928</v>
      </c>
      <c r="L266" s="3930"/>
      <c r="M266" s="3883">
        <v>1.6</v>
      </c>
    </row>
    <row r="267" spans="1:13" ht="45.75" customHeight="1">
      <c r="A267" s="3871" t="s">
        <v>673</v>
      </c>
      <c r="B267" s="4019" t="s">
        <v>1198</v>
      </c>
      <c r="C267" s="3872" t="s">
        <v>1199</v>
      </c>
      <c r="D267" s="3953" t="s">
        <v>1003</v>
      </c>
      <c r="E267" s="3938"/>
      <c r="F267" s="4478"/>
      <c r="G267" s="3898"/>
      <c r="H267" s="3899">
        <v>19</v>
      </c>
      <c r="I267" s="3939" t="s">
        <v>925</v>
      </c>
      <c r="J267" s="3901" t="s">
        <v>927</v>
      </c>
      <c r="K267" s="3882" t="s">
        <v>928</v>
      </c>
      <c r="L267" s="3930" t="s">
        <v>1005</v>
      </c>
      <c r="M267" s="3883"/>
    </row>
    <row r="268" spans="1:13" ht="45.75" customHeight="1">
      <c r="A268" s="3871" t="s">
        <v>674</v>
      </c>
      <c r="B268" s="4019" t="s">
        <v>1198</v>
      </c>
      <c r="C268" s="3872" t="s">
        <v>1199</v>
      </c>
      <c r="D268" s="3953" t="s">
        <v>677</v>
      </c>
      <c r="E268" s="3938"/>
      <c r="F268" s="4478"/>
      <c r="G268" s="3898"/>
      <c r="H268" s="3899">
        <v>19</v>
      </c>
      <c r="I268" s="3939" t="s">
        <v>925</v>
      </c>
      <c r="J268" s="3901" t="s">
        <v>927</v>
      </c>
      <c r="K268" s="3882" t="s">
        <v>928</v>
      </c>
      <c r="L268" s="3930"/>
      <c r="M268" s="3883">
        <v>1.6</v>
      </c>
    </row>
    <row r="269" spans="1:13" ht="45.75" customHeight="1">
      <c r="A269" s="3871" t="s">
        <v>1137</v>
      </c>
      <c r="B269" s="4471" t="s">
        <v>1200</v>
      </c>
      <c r="C269" s="3963" t="s">
        <v>1201</v>
      </c>
      <c r="D269" s="3999"/>
      <c r="E269" s="3999"/>
      <c r="F269" s="3999"/>
      <c r="G269" s="3898"/>
      <c r="H269" s="3899">
        <v>43</v>
      </c>
      <c r="I269" s="3969" t="s">
        <v>740</v>
      </c>
      <c r="J269" s="3901" t="s">
        <v>1202</v>
      </c>
      <c r="K269" s="3915"/>
      <c r="L269" s="3930" t="s">
        <v>634</v>
      </c>
      <c r="M269" s="3883">
        <v>1.6</v>
      </c>
    </row>
    <row r="270" spans="1:13" ht="45.75" customHeight="1">
      <c r="A270" s="3871" t="s">
        <v>653</v>
      </c>
      <c r="B270" s="4471" t="s">
        <v>1200</v>
      </c>
      <c r="C270" s="3963" t="s">
        <v>1201</v>
      </c>
      <c r="D270" s="3967" t="s">
        <v>711</v>
      </c>
      <c r="E270" s="3967"/>
      <c r="F270" s="3967"/>
      <c r="G270" s="3874"/>
      <c r="H270" s="3875">
        <v>34</v>
      </c>
      <c r="I270" s="3968" t="s">
        <v>740</v>
      </c>
      <c r="J270" s="3877" t="s">
        <v>1202</v>
      </c>
      <c r="K270" s="3915" t="s">
        <v>1203</v>
      </c>
      <c r="L270" s="3930" t="s">
        <v>634</v>
      </c>
      <c r="M270" s="3883">
        <v>3.3</v>
      </c>
    </row>
    <row r="271" spans="1:13" ht="45.75" customHeight="1">
      <c r="A271" s="3871" t="s">
        <v>685</v>
      </c>
      <c r="B271" s="4530" t="s">
        <v>1204</v>
      </c>
      <c r="C271" s="3903" t="s">
        <v>1205</v>
      </c>
      <c r="D271" s="3933" t="s">
        <v>1193</v>
      </c>
      <c r="E271" s="3933"/>
      <c r="F271" s="3933"/>
      <c r="G271" s="3881"/>
      <c r="H271" s="3883"/>
      <c r="I271" s="3934" t="s">
        <v>632</v>
      </c>
      <c r="J271" s="3882" t="s">
        <v>1123</v>
      </c>
      <c r="K271" s="3882" t="s">
        <v>867</v>
      </c>
      <c r="L271" s="3930" t="s">
        <v>634</v>
      </c>
      <c r="M271" s="3883">
        <v>1.6</v>
      </c>
    </row>
    <row r="272" spans="1:13" ht="45.75" customHeight="1">
      <c r="A272" s="3871" t="s">
        <v>635</v>
      </c>
      <c r="B272" s="4020" t="s">
        <v>988</v>
      </c>
      <c r="C272" s="3872" t="s">
        <v>1206</v>
      </c>
      <c r="D272" s="3880"/>
      <c r="E272" s="3881"/>
      <c r="F272" s="4470"/>
      <c r="G272" s="3881"/>
      <c r="H272" s="3883">
        <v>38</v>
      </c>
      <c r="I272" s="3882" t="s">
        <v>638</v>
      </c>
      <c r="J272" s="3882" t="s">
        <v>989</v>
      </c>
      <c r="K272" s="3882" t="s">
        <v>1207</v>
      </c>
      <c r="L272" s="3930"/>
      <c r="M272" s="3883">
        <v>1.6</v>
      </c>
    </row>
    <row r="273" spans="1:13" ht="45.75" customHeight="1">
      <c r="A273" s="3871" t="s">
        <v>698</v>
      </c>
      <c r="B273" s="4530" t="s">
        <v>1208</v>
      </c>
      <c r="C273" s="3872" t="s">
        <v>1209</v>
      </c>
      <c r="D273" s="3873" t="s">
        <v>104</v>
      </c>
      <c r="E273" s="3873" t="s">
        <v>701</v>
      </c>
      <c r="F273" s="3873" t="s">
        <v>701</v>
      </c>
      <c r="G273" s="3881"/>
      <c r="H273" s="3883"/>
      <c r="I273" s="3876" t="s">
        <v>632</v>
      </c>
      <c r="J273" s="3882" t="s">
        <v>714</v>
      </c>
      <c r="K273" s="3882"/>
      <c r="L273" s="3930" t="s">
        <v>634</v>
      </c>
      <c r="M273" s="3883">
        <v>1.6</v>
      </c>
    </row>
    <row r="274" spans="1:13" ht="45.75" customHeight="1">
      <c r="A274" s="3943" t="s">
        <v>9361</v>
      </c>
      <c r="B274" s="3961" t="s">
        <v>1210</v>
      </c>
      <c r="C274" s="3883" t="s">
        <v>1211</v>
      </c>
      <c r="D274" s="3881" t="s">
        <v>658</v>
      </c>
      <c r="E274" s="3881" t="s">
        <v>1065</v>
      </c>
      <c r="F274" s="3881"/>
      <c r="G274" s="3881"/>
      <c r="H274" s="3883">
        <v>49</v>
      </c>
      <c r="I274" s="3882" t="s">
        <v>871</v>
      </c>
      <c r="J274" s="3882" t="s">
        <v>1212</v>
      </c>
      <c r="K274" s="3882" t="s">
        <v>1213</v>
      </c>
      <c r="L274" s="3930"/>
      <c r="M274" s="3883">
        <v>1.6</v>
      </c>
    </row>
    <row r="275" spans="1:13" ht="45.75" customHeight="1">
      <c r="A275" s="3871" t="s">
        <v>653</v>
      </c>
      <c r="B275" s="4530" t="s">
        <v>1214</v>
      </c>
      <c r="C275" s="3872" t="s">
        <v>1215</v>
      </c>
      <c r="D275" s="3873" t="s">
        <v>649</v>
      </c>
      <c r="E275" s="3873" t="s">
        <v>649</v>
      </c>
      <c r="F275" s="3873"/>
      <c r="G275" s="3881"/>
      <c r="H275" s="3883">
        <v>42</v>
      </c>
      <c r="I275" s="3876" t="s">
        <v>724</v>
      </c>
      <c r="J275" s="3882" t="s">
        <v>741</v>
      </c>
      <c r="K275" s="3917"/>
      <c r="L275" s="3930" t="s">
        <v>634</v>
      </c>
      <c r="M275" s="3883">
        <v>1.6</v>
      </c>
    </row>
    <row r="276" spans="1:13" ht="45.75" customHeight="1">
      <c r="A276" s="3871" t="s">
        <v>685</v>
      </c>
      <c r="B276" s="4530" t="s">
        <v>1216</v>
      </c>
      <c r="C276" s="3872" t="s">
        <v>1217</v>
      </c>
      <c r="D276" s="3873" t="s">
        <v>138</v>
      </c>
      <c r="E276" s="3873" t="s">
        <v>701</v>
      </c>
      <c r="F276" s="3873" t="s">
        <v>701</v>
      </c>
      <c r="G276" s="3881"/>
      <c r="H276" s="3883"/>
      <c r="I276" s="3876" t="s">
        <v>632</v>
      </c>
      <c r="J276" s="3882" t="s">
        <v>714</v>
      </c>
      <c r="K276" s="3882" t="s">
        <v>867</v>
      </c>
      <c r="L276" s="3930" t="s">
        <v>634</v>
      </c>
      <c r="M276" s="3883">
        <v>1.6</v>
      </c>
    </row>
    <row r="277" spans="1:13" ht="45.75" customHeight="1">
      <c r="A277" s="3871" t="s">
        <v>674</v>
      </c>
      <c r="B277" s="4530" t="s">
        <v>764</v>
      </c>
      <c r="C277" s="3872" t="s">
        <v>1218</v>
      </c>
      <c r="D277" s="3873" t="s">
        <v>731</v>
      </c>
      <c r="E277" s="3873" t="s">
        <v>649</v>
      </c>
      <c r="F277" s="3873"/>
      <c r="G277" s="3881"/>
      <c r="H277" s="3883"/>
      <c r="I277" s="3876" t="s">
        <v>724</v>
      </c>
      <c r="J277" s="3882" t="s">
        <v>725</v>
      </c>
      <c r="K277" s="3882"/>
      <c r="L277" s="3930" t="s">
        <v>634</v>
      </c>
      <c r="M277" s="3883">
        <v>1.6</v>
      </c>
    </row>
    <row r="278" spans="1:13" ht="45.75" customHeight="1">
      <c r="A278" s="3871" t="s">
        <v>646</v>
      </c>
      <c r="B278" s="4499" t="s">
        <v>1219</v>
      </c>
      <c r="C278" s="3872" t="s">
        <v>1220</v>
      </c>
      <c r="D278" s="3885" t="s">
        <v>708</v>
      </c>
      <c r="E278" s="3885" t="s">
        <v>818</v>
      </c>
      <c r="F278" s="3885"/>
      <c r="G278" s="4021"/>
      <c r="H278" s="4022"/>
      <c r="I278" s="3888" t="s">
        <v>650</v>
      </c>
      <c r="J278" s="3907" t="s">
        <v>1221</v>
      </c>
      <c r="K278" s="3882" t="s">
        <v>652</v>
      </c>
      <c r="L278" s="3930" t="s">
        <v>634</v>
      </c>
      <c r="M278" s="3883">
        <v>1.6</v>
      </c>
    </row>
    <row r="279" spans="1:13" ht="45.75" customHeight="1">
      <c r="A279" s="3871" t="s">
        <v>653</v>
      </c>
      <c r="B279" s="4499" t="s">
        <v>1219</v>
      </c>
      <c r="C279" s="3872" t="s">
        <v>1220</v>
      </c>
      <c r="D279" s="3873" t="s">
        <v>654</v>
      </c>
      <c r="E279" s="3873" t="s">
        <v>818</v>
      </c>
      <c r="F279" s="3873"/>
      <c r="G279" s="3881"/>
      <c r="H279" s="3883"/>
      <c r="I279" s="3876" t="s">
        <v>650</v>
      </c>
      <c r="J279" s="3882" t="s">
        <v>1221</v>
      </c>
      <c r="K279" s="3882" t="s">
        <v>655</v>
      </c>
      <c r="L279" s="3930" t="s">
        <v>634</v>
      </c>
      <c r="M279" s="3883">
        <v>3.3</v>
      </c>
    </row>
    <row r="280" spans="1:13" ht="45.75" customHeight="1">
      <c r="A280" s="3871" t="s">
        <v>765</v>
      </c>
      <c r="B280" s="4499" t="s">
        <v>1219</v>
      </c>
      <c r="C280" s="3872" t="s">
        <v>1220</v>
      </c>
      <c r="D280" s="3873" t="s">
        <v>654</v>
      </c>
      <c r="E280" s="3873" t="s">
        <v>818</v>
      </c>
      <c r="F280" s="3873"/>
      <c r="G280" s="3881"/>
      <c r="H280" s="3883"/>
      <c r="I280" s="3876" t="s">
        <v>650</v>
      </c>
      <c r="J280" s="3882" t="s">
        <v>1221</v>
      </c>
      <c r="K280" s="3882" t="s">
        <v>655</v>
      </c>
      <c r="L280" s="3930" t="s">
        <v>634</v>
      </c>
      <c r="M280" s="3883">
        <v>4.8</v>
      </c>
    </row>
    <row r="281" spans="1:13" ht="45.75" customHeight="1">
      <c r="A281" s="3945" t="s">
        <v>874</v>
      </c>
      <c r="B281" s="4499" t="s">
        <v>1222</v>
      </c>
      <c r="C281" s="4483" t="s">
        <v>1223</v>
      </c>
      <c r="D281" s="4531" t="s">
        <v>776</v>
      </c>
      <c r="E281" s="4470" t="s">
        <v>875</v>
      </c>
      <c r="F281" s="4470"/>
      <c r="G281" s="4470"/>
      <c r="H281" s="4483"/>
      <c r="I281" s="4475" t="s">
        <v>1224</v>
      </c>
      <c r="J281" s="4475" t="s">
        <v>1224</v>
      </c>
      <c r="K281" s="3915" t="s">
        <v>1225</v>
      </c>
      <c r="L281" s="3930"/>
      <c r="M281" s="3883">
        <v>1.6</v>
      </c>
    </row>
    <row r="282" spans="1:13" ht="45.75" customHeight="1">
      <c r="A282" s="3890" t="s">
        <v>9355</v>
      </c>
      <c r="B282" s="3961" t="s">
        <v>659</v>
      </c>
      <c r="C282" s="3883" t="s">
        <v>1226</v>
      </c>
      <c r="D282" s="3881" t="s">
        <v>658</v>
      </c>
      <c r="E282" s="3881"/>
      <c r="F282" s="3881"/>
      <c r="G282" s="3881"/>
      <c r="H282" s="3883">
        <v>31</v>
      </c>
      <c r="I282" s="3882" t="s">
        <v>736</v>
      </c>
      <c r="J282" s="3882" t="s">
        <v>736</v>
      </c>
      <c r="K282" s="3915" t="s">
        <v>737</v>
      </c>
      <c r="L282" s="3930"/>
      <c r="M282" s="3883">
        <v>1.6</v>
      </c>
    </row>
    <row r="283" spans="1:13" ht="45.75" customHeight="1">
      <c r="A283" s="3871" t="s">
        <v>629</v>
      </c>
      <c r="B283" s="4530" t="s">
        <v>863</v>
      </c>
      <c r="C283" s="3872" t="s">
        <v>1227</v>
      </c>
      <c r="D283" s="3897"/>
      <c r="E283" s="3897"/>
      <c r="F283" s="3897"/>
      <c r="G283" s="3938"/>
      <c r="H283" s="4024">
        <v>33</v>
      </c>
      <c r="I283" s="3900" t="s">
        <v>749</v>
      </c>
      <c r="J283" s="3939" t="s">
        <v>864</v>
      </c>
      <c r="K283" s="3913"/>
      <c r="L283" s="3930" t="s">
        <v>634</v>
      </c>
      <c r="M283" s="3883">
        <v>1.6</v>
      </c>
    </row>
    <row r="284" spans="1:13" ht="45.75" customHeight="1">
      <c r="A284" s="3871" t="s">
        <v>694</v>
      </c>
      <c r="B284" s="4530" t="s">
        <v>863</v>
      </c>
      <c r="C284" s="3872" t="s">
        <v>1227</v>
      </c>
      <c r="D284" s="3873"/>
      <c r="E284" s="3873"/>
      <c r="F284" s="3873"/>
      <c r="G284" s="3881"/>
      <c r="H284" s="3883">
        <v>33</v>
      </c>
      <c r="I284" s="3876" t="s">
        <v>749</v>
      </c>
      <c r="J284" s="3882" t="s">
        <v>864</v>
      </c>
      <c r="K284" s="3913"/>
      <c r="L284" s="3930" t="s">
        <v>634</v>
      </c>
      <c r="M284" s="3883">
        <v>1.6</v>
      </c>
    </row>
    <row r="285" spans="1:13" ht="45.75" customHeight="1">
      <c r="A285" s="3871" t="s">
        <v>1026</v>
      </c>
      <c r="B285" s="4530" t="s">
        <v>863</v>
      </c>
      <c r="C285" s="3872" t="s">
        <v>1227</v>
      </c>
      <c r="D285" s="3873"/>
      <c r="E285" s="3873"/>
      <c r="F285" s="3873"/>
      <c r="G285" s="3881"/>
      <c r="H285" s="3883">
        <v>43</v>
      </c>
      <c r="I285" s="3876" t="s">
        <v>749</v>
      </c>
      <c r="J285" s="3882" t="s">
        <v>864</v>
      </c>
      <c r="K285" s="4023" t="s">
        <v>1228</v>
      </c>
      <c r="L285" s="3930" t="s">
        <v>634</v>
      </c>
      <c r="M285" s="3883">
        <v>1.6</v>
      </c>
    </row>
    <row r="286" spans="1:13" ht="45.75" customHeight="1">
      <c r="A286" s="3871" t="s">
        <v>674</v>
      </c>
      <c r="B286" s="4530" t="s">
        <v>1229</v>
      </c>
      <c r="C286" s="3872" t="s">
        <v>1230</v>
      </c>
      <c r="D286" s="3873" t="s">
        <v>654</v>
      </c>
      <c r="E286" s="3873"/>
      <c r="F286" s="3873"/>
      <c r="G286" s="3881"/>
      <c r="H286" s="3883">
        <v>49</v>
      </c>
      <c r="I286" s="3876" t="s">
        <v>724</v>
      </c>
      <c r="J286" s="3882" t="s">
        <v>741</v>
      </c>
      <c r="K286" s="3882"/>
      <c r="L286" s="3930" t="s">
        <v>634</v>
      </c>
      <c r="M286" s="3883">
        <v>1.6</v>
      </c>
    </row>
    <row r="287" spans="1:13" ht="45.75" customHeight="1">
      <c r="A287" s="3871" t="s">
        <v>674</v>
      </c>
      <c r="B287" s="4530" t="s">
        <v>1231</v>
      </c>
      <c r="C287" s="3872" t="s">
        <v>1232</v>
      </c>
      <c r="D287" s="3897" t="s">
        <v>689</v>
      </c>
      <c r="E287" s="3897" t="s">
        <v>649</v>
      </c>
      <c r="F287" s="3897" t="s">
        <v>649</v>
      </c>
      <c r="G287" s="3938"/>
      <c r="H287" s="4024"/>
      <c r="I287" s="3900" t="s">
        <v>848</v>
      </c>
      <c r="J287" s="3939" t="s">
        <v>1233</v>
      </c>
      <c r="K287" s="3882" t="s">
        <v>692</v>
      </c>
      <c r="L287" s="3930" t="s">
        <v>634</v>
      </c>
      <c r="M287" s="3883">
        <v>1.6</v>
      </c>
    </row>
    <row r="288" spans="1:13" ht="45.75" customHeight="1">
      <c r="A288" s="3871" t="s">
        <v>694</v>
      </c>
      <c r="B288" s="4499" t="s">
        <v>1234</v>
      </c>
      <c r="C288" s="3872" t="s">
        <v>1232</v>
      </c>
      <c r="D288" s="3873" t="s">
        <v>689</v>
      </c>
      <c r="E288" s="3873" t="s">
        <v>649</v>
      </c>
      <c r="F288" s="3873" t="s">
        <v>649</v>
      </c>
      <c r="G288" s="3881"/>
      <c r="H288" s="3883"/>
      <c r="I288" s="3876" t="s">
        <v>848</v>
      </c>
      <c r="J288" s="3882" t="s">
        <v>1233</v>
      </c>
      <c r="K288" s="3882" t="s">
        <v>693</v>
      </c>
      <c r="L288" s="3930" t="s">
        <v>634</v>
      </c>
      <c r="M288" s="3883">
        <v>2.8</v>
      </c>
    </row>
    <row r="289" spans="1:13" ht="45.75" customHeight="1">
      <c r="A289" s="3871" t="s">
        <v>635</v>
      </c>
      <c r="B289" s="4020" t="s">
        <v>1235</v>
      </c>
      <c r="C289" s="3872" t="s">
        <v>1236</v>
      </c>
      <c r="D289" s="3880" t="s">
        <v>696</v>
      </c>
      <c r="E289" s="3881"/>
      <c r="F289" s="4470"/>
      <c r="G289" s="3881"/>
      <c r="H289" s="3883">
        <v>42</v>
      </c>
      <c r="I289" s="3882" t="s">
        <v>638</v>
      </c>
      <c r="J289" s="3882" t="s">
        <v>1237</v>
      </c>
      <c r="K289" s="3915" t="s">
        <v>1238</v>
      </c>
      <c r="L289" s="3930"/>
      <c r="M289" s="3883">
        <v>1.6</v>
      </c>
    </row>
    <row r="290" spans="1:13" ht="45.75" customHeight="1">
      <c r="A290" s="3871" t="s">
        <v>646</v>
      </c>
      <c r="B290" s="4530" t="s">
        <v>1239</v>
      </c>
      <c r="C290" s="3872" t="s">
        <v>1240</v>
      </c>
      <c r="D290" s="3885" t="s">
        <v>708</v>
      </c>
      <c r="E290" s="3885"/>
      <c r="F290" s="3885"/>
      <c r="G290" s="4021"/>
      <c r="H290" s="4022"/>
      <c r="I290" s="3888" t="s">
        <v>650</v>
      </c>
      <c r="J290" s="3907" t="s">
        <v>1241</v>
      </c>
      <c r="K290" s="3896" t="s">
        <v>652</v>
      </c>
      <c r="L290" s="3930" t="s">
        <v>634</v>
      </c>
      <c r="M290" s="3883">
        <v>1.6</v>
      </c>
    </row>
    <row r="291" spans="1:13" ht="45.75" customHeight="1">
      <c r="A291" s="3871" t="s">
        <v>653</v>
      </c>
      <c r="B291" s="4530" t="s">
        <v>1239</v>
      </c>
      <c r="C291" s="3872" t="s">
        <v>1240</v>
      </c>
      <c r="D291" s="3873" t="s">
        <v>654</v>
      </c>
      <c r="E291" s="3873"/>
      <c r="F291" s="3873"/>
      <c r="G291" s="3881"/>
      <c r="H291" s="3883"/>
      <c r="I291" s="3876" t="s">
        <v>650</v>
      </c>
      <c r="J291" s="3882" t="s">
        <v>1241</v>
      </c>
      <c r="K291" s="3896" t="s">
        <v>655</v>
      </c>
      <c r="L291" s="3930" t="s">
        <v>634</v>
      </c>
      <c r="M291" s="3883">
        <v>3.3</v>
      </c>
    </row>
    <row r="292" spans="1:13" ht="45.75" customHeight="1">
      <c r="A292" s="3890" t="s">
        <v>9358</v>
      </c>
      <c r="B292" s="3961" t="s">
        <v>1242</v>
      </c>
      <c r="C292" s="3883" t="s">
        <v>1243</v>
      </c>
      <c r="D292" s="3881" t="s">
        <v>658</v>
      </c>
      <c r="E292" s="3881"/>
      <c r="F292" s="3881"/>
      <c r="G292" s="3881"/>
      <c r="H292" s="3883">
        <v>54</v>
      </c>
      <c r="I292" s="3882" t="s">
        <v>879</v>
      </c>
      <c r="J292" s="3882" t="s">
        <v>955</v>
      </c>
      <c r="K292" s="3915" t="s">
        <v>737</v>
      </c>
      <c r="L292" s="3930"/>
      <c r="M292" s="3883">
        <v>1.6</v>
      </c>
    </row>
    <row r="293" spans="1:13" ht="45.75" customHeight="1">
      <c r="A293" s="3871" t="s">
        <v>694</v>
      </c>
      <c r="B293" s="4530" t="s">
        <v>1244</v>
      </c>
      <c r="C293" s="3872" t="s">
        <v>1245</v>
      </c>
      <c r="D293" s="3897" t="s">
        <v>863</v>
      </c>
      <c r="E293" s="3897" t="s">
        <v>701</v>
      </c>
      <c r="F293" s="3897" t="s">
        <v>701</v>
      </c>
      <c r="G293" s="3938"/>
      <c r="H293" s="4024">
        <v>40</v>
      </c>
      <c r="I293" s="3900" t="s">
        <v>826</v>
      </c>
      <c r="J293" s="3939" t="s">
        <v>827</v>
      </c>
      <c r="K293" s="3896" t="s">
        <v>1246</v>
      </c>
      <c r="L293" s="3930" t="s">
        <v>634</v>
      </c>
      <c r="M293" s="3883">
        <v>1.6</v>
      </c>
    </row>
    <row r="294" spans="1:13" ht="45.75" customHeight="1">
      <c r="A294" s="3871" t="s">
        <v>698</v>
      </c>
      <c r="B294" s="4530" t="s">
        <v>1244</v>
      </c>
      <c r="C294" s="3872" t="s">
        <v>1245</v>
      </c>
      <c r="D294" s="3873" t="s">
        <v>102</v>
      </c>
      <c r="E294" s="3873" t="s">
        <v>701</v>
      </c>
      <c r="F294" s="3873" t="s">
        <v>701</v>
      </c>
      <c r="G294" s="3881"/>
      <c r="H294" s="3883">
        <v>40</v>
      </c>
      <c r="I294" s="3876" t="s">
        <v>826</v>
      </c>
      <c r="J294" s="3882" t="s">
        <v>827</v>
      </c>
      <c r="K294" s="3896" t="s">
        <v>1247</v>
      </c>
      <c r="L294" s="3930" t="s">
        <v>634</v>
      </c>
      <c r="M294" s="3883">
        <v>3.6</v>
      </c>
    </row>
    <row r="295" spans="1:13" ht="45.75" customHeight="1">
      <c r="A295" s="3871" t="s">
        <v>629</v>
      </c>
      <c r="B295" s="4530" t="s">
        <v>1244</v>
      </c>
      <c r="C295" s="3872" t="s">
        <v>1245</v>
      </c>
      <c r="D295" s="3873" t="s">
        <v>102</v>
      </c>
      <c r="E295" s="3873" t="s">
        <v>701</v>
      </c>
      <c r="F295" s="3873" t="s">
        <v>701</v>
      </c>
      <c r="G295" s="3881"/>
      <c r="H295" s="3883">
        <v>40</v>
      </c>
      <c r="I295" s="3876" t="s">
        <v>826</v>
      </c>
      <c r="J295" s="3882" t="s">
        <v>827</v>
      </c>
      <c r="K295" s="3896" t="s">
        <v>1247</v>
      </c>
      <c r="L295" s="3930" t="s">
        <v>634</v>
      </c>
      <c r="M295" s="3883">
        <v>3.6</v>
      </c>
    </row>
    <row r="296" spans="1:13" ht="45.75" customHeight="1">
      <c r="A296" s="3871" t="s">
        <v>756</v>
      </c>
      <c r="B296" s="4020" t="s">
        <v>1248</v>
      </c>
      <c r="C296" s="3872" t="s">
        <v>1249</v>
      </c>
      <c r="D296" s="3880"/>
      <c r="E296" s="3881"/>
      <c r="F296" s="4470"/>
      <c r="G296" s="3881"/>
      <c r="H296" s="3883">
        <v>37</v>
      </c>
      <c r="I296" s="3882" t="s">
        <v>1250</v>
      </c>
      <c r="J296" s="3882" t="s">
        <v>1251</v>
      </c>
      <c r="K296" s="4018" t="s">
        <v>1252</v>
      </c>
      <c r="L296" s="3930"/>
      <c r="M296" s="3883"/>
    </row>
    <row r="297" spans="1:13" ht="45.75" customHeight="1">
      <c r="A297" s="3871" t="s">
        <v>635</v>
      </c>
      <c r="B297" s="4020" t="s">
        <v>1248</v>
      </c>
      <c r="C297" s="3872" t="s">
        <v>1249</v>
      </c>
      <c r="D297" s="3953" t="s">
        <v>696</v>
      </c>
      <c r="E297" s="3938"/>
      <c r="F297" s="4478"/>
      <c r="G297" s="3938"/>
      <c r="H297" s="4024">
        <v>45</v>
      </c>
      <c r="I297" s="3882" t="s">
        <v>1250</v>
      </c>
      <c r="J297" s="3882" t="s">
        <v>1251</v>
      </c>
      <c r="K297" s="4018" t="s">
        <v>1253</v>
      </c>
      <c r="L297" s="3930"/>
      <c r="M297" s="3883">
        <v>1.6</v>
      </c>
    </row>
    <row r="298" spans="1:13" ht="45.75" customHeight="1">
      <c r="A298" s="3871" t="s">
        <v>635</v>
      </c>
      <c r="B298" s="4020" t="s">
        <v>696</v>
      </c>
      <c r="C298" s="3872" t="s">
        <v>1254</v>
      </c>
      <c r="D298" s="3880"/>
      <c r="E298" s="3881"/>
      <c r="F298" s="4470"/>
      <c r="G298" s="3881"/>
      <c r="H298" s="3883">
        <v>30</v>
      </c>
      <c r="I298" s="3882" t="s">
        <v>638</v>
      </c>
      <c r="J298" s="3882" t="s">
        <v>1255</v>
      </c>
      <c r="K298" s="3882" t="s">
        <v>1256</v>
      </c>
      <c r="L298" s="3930"/>
      <c r="M298" s="3883">
        <v>1.6</v>
      </c>
    </row>
    <row r="299" spans="1:13" ht="45.75" customHeight="1">
      <c r="A299" s="3890" t="s">
        <v>808</v>
      </c>
      <c r="B299" s="4532" t="s">
        <v>1257</v>
      </c>
      <c r="C299" s="4473" t="s">
        <v>1022</v>
      </c>
      <c r="D299" s="4474" t="s">
        <v>901</v>
      </c>
      <c r="E299" s="4026"/>
      <c r="F299" s="4027"/>
      <c r="G299" s="4027"/>
      <c r="H299" s="4028" t="s">
        <v>983</v>
      </c>
      <c r="I299" s="4029" t="s">
        <v>902</v>
      </c>
      <c r="J299" s="4030" t="s">
        <v>902</v>
      </c>
      <c r="K299" s="4031" t="s">
        <v>1258</v>
      </c>
      <c r="L299" s="3878"/>
      <c r="M299" s="3883">
        <v>1.6</v>
      </c>
    </row>
    <row r="300" spans="1:13" ht="45.75" customHeight="1">
      <c r="A300" s="3932" t="s">
        <v>1259</v>
      </c>
      <c r="B300" s="3961" t="s">
        <v>1260</v>
      </c>
      <c r="C300" s="3883" t="s">
        <v>1261</v>
      </c>
      <c r="D300" s="3881"/>
      <c r="E300" s="3881"/>
      <c r="F300" s="3881"/>
      <c r="G300" s="3881"/>
      <c r="H300" s="3883">
        <v>28</v>
      </c>
      <c r="I300" s="3882" t="s">
        <v>1262</v>
      </c>
      <c r="J300" s="3882" t="s">
        <v>790</v>
      </c>
      <c r="K300" s="4533"/>
      <c r="L300" s="3930" t="s">
        <v>634</v>
      </c>
      <c r="M300" s="3883">
        <v>1.6</v>
      </c>
    </row>
    <row r="301" spans="1:13" ht="45.75" customHeight="1">
      <c r="A301" s="3890" t="s">
        <v>808</v>
      </c>
      <c r="B301" s="4499" t="s">
        <v>1263</v>
      </c>
      <c r="C301" s="3883" t="s">
        <v>1264</v>
      </c>
      <c r="D301" s="3881" t="s">
        <v>811</v>
      </c>
      <c r="E301" s="3873"/>
      <c r="F301" s="3873"/>
      <c r="G301" s="3881"/>
      <c r="H301" s="3883">
        <v>22</v>
      </c>
      <c r="I301" s="3882" t="s">
        <v>977</v>
      </c>
      <c r="J301" s="3882" t="s">
        <v>1265</v>
      </c>
      <c r="K301" s="3882"/>
      <c r="L301" s="3930"/>
      <c r="M301" s="3883">
        <v>1.6</v>
      </c>
    </row>
    <row r="302" spans="1:13" ht="45.75" customHeight="1">
      <c r="A302" s="3871" t="s">
        <v>756</v>
      </c>
      <c r="B302" s="4020" t="s">
        <v>1266</v>
      </c>
      <c r="C302" s="3872" t="s">
        <v>1267</v>
      </c>
      <c r="D302" s="3880" t="s">
        <v>1268</v>
      </c>
      <c r="E302" s="3881"/>
      <c r="F302" s="4470" t="s">
        <v>649</v>
      </c>
      <c r="G302" s="3881" t="s">
        <v>649</v>
      </c>
      <c r="H302" s="3883">
        <v>30</v>
      </c>
      <c r="I302" s="3882" t="s">
        <v>1250</v>
      </c>
      <c r="J302" s="3882" t="s">
        <v>1251</v>
      </c>
      <c r="K302" s="3916" t="s">
        <v>1269</v>
      </c>
      <c r="L302" s="3930"/>
      <c r="M302" s="3883"/>
    </row>
    <row r="303" spans="1:13" ht="45.75" customHeight="1">
      <c r="A303" s="3871" t="s">
        <v>635</v>
      </c>
      <c r="B303" s="4020" t="s">
        <v>1266</v>
      </c>
      <c r="C303" s="3872" t="s">
        <v>1267</v>
      </c>
      <c r="D303" s="3953" t="s">
        <v>696</v>
      </c>
      <c r="E303" s="3938"/>
      <c r="F303" s="4478" t="s">
        <v>649</v>
      </c>
      <c r="G303" s="3938" t="s">
        <v>649</v>
      </c>
      <c r="H303" s="4024">
        <v>30</v>
      </c>
      <c r="I303" s="3939" t="s">
        <v>1250</v>
      </c>
      <c r="J303" s="3882" t="s">
        <v>1251</v>
      </c>
      <c r="K303" s="3916" t="s">
        <v>1270</v>
      </c>
      <c r="L303" s="3930"/>
      <c r="M303" s="3883">
        <v>1.6</v>
      </c>
    </row>
    <row r="304" spans="1:13" ht="45.75" customHeight="1">
      <c r="A304" s="3890" t="s">
        <v>808</v>
      </c>
      <c r="B304" s="3961" t="s">
        <v>1271</v>
      </c>
      <c r="C304" s="3883" t="s">
        <v>1272</v>
      </c>
      <c r="D304" s="3881" t="s">
        <v>811</v>
      </c>
      <c r="E304" s="3873"/>
      <c r="F304" s="4032"/>
      <c r="G304" s="3881"/>
      <c r="H304" s="3883">
        <v>20</v>
      </c>
      <c r="I304" s="3882" t="s">
        <v>977</v>
      </c>
      <c r="J304" s="3882" t="s">
        <v>978</v>
      </c>
      <c r="K304" s="3882" t="s">
        <v>1273</v>
      </c>
      <c r="L304" s="3930"/>
      <c r="M304" s="3883">
        <v>1.6</v>
      </c>
    </row>
    <row r="305" spans="1:13" ht="45.75" customHeight="1">
      <c r="A305" s="3871" t="s">
        <v>674</v>
      </c>
      <c r="B305" s="4530" t="s">
        <v>1274</v>
      </c>
      <c r="C305" s="3872" t="s">
        <v>1275</v>
      </c>
      <c r="D305" s="3873" t="s">
        <v>731</v>
      </c>
      <c r="E305" s="3873" t="s">
        <v>649</v>
      </c>
      <c r="F305" s="3873"/>
      <c r="G305" s="3881"/>
      <c r="H305" s="3883"/>
      <c r="I305" s="3876" t="s">
        <v>724</v>
      </c>
      <c r="J305" s="3882" t="s">
        <v>725</v>
      </c>
      <c r="K305" s="3882"/>
      <c r="L305" s="3930" t="s">
        <v>634</v>
      </c>
      <c r="M305" s="3883">
        <v>1.6</v>
      </c>
    </row>
    <row r="306" spans="1:13" ht="45.75" customHeight="1">
      <c r="A306" s="3932" t="s">
        <v>926</v>
      </c>
      <c r="B306" s="4033" t="s">
        <v>1276</v>
      </c>
      <c r="C306" s="4034" t="s">
        <v>1277</v>
      </c>
      <c r="D306" s="4035" t="s">
        <v>101</v>
      </c>
      <c r="E306" s="3938"/>
      <c r="F306" s="3938"/>
      <c r="G306" s="3938"/>
      <c r="H306" s="4024"/>
      <c r="I306" s="4036" t="s">
        <v>925</v>
      </c>
      <c r="J306" s="4036" t="s">
        <v>1278</v>
      </c>
      <c r="K306" s="3882" t="s">
        <v>1279</v>
      </c>
      <c r="L306" s="3930"/>
      <c r="M306" s="3883">
        <v>1.6</v>
      </c>
    </row>
    <row r="307" spans="1:13" ht="45.75" customHeight="1">
      <c r="A307" s="3871" t="s">
        <v>682</v>
      </c>
      <c r="B307" s="4020" t="s">
        <v>1276</v>
      </c>
      <c r="C307" s="3872" t="s">
        <v>1277</v>
      </c>
      <c r="D307" s="3953" t="s">
        <v>101</v>
      </c>
      <c r="E307" s="3938"/>
      <c r="F307" s="3938"/>
      <c r="G307" s="3938"/>
      <c r="H307" s="4024">
        <v>12</v>
      </c>
      <c r="I307" s="3939" t="s">
        <v>925</v>
      </c>
      <c r="J307" s="3939" t="s">
        <v>1278</v>
      </c>
      <c r="K307" s="3882" t="s">
        <v>1279</v>
      </c>
      <c r="L307" s="3930"/>
      <c r="M307" s="3883">
        <v>1.6</v>
      </c>
    </row>
    <row r="308" spans="1:13" ht="45.75" customHeight="1">
      <c r="A308" s="3871" t="s">
        <v>685</v>
      </c>
      <c r="B308" s="4020" t="s">
        <v>1276</v>
      </c>
      <c r="C308" s="3872" t="s">
        <v>1277</v>
      </c>
      <c r="D308" s="3880" t="s">
        <v>101</v>
      </c>
      <c r="E308" s="3881"/>
      <c r="F308" s="3881"/>
      <c r="G308" s="3881"/>
      <c r="H308" s="3883">
        <v>12</v>
      </c>
      <c r="I308" s="3882" t="s">
        <v>925</v>
      </c>
      <c r="J308" s="3882" t="s">
        <v>1278</v>
      </c>
      <c r="K308" s="3915" t="s">
        <v>1279</v>
      </c>
      <c r="L308" s="3930"/>
      <c r="M308" s="3883">
        <v>1.6</v>
      </c>
    </row>
    <row r="309" spans="1:13" ht="45.75" customHeight="1">
      <c r="A309" s="3871" t="s">
        <v>698</v>
      </c>
      <c r="B309" s="4530" t="s">
        <v>1280</v>
      </c>
      <c r="C309" s="3872" t="s">
        <v>1281</v>
      </c>
      <c r="D309" s="3873" t="s">
        <v>104</v>
      </c>
      <c r="E309" s="3873" t="s">
        <v>701</v>
      </c>
      <c r="F309" s="3873" t="s">
        <v>701</v>
      </c>
      <c r="G309" s="3881"/>
      <c r="H309" s="3883"/>
      <c r="I309" s="3876" t="s">
        <v>632</v>
      </c>
      <c r="J309" s="3882" t="s">
        <v>714</v>
      </c>
      <c r="K309" s="3882"/>
      <c r="L309" s="3930" t="s">
        <v>634</v>
      </c>
      <c r="M309" s="3883">
        <v>1.6</v>
      </c>
    </row>
    <row r="310" spans="1:13" ht="45.75" customHeight="1">
      <c r="A310" s="3943" t="s">
        <v>9361</v>
      </c>
      <c r="B310" s="4499" t="s">
        <v>1282</v>
      </c>
      <c r="C310" s="4483" t="s">
        <v>1283</v>
      </c>
      <c r="D310" s="3880" t="s">
        <v>658</v>
      </c>
      <c r="E310" s="4470" t="s">
        <v>1284</v>
      </c>
      <c r="F310" s="4470"/>
      <c r="G310" s="4470"/>
      <c r="H310" s="3883">
        <v>65</v>
      </c>
      <c r="I310" s="4475" t="s">
        <v>883</v>
      </c>
      <c r="J310" s="4475" t="s">
        <v>1131</v>
      </c>
      <c r="K310" s="3915" t="s">
        <v>737</v>
      </c>
      <c r="L310" s="3930"/>
      <c r="M310" s="3883">
        <v>2.6</v>
      </c>
    </row>
    <row r="311" spans="1:13" ht="45.75" customHeight="1">
      <c r="A311" s="3890" t="s">
        <v>9355</v>
      </c>
      <c r="B311" s="4037" t="s">
        <v>1285</v>
      </c>
      <c r="C311" s="3883" t="s">
        <v>1286</v>
      </c>
      <c r="D311" s="3881" t="s">
        <v>658</v>
      </c>
      <c r="E311" s="3881"/>
      <c r="F311" s="3881" t="s">
        <v>649</v>
      </c>
      <c r="G311" s="3881" t="s">
        <v>649</v>
      </c>
      <c r="H311" s="3883">
        <v>32</v>
      </c>
      <c r="I311" s="3882" t="s">
        <v>736</v>
      </c>
      <c r="J311" s="3882" t="s">
        <v>736</v>
      </c>
      <c r="K311" s="3915" t="s">
        <v>737</v>
      </c>
      <c r="L311" s="3930"/>
      <c r="M311" s="3883">
        <v>1.6</v>
      </c>
    </row>
    <row r="312" spans="1:13" ht="45.75" customHeight="1">
      <c r="A312" s="3890" t="s">
        <v>808</v>
      </c>
      <c r="B312" s="4534" t="s">
        <v>1287</v>
      </c>
      <c r="C312" s="4473" t="s">
        <v>1288</v>
      </c>
      <c r="D312" s="4474" t="s">
        <v>901</v>
      </c>
      <c r="E312" s="4472"/>
      <c r="F312" s="3941"/>
      <c r="G312" s="3941"/>
      <c r="H312" s="3883">
        <v>28</v>
      </c>
      <c r="I312" s="4497" t="s">
        <v>812</v>
      </c>
      <c r="J312" s="4018" t="s">
        <v>813</v>
      </c>
      <c r="K312" s="3992"/>
      <c r="L312" s="3930"/>
      <c r="M312" s="3883">
        <v>1.6</v>
      </c>
    </row>
    <row r="313" spans="1:13" ht="45.75" customHeight="1">
      <c r="A313" s="3932" t="s">
        <v>886</v>
      </c>
      <c r="B313" s="3967" t="s">
        <v>1289</v>
      </c>
      <c r="C313" s="4038" t="s">
        <v>1290</v>
      </c>
      <c r="D313" s="3873" t="s">
        <v>881</v>
      </c>
      <c r="E313" s="3881"/>
      <c r="F313" s="4470"/>
      <c r="G313" s="3881"/>
      <c r="H313" s="3883">
        <v>48</v>
      </c>
      <c r="I313" s="3882" t="s">
        <v>883</v>
      </c>
      <c r="J313" s="3882" t="s">
        <v>884</v>
      </c>
      <c r="K313" s="3882" t="s">
        <v>1291</v>
      </c>
      <c r="L313" s="3930"/>
      <c r="M313" s="3883">
        <v>1.6</v>
      </c>
    </row>
    <row r="314" spans="1:13" ht="45.75" customHeight="1">
      <c r="A314" s="3932" t="s">
        <v>926</v>
      </c>
      <c r="B314" s="4535" t="s">
        <v>1292</v>
      </c>
      <c r="C314" s="4493" t="s">
        <v>1293</v>
      </c>
      <c r="D314" s="4477" t="s">
        <v>101</v>
      </c>
      <c r="E314" s="4478"/>
      <c r="F314" s="3938"/>
      <c r="G314" s="3938"/>
      <c r="H314" s="4024"/>
      <c r="I314" s="4494" t="s">
        <v>927</v>
      </c>
      <c r="J314" s="4494" t="s">
        <v>927</v>
      </c>
      <c r="K314" s="3882" t="s">
        <v>928</v>
      </c>
      <c r="L314" s="3930"/>
      <c r="M314" s="3883">
        <v>1.6</v>
      </c>
    </row>
    <row r="315" spans="1:13" ht="45.75" customHeight="1">
      <c r="A315" s="3871" t="s">
        <v>682</v>
      </c>
      <c r="B315" s="4020" t="s">
        <v>1292</v>
      </c>
      <c r="C315" s="3872" t="s">
        <v>1293</v>
      </c>
      <c r="D315" s="3953" t="s">
        <v>101</v>
      </c>
      <c r="E315" s="3938"/>
      <c r="F315" s="4478"/>
      <c r="G315" s="3938"/>
      <c r="H315" s="4024">
        <v>11</v>
      </c>
      <c r="I315" s="3939" t="s">
        <v>927</v>
      </c>
      <c r="J315" s="3939" t="s">
        <v>927</v>
      </c>
      <c r="K315" s="3882" t="s">
        <v>928</v>
      </c>
      <c r="L315" s="3930"/>
      <c r="M315" s="3883">
        <v>1.6</v>
      </c>
    </row>
    <row r="316" spans="1:13" ht="45.75" customHeight="1">
      <c r="A316" s="3871" t="s">
        <v>685</v>
      </c>
      <c r="B316" s="4020" t="s">
        <v>1292</v>
      </c>
      <c r="C316" s="3872" t="s">
        <v>1293</v>
      </c>
      <c r="D316" s="3880" t="s">
        <v>101</v>
      </c>
      <c r="E316" s="3881"/>
      <c r="F316" s="4470"/>
      <c r="G316" s="3881"/>
      <c r="H316" s="3883">
        <v>11</v>
      </c>
      <c r="I316" s="3882" t="s">
        <v>927</v>
      </c>
      <c r="J316" s="3882" t="s">
        <v>927</v>
      </c>
      <c r="K316" s="3882" t="s">
        <v>928</v>
      </c>
      <c r="L316" s="3930"/>
      <c r="M316" s="3883">
        <v>1.6</v>
      </c>
    </row>
    <row r="317" spans="1:13" ht="45.75" customHeight="1">
      <c r="A317" s="3871" t="s">
        <v>653</v>
      </c>
      <c r="B317" s="4530" t="s">
        <v>711</v>
      </c>
      <c r="C317" s="3872" t="s">
        <v>1294</v>
      </c>
      <c r="D317" s="3873"/>
      <c r="E317" s="3873" t="s">
        <v>649</v>
      </c>
      <c r="F317" s="3873"/>
      <c r="G317" s="3881"/>
      <c r="H317" s="3883"/>
      <c r="I317" s="3876" t="s">
        <v>724</v>
      </c>
      <c r="J317" s="3882" t="s">
        <v>1295</v>
      </c>
      <c r="K317" s="4475" t="s">
        <v>1296</v>
      </c>
      <c r="L317" s="3930" t="s">
        <v>634</v>
      </c>
      <c r="M317" s="3883">
        <v>4.2</v>
      </c>
    </row>
    <row r="318" spans="1:13" ht="45.75" customHeight="1">
      <c r="A318" s="3871" t="s">
        <v>756</v>
      </c>
      <c r="B318" s="4020" t="s">
        <v>1297</v>
      </c>
      <c r="C318" s="3872" t="s">
        <v>1298</v>
      </c>
      <c r="D318" s="3882" t="s">
        <v>1268</v>
      </c>
      <c r="E318" s="3882"/>
      <c r="F318" s="4470"/>
      <c r="G318" s="3881"/>
      <c r="H318" s="3883">
        <v>25</v>
      </c>
      <c r="I318" s="3882" t="s">
        <v>638</v>
      </c>
      <c r="J318" s="3882" t="s">
        <v>1299</v>
      </c>
      <c r="K318" s="3896" t="s">
        <v>1300</v>
      </c>
      <c r="L318" s="3930"/>
      <c r="M318" s="3883"/>
    </row>
    <row r="319" spans="1:13" ht="45.75" customHeight="1">
      <c r="A319" s="3871" t="s">
        <v>635</v>
      </c>
      <c r="B319" s="4020" t="s">
        <v>1297</v>
      </c>
      <c r="C319" s="3872" t="s">
        <v>1298</v>
      </c>
      <c r="D319" s="3938" t="s">
        <v>696</v>
      </c>
      <c r="E319" s="3939" t="s">
        <v>1268</v>
      </c>
      <c r="F319" s="4478"/>
      <c r="G319" s="3938"/>
      <c r="H319" s="4024">
        <v>25</v>
      </c>
      <c r="I319" s="3882" t="s">
        <v>638</v>
      </c>
      <c r="J319" s="3882" t="s">
        <v>1299</v>
      </c>
      <c r="K319" s="3896"/>
      <c r="L319" s="3930"/>
      <c r="M319" s="3883">
        <v>1.6</v>
      </c>
    </row>
    <row r="320" spans="1:13" ht="45.75" customHeight="1">
      <c r="A320" s="3890" t="s">
        <v>9355</v>
      </c>
      <c r="B320" s="3961" t="s">
        <v>1301</v>
      </c>
      <c r="C320" s="3883" t="s">
        <v>1302</v>
      </c>
      <c r="D320" s="3881" t="s">
        <v>658</v>
      </c>
      <c r="E320" s="3881" t="s">
        <v>659</v>
      </c>
      <c r="F320" s="3881" t="s">
        <v>649</v>
      </c>
      <c r="G320" s="3881" t="s">
        <v>649</v>
      </c>
      <c r="H320" s="3883">
        <v>37</v>
      </c>
      <c r="I320" s="3882" t="s">
        <v>736</v>
      </c>
      <c r="J320" s="3882" t="s">
        <v>736</v>
      </c>
      <c r="K320" s="3915" t="s">
        <v>737</v>
      </c>
      <c r="L320" s="3930"/>
      <c r="M320" s="3883">
        <v>1.6</v>
      </c>
    </row>
    <row r="321" spans="1:13" ht="45.75" customHeight="1">
      <c r="A321" s="3945" t="s">
        <v>874</v>
      </c>
      <c r="B321" s="3961" t="s">
        <v>1303</v>
      </c>
      <c r="C321" s="3883" t="s">
        <v>1304</v>
      </c>
      <c r="D321" s="3881" t="s">
        <v>658</v>
      </c>
      <c r="E321" s="3881"/>
      <c r="F321" s="3881"/>
      <c r="G321" s="3881"/>
      <c r="H321" s="3883">
        <v>27</v>
      </c>
      <c r="I321" s="3882" t="s">
        <v>673</v>
      </c>
      <c r="J321" s="3882" t="s">
        <v>673</v>
      </c>
      <c r="K321" s="3915" t="s">
        <v>778</v>
      </c>
      <c r="L321" s="3930"/>
      <c r="M321" s="3883">
        <v>1.6</v>
      </c>
    </row>
    <row r="322" spans="1:13" ht="45.75" customHeight="1">
      <c r="A322" s="3871" t="s">
        <v>674</v>
      </c>
      <c r="B322" s="4530" t="s">
        <v>1305</v>
      </c>
      <c r="C322" s="3872" t="s">
        <v>1306</v>
      </c>
      <c r="D322" s="3873" t="s">
        <v>731</v>
      </c>
      <c r="E322" s="3873" t="s">
        <v>649</v>
      </c>
      <c r="F322" s="3873"/>
      <c r="G322" s="3881"/>
      <c r="H322" s="3883"/>
      <c r="I322" s="3876" t="s">
        <v>724</v>
      </c>
      <c r="J322" s="3882" t="s">
        <v>725</v>
      </c>
      <c r="K322" s="3882"/>
      <c r="L322" s="3930" t="s">
        <v>634</v>
      </c>
      <c r="M322" s="3883">
        <v>1.6</v>
      </c>
    </row>
    <row r="323" spans="1:13" ht="45.75" customHeight="1">
      <c r="A323" s="3871" t="s">
        <v>765</v>
      </c>
      <c r="B323" s="4530" t="s">
        <v>1307</v>
      </c>
      <c r="C323" s="3872" t="s">
        <v>1308</v>
      </c>
      <c r="D323" s="3873"/>
      <c r="E323" s="3873"/>
      <c r="F323" s="3873"/>
      <c r="G323" s="3881"/>
      <c r="H323" s="3883">
        <v>38</v>
      </c>
      <c r="I323" s="3876" t="s">
        <v>650</v>
      </c>
      <c r="J323" s="3882" t="s">
        <v>1076</v>
      </c>
      <c r="K323" s="3915"/>
      <c r="L323" s="3930" t="s">
        <v>634</v>
      </c>
      <c r="M323" s="3883">
        <v>1.6</v>
      </c>
    </row>
    <row r="324" spans="1:13" ht="45.75" customHeight="1">
      <c r="A324" s="3871" t="s">
        <v>732</v>
      </c>
      <c r="B324" s="4039" t="s">
        <v>1309</v>
      </c>
      <c r="C324" s="3883" t="s">
        <v>1310</v>
      </c>
      <c r="D324" s="3880" t="s">
        <v>658</v>
      </c>
      <c r="E324" s="4470"/>
      <c r="F324" s="3881"/>
      <c r="G324" s="3881"/>
      <c r="H324" s="3883">
        <v>49</v>
      </c>
      <c r="I324" s="3882" t="s">
        <v>789</v>
      </c>
      <c r="J324" s="3882" t="s">
        <v>790</v>
      </c>
      <c r="K324" s="3915" t="s">
        <v>737</v>
      </c>
      <c r="L324" s="3930" t="s">
        <v>634</v>
      </c>
      <c r="M324" s="3883">
        <v>1.6</v>
      </c>
    </row>
    <row r="325" spans="1:13" ht="45.75" customHeight="1">
      <c r="A325" s="3871" t="s">
        <v>635</v>
      </c>
      <c r="B325" s="4020" t="s">
        <v>1311</v>
      </c>
      <c r="C325" s="3872" t="s">
        <v>1312</v>
      </c>
      <c r="D325" s="3880" t="s">
        <v>696</v>
      </c>
      <c r="E325" s="3881" t="s">
        <v>764</v>
      </c>
      <c r="F325" s="4470"/>
      <c r="G325" s="3881"/>
      <c r="H325" s="3883">
        <v>45</v>
      </c>
      <c r="I325" s="3882" t="s">
        <v>638</v>
      </c>
      <c r="J325" s="3882" t="s">
        <v>1313</v>
      </c>
      <c r="K325" s="3882" t="s">
        <v>1314</v>
      </c>
      <c r="L325" s="3930"/>
      <c r="M325" s="3883">
        <v>1.6</v>
      </c>
    </row>
    <row r="326" spans="1:13" ht="45.75" customHeight="1">
      <c r="A326" s="3871" t="s">
        <v>674</v>
      </c>
      <c r="B326" s="3961" t="s">
        <v>1315</v>
      </c>
      <c r="C326" s="3872" t="s">
        <v>1316</v>
      </c>
      <c r="D326" s="3873" t="s">
        <v>654</v>
      </c>
      <c r="E326" s="3873"/>
      <c r="F326" s="3873"/>
      <c r="G326" s="3881"/>
      <c r="H326" s="3883"/>
      <c r="I326" s="3876" t="s">
        <v>690</v>
      </c>
      <c r="J326" s="3882" t="s">
        <v>851</v>
      </c>
      <c r="K326" s="3882"/>
      <c r="L326" s="3930" t="s">
        <v>634</v>
      </c>
      <c r="M326" s="3883">
        <v>1.6</v>
      </c>
    </row>
    <row r="327" spans="1:13" ht="45.75" customHeight="1">
      <c r="A327" s="3871" t="s">
        <v>732</v>
      </c>
      <c r="B327" s="4039" t="s">
        <v>1317</v>
      </c>
      <c r="C327" s="3883" t="s">
        <v>1318</v>
      </c>
      <c r="D327" s="3880" t="s">
        <v>658</v>
      </c>
      <c r="E327" s="4470"/>
      <c r="F327" s="3881"/>
      <c r="G327" s="3881"/>
      <c r="H327" s="3883">
        <v>40</v>
      </c>
      <c r="I327" s="3882" t="s">
        <v>789</v>
      </c>
      <c r="J327" s="3882" t="s">
        <v>790</v>
      </c>
      <c r="K327" s="3915" t="s">
        <v>737</v>
      </c>
      <c r="L327" s="3930" t="s">
        <v>634</v>
      </c>
      <c r="M327" s="3883">
        <v>1.6</v>
      </c>
    </row>
    <row r="328" spans="1:13" ht="45.75" customHeight="1">
      <c r="A328" s="3871" t="s">
        <v>971</v>
      </c>
      <c r="B328" s="4536" t="s">
        <v>1319</v>
      </c>
      <c r="C328" s="4483" t="s">
        <v>1320</v>
      </c>
      <c r="D328" s="4537" t="s">
        <v>1321</v>
      </c>
      <c r="E328" s="4537"/>
      <c r="F328" s="4478"/>
      <c r="G328" s="4478"/>
      <c r="H328" s="4476">
        <v>25</v>
      </c>
      <c r="I328" s="4538" t="s">
        <v>812</v>
      </c>
      <c r="J328" s="4498" t="s">
        <v>842</v>
      </c>
      <c r="K328" s="4475" t="s">
        <v>1322</v>
      </c>
      <c r="L328" s="3930"/>
      <c r="M328" s="3883">
        <v>1.6</v>
      </c>
    </row>
    <row r="329" spans="1:13" ht="45.75" customHeight="1">
      <c r="A329" s="3871" t="s">
        <v>685</v>
      </c>
      <c r="B329" s="4536" t="s">
        <v>1319</v>
      </c>
      <c r="C329" s="4483" t="s">
        <v>1320</v>
      </c>
      <c r="D329" s="4040" t="s">
        <v>101</v>
      </c>
      <c r="E329" s="4537" t="s">
        <v>1321</v>
      </c>
      <c r="F329" s="4478"/>
      <c r="G329" s="4478"/>
      <c r="H329" s="4476"/>
      <c r="I329" s="4538" t="s">
        <v>812</v>
      </c>
      <c r="J329" s="4498" t="s">
        <v>842</v>
      </c>
      <c r="K329" s="4475" t="s">
        <v>1322</v>
      </c>
      <c r="L329" s="3930"/>
      <c r="M329" s="3883">
        <v>1.6</v>
      </c>
    </row>
    <row r="330" spans="1:13" ht="45.75" customHeight="1">
      <c r="A330" s="4260" t="s">
        <v>815</v>
      </c>
      <c r="B330" s="4536" t="s">
        <v>1319</v>
      </c>
      <c r="C330" s="4483" t="s">
        <v>1320</v>
      </c>
      <c r="D330" s="4539" t="s">
        <v>1321</v>
      </c>
      <c r="E330" s="4539"/>
      <c r="F330" s="4470"/>
      <c r="G330" s="4470"/>
      <c r="H330" s="4483">
        <v>22</v>
      </c>
      <c r="I330" s="4540" t="s">
        <v>812</v>
      </c>
      <c r="J330" s="4475" t="s">
        <v>842</v>
      </c>
      <c r="K330" s="4475" t="s">
        <v>1323</v>
      </c>
      <c r="L330" s="3930"/>
      <c r="M330" s="3883">
        <v>1.6</v>
      </c>
    </row>
    <row r="331" spans="1:13" ht="45.75" customHeight="1">
      <c r="A331" s="3943" t="s">
        <v>9361</v>
      </c>
      <c r="B331" s="3961" t="s">
        <v>1324</v>
      </c>
      <c r="C331" s="3883" t="s">
        <v>1325</v>
      </c>
      <c r="D331" s="3881" t="s">
        <v>658</v>
      </c>
      <c r="E331" s="3881" t="s">
        <v>1065</v>
      </c>
      <c r="F331" s="3881"/>
      <c r="G331" s="3881"/>
      <c r="H331" s="3883">
        <v>52</v>
      </c>
      <c r="I331" s="3882" t="s">
        <v>660</v>
      </c>
      <c r="J331" s="3882" t="s">
        <v>1326</v>
      </c>
      <c r="K331" s="3882" t="s">
        <v>737</v>
      </c>
      <c r="L331" s="3930"/>
      <c r="M331" s="3883">
        <v>1.6</v>
      </c>
    </row>
    <row r="332" spans="1:13" ht="45.75" customHeight="1">
      <c r="A332" s="4260" t="s">
        <v>815</v>
      </c>
      <c r="B332" s="4522" t="s">
        <v>1321</v>
      </c>
      <c r="C332" s="4483" t="s">
        <v>1327</v>
      </c>
      <c r="D332" s="4470"/>
      <c r="E332" s="4470"/>
      <c r="F332" s="4470"/>
      <c r="G332" s="4470"/>
      <c r="H332" s="4483">
        <v>21</v>
      </c>
      <c r="I332" s="4475" t="s">
        <v>812</v>
      </c>
      <c r="J332" s="4475" t="s">
        <v>1328</v>
      </c>
      <c r="K332" s="3915" t="s">
        <v>974</v>
      </c>
      <c r="L332" s="3930"/>
      <c r="M332" s="3883">
        <v>1.6</v>
      </c>
    </row>
    <row r="333" spans="1:13" ht="45.75" customHeight="1">
      <c r="A333" s="3871" t="s">
        <v>685</v>
      </c>
      <c r="B333" s="4522" t="s">
        <v>1321</v>
      </c>
      <c r="C333" s="4483" t="s">
        <v>1327</v>
      </c>
      <c r="D333" s="3938" t="s">
        <v>101</v>
      </c>
      <c r="E333" s="4478"/>
      <c r="F333" s="4478"/>
      <c r="G333" s="4478"/>
      <c r="H333" s="4476">
        <v>21</v>
      </c>
      <c r="I333" s="4498" t="s">
        <v>812</v>
      </c>
      <c r="J333" s="4498" t="s">
        <v>1328</v>
      </c>
      <c r="K333" s="3915"/>
      <c r="L333" s="3930"/>
      <c r="M333" s="3883">
        <v>1.6</v>
      </c>
    </row>
    <row r="334" spans="1:13" ht="45.75" customHeight="1">
      <c r="A334" s="3871" t="s">
        <v>635</v>
      </c>
      <c r="B334" s="4020" t="s">
        <v>1329</v>
      </c>
      <c r="C334" s="3872" t="s">
        <v>1330</v>
      </c>
      <c r="D334" s="3880" t="s">
        <v>696</v>
      </c>
      <c r="E334" s="3881"/>
      <c r="F334" s="4470"/>
      <c r="G334" s="3881"/>
      <c r="H334" s="3883">
        <v>41</v>
      </c>
      <c r="I334" s="3882" t="s">
        <v>638</v>
      </c>
      <c r="J334" s="3882" t="s">
        <v>1331</v>
      </c>
      <c r="K334" s="3882" t="s">
        <v>1332</v>
      </c>
      <c r="L334" s="3930"/>
      <c r="M334" s="3883">
        <v>1.6</v>
      </c>
    </row>
    <row r="335" spans="1:13" ht="45.75" customHeight="1">
      <c r="A335" s="3871" t="s">
        <v>682</v>
      </c>
      <c r="B335" s="4020" t="s">
        <v>1333</v>
      </c>
      <c r="C335" s="3872" t="s">
        <v>1334</v>
      </c>
      <c r="D335" s="3880" t="s">
        <v>1335</v>
      </c>
      <c r="E335" s="3881"/>
      <c r="F335" s="4470"/>
      <c r="G335" s="3881"/>
      <c r="H335" s="3883"/>
      <c r="I335" s="3882" t="s">
        <v>883</v>
      </c>
      <c r="J335" s="3882" t="s">
        <v>1336</v>
      </c>
      <c r="K335" s="3896" t="s">
        <v>1337</v>
      </c>
      <c r="L335" s="3930"/>
      <c r="M335" s="3883">
        <v>1.6</v>
      </c>
    </row>
    <row r="336" spans="1:13" ht="45.75" customHeight="1">
      <c r="A336" s="3932" t="s">
        <v>886</v>
      </c>
      <c r="B336" s="4020" t="s">
        <v>1338</v>
      </c>
      <c r="C336" s="3872" t="s">
        <v>1334</v>
      </c>
      <c r="D336" s="3880"/>
      <c r="E336" s="3881"/>
      <c r="F336" s="4470"/>
      <c r="G336" s="3881"/>
      <c r="H336" s="3883">
        <v>26</v>
      </c>
      <c r="I336" s="3882" t="s">
        <v>883</v>
      </c>
      <c r="J336" s="3882" t="s">
        <v>1336</v>
      </c>
      <c r="K336" s="4041"/>
      <c r="L336" s="3930"/>
      <c r="M336" s="3883">
        <v>1.6</v>
      </c>
    </row>
    <row r="337" spans="1:13" ht="45.75" customHeight="1">
      <c r="A337" s="3871" t="s">
        <v>674</v>
      </c>
      <c r="B337" s="4020" t="s">
        <v>1338</v>
      </c>
      <c r="C337" s="3872" t="s">
        <v>1334</v>
      </c>
      <c r="D337" s="3880" t="s">
        <v>731</v>
      </c>
      <c r="E337" s="3880" t="s">
        <v>1335</v>
      </c>
      <c r="F337" s="4470"/>
      <c r="G337" s="3881"/>
      <c r="H337" s="3883">
        <v>26</v>
      </c>
      <c r="I337" s="3882" t="s">
        <v>883</v>
      </c>
      <c r="J337" s="3882" t="s">
        <v>1336</v>
      </c>
      <c r="K337" s="4041" t="s">
        <v>1339</v>
      </c>
      <c r="L337" s="3930"/>
      <c r="M337" s="3883">
        <v>6.3</v>
      </c>
    </row>
    <row r="338" spans="1:13" ht="45.75" customHeight="1">
      <c r="A338" s="3871" t="s">
        <v>694</v>
      </c>
      <c r="B338" s="4530" t="s">
        <v>1340</v>
      </c>
      <c r="C338" s="3872" t="s">
        <v>1341</v>
      </c>
      <c r="D338" s="3873" t="s">
        <v>863</v>
      </c>
      <c r="E338" s="3873" t="s">
        <v>701</v>
      </c>
      <c r="F338" s="3873" t="s">
        <v>701</v>
      </c>
      <c r="G338" s="3881"/>
      <c r="H338" s="3883"/>
      <c r="I338" s="3876" t="s">
        <v>826</v>
      </c>
      <c r="J338" s="3882" t="s">
        <v>864</v>
      </c>
      <c r="K338" s="3915"/>
      <c r="L338" s="3930" t="s">
        <v>634</v>
      </c>
      <c r="M338" s="3883">
        <v>1.6</v>
      </c>
    </row>
    <row r="339" spans="1:13" ht="45.75" customHeight="1">
      <c r="A339" s="3871" t="s">
        <v>674</v>
      </c>
      <c r="B339" s="4541" t="s">
        <v>1342</v>
      </c>
      <c r="C339" s="4042" t="s">
        <v>1343</v>
      </c>
      <c r="D339" s="3897" t="s">
        <v>689</v>
      </c>
      <c r="E339" s="3938"/>
      <c r="F339" s="3938"/>
      <c r="G339" s="3938"/>
      <c r="H339" s="4024">
        <v>40</v>
      </c>
      <c r="I339" s="3939" t="s">
        <v>952</v>
      </c>
      <c r="J339" s="3939" t="s">
        <v>952</v>
      </c>
      <c r="K339" s="4043" t="s">
        <v>1344</v>
      </c>
      <c r="L339" s="3930" t="s">
        <v>634</v>
      </c>
      <c r="M339" s="3883"/>
    </row>
    <row r="340" spans="1:13" ht="45.75" customHeight="1">
      <c r="A340" s="3871" t="s">
        <v>694</v>
      </c>
      <c r="B340" s="4530" t="s">
        <v>1345</v>
      </c>
      <c r="C340" s="3872" t="s">
        <v>1343</v>
      </c>
      <c r="D340" s="3873" t="s">
        <v>863</v>
      </c>
      <c r="E340" s="3881"/>
      <c r="F340" s="3881"/>
      <c r="G340" s="3881"/>
      <c r="H340" s="3883">
        <v>42</v>
      </c>
      <c r="I340" s="3882" t="s">
        <v>952</v>
      </c>
      <c r="J340" s="3882" t="s">
        <v>952</v>
      </c>
      <c r="K340" s="3915" t="s">
        <v>1346</v>
      </c>
      <c r="L340" s="3930" t="s">
        <v>634</v>
      </c>
      <c r="M340" s="3883">
        <v>1.6</v>
      </c>
    </row>
    <row r="341" spans="1:13" ht="45.75" customHeight="1">
      <c r="A341" s="3890" t="s">
        <v>808</v>
      </c>
      <c r="B341" s="4542" t="s">
        <v>1347</v>
      </c>
      <c r="C341" s="3883" t="s">
        <v>1348</v>
      </c>
      <c r="D341" s="3881" t="s">
        <v>811</v>
      </c>
      <c r="E341" s="4044"/>
      <c r="F341" s="3881"/>
      <c r="G341" s="3881"/>
      <c r="H341" s="3883"/>
      <c r="I341" s="3882" t="s">
        <v>977</v>
      </c>
      <c r="J341" s="3882" t="s">
        <v>1349</v>
      </c>
      <c r="K341" s="3882" t="s">
        <v>1350</v>
      </c>
      <c r="L341" s="3930"/>
      <c r="M341" s="3883">
        <v>1.6</v>
      </c>
    </row>
    <row r="342" spans="1:13" ht="45.75" customHeight="1">
      <c r="A342" s="3871" t="s">
        <v>685</v>
      </c>
      <c r="B342" s="4530" t="s">
        <v>1351</v>
      </c>
      <c r="C342" s="3872" t="s">
        <v>1352</v>
      </c>
      <c r="D342" s="3873" t="s">
        <v>138</v>
      </c>
      <c r="E342" s="3873"/>
      <c r="F342" s="3873" t="s">
        <v>701</v>
      </c>
      <c r="G342" s="3881"/>
      <c r="H342" s="3883"/>
      <c r="I342" s="3876" t="s">
        <v>632</v>
      </c>
      <c r="J342" s="3882" t="s">
        <v>714</v>
      </c>
      <c r="K342" s="3882" t="s">
        <v>867</v>
      </c>
      <c r="L342" s="3930" t="s">
        <v>634</v>
      </c>
      <c r="M342" s="3883">
        <v>10.4</v>
      </c>
    </row>
    <row r="343" spans="1:13" ht="45.75" customHeight="1">
      <c r="A343" s="3871" t="s">
        <v>674</v>
      </c>
      <c r="B343" s="4530" t="s">
        <v>1353</v>
      </c>
      <c r="C343" s="3872" t="s">
        <v>1354</v>
      </c>
      <c r="D343" s="3938" t="s">
        <v>677</v>
      </c>
      <c r="E343" s="3897" t="s">
        <v>678</v>
      </c>
      <c r="F343" s="3897"/>
      <c r="G343" s="3938"/>
      <c r="H343" s="4024"/>
      <c r="I343" s="3900" t="s">
        <v>679</v>
      </c>
      <c r="J343" s="3939" t="s">
        <v>680</v>
      </c>
      <c r="K343" s="3882"/>
      <c r="L343" s="3930" t="s">
        <v>634</v>
      </c>
      <c r="M343" s="3883">
        <v>1.7</v>
      </c>
    </row>
    <row r="344" spans="1:13" ht="45.75" customHeight="1">
      <c r="A344" s="3871" t="s">
        <v>685</v>
      </c>
      <c r="B344" s="4530" t="s">
        <v>1353</v>
      </c>
      <c r="C344" s="3872" t="s">
        <v>1354</v>
      </c>
      <c r="D344" s="3938" t="s">
        <v>101</v>
      </c>
      <c r="E344" s="3897" t="s">
        <v>683</v>
      </c>
      <c r="F344" s="3897"/>
      <c r="G344" s="3938"/>
      <c r="H344" s="4024"/>
      <c r="I344" s="3900" t="s">
        <v>679</v>
      </c>
      <c r="J344" s="3939" t="s">
        <v>680</v>
      </c>
      <c r="K344" s="3902" t="s">
        <v>1355</v>
      </c>
      <c r="L344" s="3930" t="s">
        <v>634</v>
      </c>
      <c r="M344" s="3883" t="s">
        <v>983</v>
      </c>
    </row>
    <row r="345" spans="1:13" ht="76.5" customHeight="1">
      <c r="A345" s="3871" t="s">
        <v>682</v>
      </c>
      <c r="B345" s="4530" t="s">
        <v>1353</v>
      </c>
      <c r="C345" s="3872" t="s">
        <v>1354</v>
      </c>
      <c r="D345" s="3873" t="s">
        <v>677</v>
      </c>
      <c r="E345" s="3873" t="s">
        <v>683</v>
      </c>
      <c r="F345" s="3873"/>
      <c r="G345" s="3881"/>
      <c r="H345" s="3883"/>
      <c r="I345" s="3876" t="s">
        <v>679</v>
      </c>
      <c r="J345" s="3882" t="s">
        <v>680</v>
      </c>
      <c r="K345" s="3902" t="s">
        <v>1356</v>
      </c>
      <c r="L345" s="3930" t="s">
        <v>634</v>
      </c>
      <c r="M345" s="3883">
        <v>7.6</v>
      </c>
    </row>
    <row r="346" spans="1:13" ht="45.75" customHeight="1">
      <c r="A346" s="3894" t="s">
        <v>1109</v>
      </c>
      <c r="B346" s="4499" t="s">
        <v>1112</v>
      </c>
      <c r="C346" s="4483" t="s">
        <v>1357</v>
      </c>
      <c r="D346" s="4470"/>
      <c r="E346" s="4470"/>
      <c r="F346" s="4470"/>
      <c r="G346" s="4470"/>
      <c r="H346" s="4483">
        <v>10</v>
      </c>
      <c r="I346" s="4475" t="s">
        <v>925</v>
      </c>
      <c r="J346" s="4475" t="s">
        <v>927</v>
      </c>
      <c r="K346" s="3915"/>
      <c r="L346" s="3930"/>
      <c r="M346" s="3883">
        <v>1.6</v>
      </c>
    </row>
    <row r="347" spans="1:13" ht="45.75" customHeight="1">
      <c r="A347" s="3890" t="s">
        <v>808</v>
      </c>
      <c r="B347" s="4535" t="s">
        <v>1358</v>
      </c>
      <c r="C347" s="3883" t="s">
        <v>1359</v>
      </c>
      <c r="D347" s="4045" t="s">
        <v>811</v>
      </c>
      <c r="E347" s="4484"/>
      <c r="F347" s="3881"/>
      <c r="G347" s="3881"/>
      <c r="H347" s="3883">
        <v>19</v>
      </c>
      <c r="I347" s="4491" t="s">
        <v>812</v>
      </c>
      <c r="J347" s="3882" t="s">
        <v>813</v>
      </c>
      <c r="K347" s="3882" t="s">
        <v>1360</v>
      </c>
      <c r="L347" s="3930"/>
      <c r="M347" s="3883">
        <v>1.6</v>
      </c>
    </row>
    <row r="348" spans="1:13" ht="45.75" customHeight="1">
      <c r="A348" s="3871" t="s">
        <v>817</v>
      </c>
      <c r="B348" s="4535" t="s">
        <v>1358</v>
      </c>
      <c r="C348" s="3883" t="s">
        <v>1359</v>
      </c>
      <c r="D348" s="4484"/>
      <c r="E348" s="4484"/>
      <c r="F348" s="4470"/>
      <c r="G348" s="4485"/>
      <c r="H348" s="4486">
        <v>27</v>
      </c>
      <c r="I348" s="4487" t="s">
        <v>812</v>
      </c>
      <c r="J348" s="4488" t="s">
        <v>813</v>
      </c>
      <c r="K348" s="3931"/>
      <c r="L348" s="3878"/>
      <c r="M348" s="3883"/>
    </row>
    <row r="349" spans="1:13" ht="45.75" customHeight="1">
      <c r="A349" s="3871" t="s">
        <v>674</v>
      </c>
      <c r="B349" s="4530" t="s">
        <v>1361</v>
      </c>
      <c r="C349" s="3872" t="s">
        <v>1362</v>
      </c>
      <c r="D349" s="3873" t="s">
        <v>731</v>
      </c>
      <c r="E349" s="4046" t="s">
        <v>649</v>
      </c>
      <c r="F349" s="3873"/>
      <c r="G349" s="3881"/>
      <c r="H349" s="3883"/>
      <c r="I349" s="3876" t="s">
        <v>690</v>
      </c>
      <c r="J349" s="3882" t="s">
        <v>691</v>
      </c>
      <c r="K349" s="3882"/>
      <c r="L349" s="3930" t="s">
        <v>634</v>
      </c>
      <c r="M349" s="3883">
        <v>1.6</v>
      </c>
    </row>
    <row r="350" spans="1:13" ht="45.75" customHeight="1">
      <c r="A350" s="3871" t="s">
        <v>635</v>
      </c>
      <c r="B350" s="4020" t="s">
        <v>1363</v>
      </c>
      <c r="C350" s="3872" t="s">
        <v>1364</v>
      </c>
      <c r="D350" s="3880" t="s">
        <v>696</v>
      </c>
      <c r="E350" s="3881"/>
      <c r="F350" s="4470"/>
      <c r="G350" s="3881"/>
      <c r="H350" s="3883">
        <v>36</v>
      </c>
      <c r="I350" s="3882" t="s">
        <v>1250</v>
      </c>
      <c r="J350" s="3882" t="s">
        <v>1251</v>
      </c>
      <c r="K350" s="3882" t="s">
        <v>1365</v>
      </c>
      <c r="L350" s="3930"/>
      <c r="M350" s="3883">
        <v>1.6</v>
      </c>
    </row>
    <row r="351" spans="1:13" ht="45.75" customHeight="1">
      <c r="A351" s="3871" t="s">
        <v>653</v>
      </c>
      <c r="B351" s="4530" t="s">
        <v>1366</v>
      </c>
      <c r="C351" s="3872" t="s">
        <v>1367</v>
      </c>
      <c r="D351" s="3873" t="s">
        <v>654</v>
      </c>
      <c r="E351" s="3873"/>
      <c r="F351" s="3873"/>
      <c r="G351" s="3881"/>
      <c r="H351" s="3883">
        <f>45</f>
        <v>45</v>
      </c>
      <c r="I351" s="3876" t="s">
        <v>724</v>
      </c>
      <c r="J351" s="3882" t="s">
        <v>741</v>
      </c>
      <c r="K351" s="3882" t="s">
        <v>1368</v>
      </c>
      <c r="L351" s="3930" t="s">
        <v>634</v>
      </c>
      <c r="M351" s="3883">
        <v>3.3</v>
      </c>
    </row>
    <row r="352" spans="1:13" ht="45.75" customHeight="1">
      <c r="A352" s="3871" t="s">
        <v>653</v>
      </c>
      <c r="B352" s="4530" t="s">
        <v>1369</v>
      </c>
      <c r="C352" s="3872" t="s">
        <v>1370</v>
      </c>
      <c r="D352" s="3897" t="s">
        <v>654</v>
      </c>
      <c r="E352" s="3897"/>
      <c r="F352" s="3897"/>
      <c r="G352" s="3938"/>
      <c r="H352" s="4024">
        <f>45</f>
        <v>45</v>
      </c>
      <c r="I352" s="3900" t="s">
        <v>724</v>
      </c>
      <c r="J352" s="3939" t="s">
        <v>741</v>
      </c>
      <c r="K352" s="3882" t="s">
        <v>1368</v>
      </c>
      <c r="L352" s="3930" t="s">
        <v>634</v>
      </c>
      <c r="M352" s="3883">
        <v>3.3</v>
      </c>
    </row>
    <row r="353" spans="1:13" ht="45.75" customHeight="1">
      <c r="A353" s="3871" t="s">
        <v>732</v>
      </c>
      <c r="B353" s="4047" t="s">
        <v>1371</v>
      </c>
      <c r="C353" s="3883" t="s">
        <v>1372</v>
      </c>
      <c r="D353" s="3880" t="s">
        <v>658</v>
      </c>
      <c r="E353" s="3880" t="s">
        <v>735</v>
      </c>
      <c r="F353" s="3881"/>
      <c r="G353" s="3881"/>
      <c r="H353" s="3883">
        <v>60</v>
      </c>
      <c r="I353" s="3882" t="s">
        <v>871</v>
      </c>
      <c r="J353" s="3882" t="s">
        <v>1039</v>
      </c>
      <c r="K353" s="3915" t="s">
        <v>737</v>
      </c>
      <c r="L353" s="3930" t="s">
        <v>634</v>
      </c>
      <c r="M353" s="3883">
        <v>1.6</v>
      </c>
    </row>
    <row r="354" spans="1:13" ht="45.75" customHeight="1">
      <c r="A354" s="3871" t="s">
        <v>682</v>
      </c>
      <c r="B354" s="4020" t="s">
        <v>1373</v>
      </c>
      <c r="C354" s="3872" t="s">
        <v>1374</v>
      </c>
      <c r="D354" s="3880"/>
      <c r="E354" s="3881"/>
      <c r="F354" s="4470"/>
      <c r="G354" s="3881"/>
      <c r="H354" s="3883">
        <v>52</v>
      </c>
      <c r="I354" s="3882" t="s">
        <v>883</v>
      </c>
      <c r="J354" s="3882" t="s">
        <v>1131</v>
      </c>
      <c r="K354" s="3954" t="s">
        <v>1375</v>
      </c>
      <c r="L354" s="3930"/>
      <c r="M354" s="3883">
        <v>1.6</v>
      </c>
    </row>
    <row r="355" spans="1:13" ht="45.75" customHeight="1">
      <c r="A355" s="3932" t="s">
        <v>886</v>
      </c>
      <c r="B355" s="4020" t="s">
        <v>1373</v>
      </c>
      <c r="C355" s="3872" t="s">
        <v>1374</v>
      </c>
      <c r="D355" s="3880"/>
      <c r="E355" s="3881"/>
      <c r="F355" s="4470"/>
      <c r="G355" s="3881"/>
      <c r="H355" s="3883">
        <v>34</v>
      </c>
      <c r="I355" s="3882" t="s">
        <v>883</v>
      </c>
      <c r="J355" s="3882" t="s">
        <v>1131</v>
      </c>
      <c r="K355" s="3882" t="s">
        <v>1376</v>
      </c>
      <c r="L355" s="3930"/>
      <c r="M355" s="3883">
        <v>1.6</v>
      </c>
    </row>
    <row r="356" spans="1:13" ht="45.75" customHeight="1">
      <c r="A356" s="4048" t="s">
        <v>773</v>
      </c>
      <c r="B356" s="4049" t="s">
        <v>1377</v>
      </c>
      <c r="C356" s="4483" t="s">
        <v>1378</v>
      </c>
      <c r="D356" s="4531" t="s">
        <v>776</v>
      </c>
      <c r="E356" s="4470" t="s">
        <v>832</v>
      </c>
      <c r="F356" s="4470"/>
      <c r="G356" s="4470"/>
      <c r="H356" s="4483">
        <v>50</v>
      </c>
      <c r="I356" s="4475" t="s">
        <v>777</v>
      </c>
      <c r="J356" s="4475" t="s">
        <v>777</v>
      </c>
      <c r="K356" s="4050" t="s">
        <v>1379</v>
      </c>
      <c r="L356" s="3930"/>
      <c r="M356" s="3883">
        <v>1.6</v>
      </c>
    </row>
    <row r="357" spans="1:13" ht="45.75" customHeight="1">
      <c r="A357" s="3932" t="s">
        <v>926</v>
      </c>
      <c r="B357" s="4535" t="s">
        <v>1380</v>
      </c>
      <c r="C357" s="4493" t="s">
        <v>1381</v>
      </c>
      <c r="D357" s="4477" t="s">
        <v>101</v>
      </c>
      <c r="E357" s="4478" t="s">
        <v>922</v>
      </c>
      <c r="F357" s="3938"/>
      <c r="G357" s="3938"/>
      <c r="H357" s="4024"/>
      <c r="I357" s="3939" t="s">
        <v>925</v>
      </c>
      <c r="J357" s="4494" t="s">
        <v>927</v>
      </c>
      <c r="K357" s="3882" t="s">
        <v>928</v>
      </c>
      <c r="L357" s="3930"/>
      <c r="M357" s="3883">
        <v>1.6</v>
      </c>
    </row>
    <row r="358" spans="1:13" ht="45.75" customHeight="1">
      <c r="A358" s="3871" t="s">
        <v>682</v>
      </c>
      <c r="B358" s="4020" t="s">
        <v>1380</v>
      </c>
      <c r="C358" s="3872" t="s">
        <v>1381</v>
      </c>
      <c r="D358" s="3873" t="s">
        <v>677</v>
      </c>
      <c r="E358" s="3881"/>
      <c r="F358" s="4470"/>
      <c r="G358" s="3881"/>
      <c r="H358" s="3883">
        <v>12</v>
      </c>
      <c r="I358" s="3882" t="s">
        <v>925</v>
      </c>
      <c r="J358" s="3882" t="s">
        <v>927</v>
      </c>
      <c r="K358" s="3882" t="s">
        <v>928</v>
      </c>
      <c r="L358" s="3930"/>
      <c r="M358" s="3883">
        <v>1.6</v>
      </c>
    </row>
    <row r="359" spans="1:13" ht="45.75" customHeight="1">
      <c r="A359" s="3871" t="s">
        <v>685</v>
      </c>
      <c r="B359" s="4020" t="s">
        <v>1380</v>
      </c>
      <c r="C359" s="3872" t="s">
        <v>1381</v>
      </c>
      <c r="D359" s="3953" t="s">
        <v>101</v>
      </c>
      <c r="E359" s="3938" t="s">
        <v>922</v>
      </c>
      <c r="F359" s="4478"/>
      <c r="G359" s="3938"/>
      <c r="H359" s="4024">
        <v>15</v>
      </c>
      <c r="I359" s="3939" t="s">
        <v>925</v>
      </c>
      <c r="J359" s="3939" t="s">
        <v>927</v>
      </c>
      <c r="K359" s="3882" t="s">
        <v>928</v>
      </c>
      <c r="L359" s="3930"/>
      <c r="M359" s="3883">
        <v>1.6</v>
      </c>
    </row>
    <row r="360" spans="1:13" ht="45.75" customHeight="1">
      <c r="A360" s="3871" t="s">
        <v>674</v>
      </c>
      <c r="B360" s="4020" t="s">
        <v>1380</v>
      </c>
      <c r="C360" s="3872" t="s">
        <v>1381</v>
      </c>
      <c r="D360" s="3904" t="s">
        <v>677</v>
      </c>
      <c r="E360" s="3938"/>
      <c r="F360" s="4478"/>
      <c r="G360" s="3938"/>
      <c r="H360" s="4024">
        <v>12</v>
      </c>
      <c r="I360" s="3939" t="s">
        <v>927</v>
      </c>
      <c r="J360" s="3939" t="s">
        <v>927</v>
      </c>
      <c r="K360" s="3882" t="s">
        <v>928</v>
      </c>
      <c r="L360" s="3930"/>
      <c r="M360" s="3883">
        <v>1.6</v>
      </c>
    </row>
    <row r="361" spans="1:13" ht="45.75" customHeight="1">
      <c r="A361" s="3871" t="s">
        <v>732</v>
      </c>
      <c r="B361" s="4051" t="s">
        <v>1382</v>
      </c>
      <c r="C361" s="3883" t="s">
        <v>1383</v>
      </c>
      <c r="D361" s="3880" t="s">
        <v>658</v>
      </c>
      <c r="E361" s="4470" t="s">
        <v>735</v>
      </c>
      <c r="F361" s="3881" t="s">
        <v>733</v>
      </c>
      <c r="G361" s="3881"/>
      <c r="H361" s="3883">
        <v>76</v>
      </c>
      <c r="I361" s="3882" t="s">
        <v>789</v>
      </c>
      <c r="J361" s="3882" t="s">
        <v>790</v>
      </c>
      <c r="K361" s="3915" t="s">
        <v>737</v>
      </c>
      <c r="L361" s="3930" t="s">
        <v>634</v>
      </c>
      <c r="M361" s="4012" t="s">
        <v>1384</v>
      </c>
    </row>
    <row r="362" spans="1:13" ht="45.75" customHeight="1">
      <c r="A362" s="3871" t="s">
        <v>856</v>
      </c>
      <c r="B362" s="3967" t="s">
        <v>1385</v>
      </c>
      <c r="C362" s="3883" t="s">
        <v>1386</v>
      </c>
      <c r="D362" s="3880"/>
      <c r="E362" s="3881"/>
      <c r="F362" s="4470"/>
      <c r="G362" s="3881"/>
      <c r="H362" s="3883">
        <v>44</v>
      </c>
      <c r="I362" s="3882" t="s">
        <v>789</v>
      </c>
      <c r="J362" s="3882" t="s">
        <v>790</v>
      </c>
      <c r="K362" s="3882"/>
      <c r="L362" s="3930" t="s">
        <v>634</v>
      </c>
      <c r="M362" s="3883">
        <v>1.6</v>
      </c>
    </row>
    <row r="363" spans="1:13" ht="45.75" customHeight="1">
      <c r="A363" s="3871" t="s">
        <v>786</v>
      </c>
      <c r="B363" s="3964" t="s">
        <v>1387</v>
      </c>
      <c r="C363" s="3883" t="s">
        <v>1386</v>
      </c>
      <c r="D363" s="3881"/>
      <c r="E363" s="3881"/>
      <c r="F363" s="4470"/>
      <c r="G363" s="3881"/>
      <c r="H363" s="3883">
        <v>32</v>
      </c>
      <c r="I363" s="3882" t="s">
        <v>789</v>
      </c>
      <c r="J363" s="3882" t="s">
        <v>790</v>
      </c>
      <c r="K363" s="3882"/>
      <c r="L363" s="3878" t="s">
        <v>634</v>
      </c>
      <c r="M363" s="3883">
        <v>1.6</v>
      </c>
    </row>
    <row r="364" spans="1:13" ht="45.75" customHeight="1">
      <c r="A364" s="3894" t="s">
        <v>1109</v>
      </c>
      <c r="B364" s="4499" t="s">
        <v>1115</v>
      </c>
      <c r="C364" s="4483" t="s">
        <v>1388</v>
      </c>
      <c r="D364" s="4470"/>
      <c r="E364" s="4470"/>
      <c r="F364" s="4470"/>
      <c r="G364" s="4470"/>
      <c r="H364" s="4483">
        <v>15</v>
      </c>
      <c r="I364" s="4475" t="s">
        <v>925</v>
      </c>
      <c r="J364" s="4475" t="s">
        <v>927</v>
      </c>
      <c r="K364" s="3916" t="s">
        <v>1113</v>
      </c>
      <c r="L364" s="3930" t="s">
        <v>1389</v>
      </c>
      <c r="M364" s="3883"/>
    </row>
    <row r="365" spans="1:13" ht="45.75" customHeight="1">
      <c r="A365" s="3894" t="s">
        <v>664</v>
      </c>
      <c r="B365" s="4499" t="s">
        <v>1115</v>
      </c>
      <c r="C365" s="4483" t="s">
        <v>1388</v>
      </c>
      <c r="D365" s="4470"/>
      <c r="E365" s="4470"/>
      <c r="F365" s="4470"/>
      <c r="G365" s="4470"/>
      <c r="H365" s="4483">
        <v>8</v>
      </c>
      <c r="I365" s="4475" t="s">
        <v>925</v>
      </c>
      <c r="J365" s="4475" t="s">
        <v>927</v>
      </c>
      <c r="K365" s="3916" t="s">
        <v>1113</v>
      </c>
      <c r="L365" s="3930" t="s">
        <v>1390</v>
      </c>
      <c r="M365" s="3883">
        <v>1.6</v>
      </c>
    </row>
    <row r="366" spans="1:13" ht="45.75" customHeight="1">
      <c r="A366" s="3871" t="s">
        <v>674</v>
      </c>
      <c r="B366" s="4530" t="s">
        <v>1369</v>
      </c>
      <c r="C366" s="3872" t="s">
        <v>1370</v>
      </c>
      <c r="D366" s="3873" t="s">
        <v>654</v>
      </c>
      <c r="E366" s="3873"/>
      <c r="F366" s="3873"/>
      <c r="G366" s="3881"/>
      <c r="H366" s="3883">
        <f>45</f>
        <v>45</v>
      </c>
      <c r="I366" s="3876" t="s">
        <v>724</v>
      </c>
      <c r="J366" s="3882" t="s">
        <v>741</v>
      </c>
      <c r="K366" s="3882" t="s">
        <v>1391</v>
      </c>
      <c r="L366" s="3930" t="s">
        <v>634</v>
      </c>
      <c r="M366" s="3883">
        <v>5.7</v>
      </c>
    </row>
    <row r="367" spans="1:13" ht="45.75" customHeight="1">
      <c r="A367" s="3871" t="s">
        <v>786</v>
      </c>
      <c r="B367" s="4052" t="s">
        <v>1392</v>
      </c>
      <c r="C367" s="3883" t="s">
        <v>1393</v>
      </c>
      <c r="D367" s="3881"/>
      <c r="E367" s="4470"/>
      <c r="F367" s="3881"/>
      <c r="G367" s="3881"/>
      <c r="H367" s="3883">
        <v>35</v>
      </c>
      <c r="I367" s="3882" t="s">
        <v>789</v>
      </c>
      <c r="J367" s="3882" t="s">
        <v>790</v>
      </c>
      <c r="K367" s="3882"/>
      <c r="L367" s="3930"/>
      <c r="M367" s="3883"/>
    </row>
    <row r="368" spans="1:13" ht="45.75" customHeight="1">
      <c r="A368" s="3871" t="s">
        <v>834</v>
      </c>
      <c r="B368" s="4052" t="s">
        <v>1392</v>
      </c>
      <c r="C368" s="3883" t="s">
        <v>1393</v>
      </c>
      <c r="D368" s="3881" t="s">
        <v>658</v>
      </c>
      <c r="E368" s="4470"/>
      <c r="F368" s="3881"/>
      <c r="G368" s="3881"/>
      <c r="H368" s="3883"/>
      <c r="I368" s="3882" t="s">
        <v>789</v>
      </c>
      <c r="J368" s="3882" t="s">
        <v>790</v>
      </c>
      <c r="K368" s="3882"/>
      <c r="L368" s="3930"/>
      <c r="M368" s="3883"/>
    </row>
    <row r="369" spans="1:13" ht="45.75" customHeight="1">
      <c r="A369" s="3871" t="s">
        <v>856</v>
      </c>
      <c r="B369" s="4052" t="s">
        <v>1392</v>
      </c>
      <c r="C369" s="3883" t="s">
        <v>1393</v>
      </c>
      <c r="D369" s="3938"/>
      <c r="E369" s="4478"/>
      <c r="F369" s="3938"/>
      <c r="G369" s="3938"/>
      <c r="H369" s="4024">
        <v>42</v>
      </c>
      <c r="I369" s="3939" t="s">
        <v>789</v>
      </c>
      <c r="J369" s="3939" t="s">
        <v>790</v>
      </c>
      <c r="K369" s="3882"/>
      <c r="L369" s="3930" t="s">
        <v>634</v>
      </c>
      <c r="M369" s="3883">
        <v>1.6</v>
      </c>
    </row>
    <row r="370" spans="1:13" ht="45.75" customHeight="1">
      <c r="A370" s="3871" t="s">
        <v>685</v>
      </c>
      <c r="B370" s="4530" t="s">
        <v>1394</v>
      </c>
      <c r="C370" s="3872" t="s">
        <v>1395</v>
      </c>
      <c r="D370" s="3873" t="s">
        <v>138</v>
      </c>
      <c r="E370" s="3873" t="s">
        <v>701</v>
      </c>
      <c r="F370" s="3873" t="s">
        <v>701</v>
      </c>
      <c r="G370" s="3881"/>
      <c r="H370" s="3883"/>
      <c r="I370" s="3876" t="s">
        <v>632</v>
      </c>
      <c r="J370" s="3882" t="s">
        <v>702</v>
      </c>
      <c r="K370" s="3882" t="s">
        <v>1396</v>
      </c>
      <c r="L370" s="3930" t="s">
        <v>634</v>
      </c>
      <c r="M370" s="3883">
        <v>1.6</v>
      </c>
    </row>
    <row r="371" spans="1:13" ht="45.75" customHeight="1">
      <c r="A371" s="3871" t="s">
        <v>635</v>
      </c>
      <c r="B371" s="4020" t="s">
        <v>1397</v>
      </c>
      <c r="C371" s="3872" t="s">
        <v>1398</v>
      </c>
      <c r="D371" s="3880" t="s">
        <v>696</v>
      </c>
      <c r="E371" s="3881" t="s">
        <v>764</v>
      </c>
      <c r="F371" s="4470"/>
      <c r="G371" s="3881"/>
      <c r="H371" s="3883">
        <v>47</v>
      </c>
      <c r="I371" s="3882" t="s">
        <v>638</v>
      </c>
      <c r="J371" s="3882" t="s">
        <v>1399</v>
      </c>
      <c r="K371" s="3882" t="s">
        <v>1400</v>
      </c>
      <c r="L371" s="3930"/>
      <c r="M371" s="3883">
        <v>1.6</v>
      </c>
    </row>
    <row r="372" spans="1:13" ht="45.75" customHeight="1">
      <c r="A372" s="3871" t="s">
        <v>635</v>
      </c>
      <c r="B372" s="4020" t="s">
        <v>1401</v>
      </c>
      <c r="C372" s="3872" t="s">
        <v>1402</v>
      </c>
      <c r="D372" s="3880" t="s">
        <v>696</v>
      </c>
      <c r="E372" s="3881" t="s">
        <v>764</v>
      </c>
      <c r="F372" s="4470"/>
      <c r="G372" s="3881"/>
      <c r="H372" s="3883">
        <v>45</v>
      </c>
      <c r="I372" s="3882" t="s">
        <v>638</v>
      </c>
      <c r="J372" s="3882" t="s">
        <v>1399</v>
      </c>
      <c r="K372" s="3882" t="s">
        <v>1403</v>
      </c>
      <c r="L372" s="3930"/>
      <c r="M372" s="3883">
        <v>1.6</v>
      </c>
    </row>
    <row r="373" spans="1:13" ht="45.75" customHeight="1">
      <c r="A373" s="3945" t="s">
        <v>874</v>
      </c>
      <c r="B373" s="4543" t="s">
        <v>1404</v>
      </c>
      <c r="C373" s="4483" t="s">
        <v>1405</v>
      </c>
      <c r="D373" s="4531" t="s">
        <v>831</v>
      </c>
      <c r="E373" s="4470" t="s">
        <v>875</v>
      </c>
      <c r="F373" s="4470"/>
      <c r="G373" s="4470"/>
      <c r="H373" s="4483">
        <v>39</v>
      </c>
      <c r="I373" s="4475" t="s">
        <v>1406</v>
      </c>
      <c r="J373" s="4475" t="s">
        <v>1407</v>
      </c>
      <c r="K373" s="3915" t="s">
        <v>778</v>
      </c>
      <c r="L373" s="3930"/>
      <c r="M373" s="3883">
        <v>1.6</v>
      </c>
    </row>
    <row r="374" spans="1:13" ht="45.75" customHeight="1">
      <c r="A374" s="3871" t="s">
        <v>646</v>
      </c>
      <c r="B374" s="4499" t="s">
        <v>1408</v>
      </c>
      <c r="C374" s="3872" t="s">
        <v>1409</v>
      </c>
      <c r="D374" s="3873" t="s">
        <v>720</v>
      </c>
      <c r="E374" s="3873" t="s">
        <v>649</v>
      </c>
      <c r="F374" s="3873"/>
      <c r="G374" s="3881"/>
      <c r="H374" s="3883"/>
      <c r="I374" s="3876" t="s">
        <v>806</v>
      </c>
      <c r="J374" s="3882" t="s">
        <v>1410</v>
      </c>
      <c r="K374" s="3915"/>
      <c r="L374" s="3930" t="s">
        <v>634</v>
      </c>
      <c r="M374" s="3883">
        <v>1.6</v>
      </c>
    </row>
    <row r="375" spans="1:13" ht="45.75" customHeight="1">
      <c r="A375" s="3932" t="s">
        <v>1259</v>
      </c>
      <c r="B375" s="3961" t="s">
        <v>1411</v>
      </c>
      <c r="C375" s="3883" t="s">
        <v>1412</v>
      </c>
      <c r="D375" s="3881"/>
      <c r="E375" s="3881"/>
      <c r="F375" s="3881"/>
      <c r="G375" s="3881"/>
      <c r="H375" s="3883">
        <v>35</v>
      </c>
      <c r="I375" s="3882" t="s">
        <v>1262</v>
      </c>
      <c r="J375" s="3882" t="s">
        <v>790</v>
      </c>
      <c r="K375" s="3896" t="s">
        <v>1413</v>
      </c>
      <c r="L375" s="3930" t="s">
        <v>634</v>
      </c>
      <c r="M375" s="3883">
        <v>1.6</v>
      </c>
    </row>
    <row r="376" spans="1:13" ht="45.75" customHeight="1">
      <c r="A376" s="3871" t="s">
        <v>646</v>
      </c>
      <c r="B376" s="4530" t="s">
        <v>1414</v>
      </c>
      <c r="C376" s="3872" t="s">
        <v>1415</v>
      </c>
      <c r="D376" s="3873" t="s">
        <v>720</v>
      </c>
      <c r="E376" s="3911" t="s">
        <v>649</v>
      </c>
      <c r="F376" s="3911"/>
      <c r="G376" s="3881"/>
      <c r="H376" s="3883"/>
      <c r="I376" s="3876" t="s">
        <v>806</v>
      </c>
      <c r="J376" s="3882" t="s">
        <v>1416</v>
      </c>
      <c r="K376" s="3882"/>
      <c r="L376" s="3930" t="s">
        <v>634</v>
      </c>
      <c r="M376" s="3883">
        <v>1.6</v>
      </c>
    </row>
    <row r="377" spans="1:13" ht="45.75" customHeight="1">
      <c r="A377" s="3871" t="s">
        <v>635</v>
      </c>
      <c r="B377" s="4020" t="s">
        <v>1417</v>
      </c>
      <c r="C377" s="3872" t="s">
        <v>1418</v>
      </c>
      <c r="D377" s="3953" t="s">
        <v>696</v>
      </c>
      <c r="E377" s="3938"/>
      <c r="F377" s="4478"/>
      <c r="G377" s="3938"/>
      <c r="H377" s="4024">
        <v>45</v>
      </c>
      <c r="I377" s="3939" t="s">
        <v>638</v>
      </c>
      <c r="J377" s="3882" t="s">
        <v>759</v>
      </c>
      <c r="K377" s="3915" t="s">
        <v>1419</v>
      </c>
      <c r="L377" s="3972" t="s">
        <v>991</v>
      </c>
      <c r="M377" s="3883">
        <v>4.9000000000000004</v>
      </c>
    </row>
    <row r="378" spans="1:13" ht="45.75" customHeight="1">
      <c r="A378" s="3871" t="s">
        <v>756</v>
      </c>
      <c r="B378" s="4020" t="s">
        <v>1417</v>
      </c>
      <c r="C378" s="3872" t="s">
        <v>1418</v>
      </c>
      <c r="D378" s="3880"/>
      <c r="E378" s="3881"/>
      <c r="F378" s="4470"/>
      <c r="G378" s="3881"/>
      <c r="H378" s="3883">
        <v>32</v>
      </c>
      <c r="I378" s="3882" t="s">
        <v>638</v>
      </c>
      <c r="J378" s="3882" t="s">
        <v>759</v>
      </c>
      <c r="K378" s="3915" t="s">
        <v>1300</v>
      </c>
      <c r="L378" s="3930"/>
      <c r="M378" s="3883">
        <v>1.6</v>
      </c>
    </row>
    <row r="379" spans="1:13" ht="45.75" customHeight="1">
      <c r="A379" s="3871" t="s">
        <v>674</v>
      </c>
      <c r="B379" s="4530" t="s">
        <v>1420</v>
      </c>
      <c r="C379" s="3872" t="s">
        <v>1421</v>
      </c>
      <c r="D379" s="3873" t="s">
        <v>797</v>
      </c>
      <c r="E379" s="3873" t="s">
        <v>649</v>
      </c>
      <c r="F379" s="3873"/>
      <c r="G379" s="3881"/>
      <c r="H379" s="3883"/>
      <c r="I379" s="3876" t="s">
        <v>690</v>
      </c>
      <c r="J379" s="3882" t="s">
        <v>744</v>
      </c>
      <c r="K379" s="3882" t="s">
        <v>1422</v>
      </c>
      <c r="L379" s="3930" t="s">
        <v>634</v>
      </c>
      <c r="M379" s="3883">
        <v>1.6</v>
      </c>
    </row>
    <row r="380" spans="1:13" ht="45.75" customHeight="1">
      <c r="A380" s="3871" t="s">
        <v>674</v>
      </c>
      <c r="B380" s="4530" t="s">
        <v>1423</v>
      </c>
      <c r="C380" s="3872" t="s">
        <v>1424</v>
      </c>
      <c r="D380" s="3873" t="s">
        <v>797</v>
      </c>
      <c r="E380" s="3873" t="s">
        <v>649</v>
      </c>
      <c r="F380" s="3873"/>
      <c r="G380" s="3881"/>
      <c r="H380" s="3883"/>
      <c r="I380" s="3876" t="s">
        <v>690</v>
      </c>
      <c r="J380" s="3882" t="s">
        <v>744</v>
      </c>
      <c r="K380" s="3882"/>
      <c r="L380" s="3930" t="s">
        <v>634</v>
      </c>
      <c r="M380" s="3883">
        <v>1.6</v>
      </c>
    </row>
    <row r="381" spans="1:13" ht="45.75" customHeight="1">
      <c r="A381" s="3871" t="s">
        <v>698</v>
      </c>
      <c r="B381" s="4530" t="s">
        <v>1425</v>
      </c>
      <c r="C381" s="3872" t="s">
        <v>1426</v>
      </c>
      <c r="D381" s="3873" t="s">
        <v>104</v>
      </c>
      <c r="E381" s="3873" t="s">
        <v>701</v>
      </c>
      <c r="F381" s="3873" t="s">
        <v>701</v>
      </c>
      <c r="G381" s="3881"/>
      <c r="H381" s="3883"/>
      <c r="I381" s="3876" t="s">
        <v>632</v>
      </c>
      <c r="J381" s="3882" t="s">
        <v>714</v>
      </c>
      <c r="K381" s="3915"/>
      <c r="L381" s="3930" t="s">
        <v>634</v>
      </c>
      <c r="M381" s="3883">
        <v>3.3</v>
      </c>
    </row>
    <row r="382" spans="1:13" ht="45.75" customHeight="1">
      <c r="A382" s="3871" t="s">
        <v>685</v>
      </c>
      <c r="B382" s="4530" t="s">
        <v>1427</v>
      </c>
      <c r="C382" s="3872" t="s">
        <v>1428</v>
      </c>
      <c r="D382" s="3873" t="s">
        <v>138</v>
      </c>
      <c r="E382" s="3873" t="s">
        <v>701</v>
      </c>
      <c r="F382" s="3873" t="s">
        <v>701</v>
      </c>
      <c r="G382" s="3881"/>
      <c r="H382" s="3883"/>
      <c r="I382" s="3876" t="s">
        <v>632</v>
      </c>
      <c r="J382" s="3882" t="s">
        <v>714</v>
      </c>
      <c r="K382" s="3882" t="s">
        <v>1396</v>
      </c>
      <c r="L382" s="3930" t="s">
        <v>634</v>
      </c>
      <c r="M382" s="3883">
        <v>1.6</v>
      </c>
    </row>
    <row r="383" spans="1:13" ht="45.75" customHeight="1">
      <c r="A383" s="3871" t="s">
        <v>685</v>
      </c>
      <c r="B383" s="4530" t="s">
        <v>1429</v>
      </c>
      <c r="C383" s="3872" t="s">
        <v>1430</v>
      </c>
      <c r="D383" s="3873" t="s">
        <v>138</v>
      </c>
      <c r="E383" s="3873" t="s">
        <v>701</v>
      </c>
      <c r="F383" s="3873" t="s">
        <v>701</v>
      </c>
      <c r="G383" s="3881"/>
      <c r="H383" s="3883"/>
      <c r="I383" s="3876" t="s">
        <v>632</v>
      </c>
      <c r="J383" s="3882" t="s">
        <v>1123</v>
      </c>
      <c r="K383" s="3882" t="s">
        <v>867</v>
      </c>
      <c r="L383" s="3930" t="s">
        <v>634</v>
      </c>
      <c r="M383" s="3883">
        <v>1.6</v>
      </c>
    </row>
    <row r="384" spans="1:13" ht="45.75" customHeight="1">
      <c r="A384" s="3890" t="s">
        <v>9358</v>
      </c>
      <c r="B384" s="3961" t="s">
        <v>1431</v>
      </c>
      <c r="C384" s="3883" t="s">
        <v>1432</v>
      </c>
      <c r="D384" s="3881" t="s">
        <v>658</v>
      </c>
      <c r="E384" s="3881" t="s">
        <v>943</v>
      </c>
      <c r="F384" s="3881"/>
      <c r="G384" s="3881"/>
      <c r="H384" s="3883">
        <v>53</v>
      </c>
      <c r="I384" s="3882" t="s">
        <v>879</v>
      </c>
      <c r="J384" s="3882" t="s">
        <v>1433</v>
      </c>
      <c r="K384" s="3915" t="s">
        <v>1434</v>
      </c>
      <c r="L384" s="3930"/>
      <c r="M384" s="3883">
        <v>1.6</v>
      </c>
    </row>
    <row r="385" spans="1:13" ht="45.75" customHeight="1">
      <c r="A385" s="3871" t="s">
        <v>674</v>
      </c>
      <c r="B385" s="4530" t="s">
        <v>1435</v>
      </c>
      <c r="C385" s="3872" t="s">
        <v>1436</v>
      </c>
      <c r="D385" s="3897" t="s">
        <v>654</v>
      </c>
      <c r="E385" s="3897"/>
      <c r="F385" s="3897"/>
      <c r="G385" s="3938"/>
      <c r="H385" s="4024"/>
      <c r="I385" s="3900" t="s">
        <v>724</v>
      </c>
      <c r="J385" s="3939" t="s">
        <v>741</v>
      </c>
      <c r="K385" s="3915" t="s">
        <v>1437</v>
      </c>
      <c r="L385" s="3930" t="s">
        <v>634</v>
      </c>
      <c r="M385" s="3883">
        <v>1.6</v>
      </c>
    </row>
    <row r="386" spans="1:13" ht="45.75" customHeight="1">
      <c r="A386" s="3871" t="s">
        <v>674</v>
      </c>
      <c r="B386" s="4544" t="s">
        <v>1438</v>
      </c>
      <c r="C386" s="4493" t="s">
        <v>1439</v>
      </c>
      <c r="D386" s="4477" t="s">
        <v>677</v>
      </c>
      <c r="E386" s="4478"/>
      <c r="F386" s="4478"/>
      <c r="G386" s="3938"/>
      <c r="H386" s="4024"/>
      <c r="I386" s="4545" t="s">
        <v>925</v>
      </c>
      <c r="J386" s="4545" t="s">
        <v>927</v>
      </c>
      <c r="K386" s="3882"/>
      <c r="L386" s="3930"/>
      <c r="M386" s="3883" t="s">
        <v>1090</v>
      </c>
    </row>
    <row r="387" spans="1:13" ht="45.75" customHeight="1">
      <c r="A387" s="3943" t="s">
        <v>9361</v>
      </c>
      <c r="B387" s="3961" t="s">
        <v>1440</v>
      </c>
      <c r="C387" s="3883" t="s">
        <v>1441</v>
      </c>
      <c r="D387" s="3881" t="s">
        <v>658</v>
      </c>
      <c r="E387" s="3881" t="s">
        <v>1065</v>
      </c>
      <c r="F387" s="3881" t="s">
        <v>1066</v>
      </c>
      <c r="G387" s="3881"/>
      <c r="H387" s="3883">
        <v>56</v>
      </c>
      <c r="I387" s="3882" t="s">
        <v>871</v>
      </c>
      <c r="J387" s="3882" t="s">
        <v>1442</v>
      </c>
      <c r="K387" s="3882" t="s">
        <v>873</v>
      </c>
      <c r="L387" s="3930"/>
      <c r="M387" s="3883">
        <v>1.6</v>
      </c>
    </row>
    <row r="388" spans="1:13" ht="45.75" customHeight="1">
      <c r="A388" s="3871" t="s">
        <v>682</v>
      </c>
      <c r="B388" s="4020" t="s">
        <v>1443</v>
      </c>
      <c r="C388" s="3872" t="s">
        <v>1444</v>
      </c>
      <c r="D388" s="3880"/>
      <c r="E388" s="3881"/>
      <c r="F388" s="4470"/>
      <c r="G388" s="3881"/>
      <c r="H388" s="3883"/>
      <c r="I388" s="3882" t="s">
        <v>883</v>
      </c>
      <c r="J388" s="3882" t="s">
        <v>1131</v>
      </c>
      <c r="K388" s="3954"/>
      <c r="L388" s="3930"/>
      <c r="M388" s="3883">
        <v>1.6</v>
      </c>
    </row>
    <row r="389" spans="1:13" ht="45.75" customHeight="1">
      <c r="A389" s="3932" t="s">
        <v>886</v>
      </c>
      <c r="B389" s="4020" t="s">
        <v>1443</v>
      </c>
      <c r="C389" s="3872" t="s">
        <v>1444</v>
      </c>
      <c r="D389" s="3880"/>
      <c r="E389" s="3881"/>
      <c r="F389" s="4470"/>
      <c r="G389" s="3881"/>
      <c r="H389" s="3883">
        <v>24</v>
      </c>
      <c r="I389" s="3882" t="s">
        <v>883</v>
      </c>
      <c r="J389" s="3882" t="s">
        <v>1131</v>
      </c>
      <c r="K389" s="3882"/>
      <c r="L389" s="3930"/>
      <c r="M389" s="3883">
        <v>1.6</v>
      </c>
    </row>
    <row r="390" spans="1:13" ht="45.75" customHeight="1">
      <c r="A390" s="3871" t="s">
        <v>674</v>
      </c>
      <c r="B390" s="4020" t="s">
        <v>1443</v>
      </c>
      <c r="C390" s="3872" t="s">
        <v>1444</v>
      </c>
      <c r="D390" s="3880"/>
      <c r="E390" s="3881"/>
      <c r="F390" s="4470"/>
      <c r="G390" s="3881"/>
      <c r="H390" s="3883">
        <v>24</v>
      </c>
      <c r="I390" s="3882" t="s">
        <v>883</v>
      </c>
      <c r="J390" s="3882" t="s">
        <v>1131</v>
      </c>
      <c r="K390" s="3882"/>
      <c r="L390" s="3930"/>
      <c r="M390" s="3883">
        <v>6.3</v>
      </c>
    </row>
    <row r="391" spans="1:13" ht="45.75" customHeight="1">
      <c r="A391" s="3871" t="s">
        <v>682</v>
      </c>
      <c r="B391" s="4020" t="s">
        <v>1445</v>
      </c>
      <c r="C391" s="3872" t="s">
        <v>1439</v>
      </c>
      <c r="D391" s="3953" t="s">
        <v>101</v>
      </c>
      <c r="E391" s="3938"/>
      <c r="F391" s="4478"/>
      <c r="G391" s="3938"/>
      <c r="H391" s="4024"/>
      <c r="I391" s="3939" t="s">
        <v>927</v>
      </c>
      <c r="J391" s="3939" t="s">
        <v>927</v>
      </c>
      <c r="K391" s="3882" t="s">
        <v>928</v>
      </c>
      <c r="L391" s="3930"/>
      <c r="M391" s="3883">
        <v>1.6</v>
      </c>
    </row>
    <row r="392" spans="1:13" ht="45.75" customHeight="1">
      <c r="A392" s="3943" t="s">
        <v>9361</v>
      </c>
      <c r="B392" s="3961" t="s">
        <v>1284</v>
      </c>
      <c r="C392" s="3883" t="s">
        <v>1446</v>
      </c>
      <c r="D392" s="3881" t="s">
        <v>658</v>
      </c>
      <c r="E392" s="3881"/>
      <c r="F392" s="3881"/>
      <c r="G392" s="3881"/>
      <c r="H392" s="3883">
        <v>61</v>
      </c>
      <c r="I392" s="4053" t="s">
        <v>883</v>
      </c>
      <c r="J392" s="3882" t="s">
        <v>1131</v>
      </c>
      <c r="K392" s="4054" t="s">
        <v>737</v>
      </c>
      <c r="L392" s="3930"/>
      <c r="M392" s="3883">
        <v>2.6</v>
      </c>
    </row>
    <row r="393" spans="1:13" ht="45.75" customHeight="1">
      <c r="A393" s="3943" t="s">
        <v>9361</v>
      </c>
      <c r="B393" s="4055" t="s">
        <v>1447</v>
      </c>
      <c r="C393" s="3872" t="s">
        <v>1448</v>
      </c>
      <c r="D393" s="3880" t="s">
        <v>658</v>
      </c>
      <c r="E393" s="3881" t="s">
        <v>1065</v>
      </c>
      <c r="F393" s="4470"/>
      <c r="G393" s="3881"/>
      <c r="H393" s="3883">
        <v>47</v>
      </c>
      <c r="I393" s="3882" t="s">
        <v>789</v>
      </c>
      <c r="J393" s="3882" t="s">
        <v>790</v>
      </c>
      <c r="K393" s="3896" t="s">
        <v>737</v>
      </c>
      <c r="L393" s="3930"/>
      <c r="M393" s="3883">
        <v>1.6</v>
      </c>
    </row>
    <row r="394" spans="1:13" ht="45.75" customHeight="1">
      <c r="A394" s="3943" t="s">
        <v>9361</v>
      </c>
      <c r="B394" s="3961" t="s">
        <v>1449</v>
      </c>
      <c r="C394" s="3883" t="s">
        <v>1450</v>
      </c>
      <c r="D394" s="3881" t="s">
        <v>658</v>
      </c>
      <c r="E394" s="3880" t="s">
        <v>870</v>
      </c>
      <c r="F394" s="4492"/>
      <c r="G394" s="3881"/>
      <c r="H394" s="3883">
        <v>44</v>
      </c>
      <c r="I394" s="3882" t="s">
        <v>871</v>
      </c>
      <c r="J394" s="3882" t="s">
        <v>1451</v>
      </c>
      <c r="K394" s="3882" t="s">
        <v>1452</v>
      </c>
      <c r="L394" s="3930"/>
      <c r="M394" s="3883">
        <v>1.6</v>
      </c>
    </row>
    <row r="395" spans="1:13" ht="45.75" customHeight="1">
      <c r="A395" s="3871" t="s">
        <v>646</v>
      </c>
      <c r="B395" s="4530" t="s">
        <v>1453</v>
      </c>
      <c r="C395" s="3872" t="s">
        <v>1454</v>
      </c>
      <c r="D395" s="3873"/>
      <c r="E395" s="3873"/>
      <c r="F395" s="3873"/>
      <c r="G395" s="3881"/>
      <c r="H395" s="3883">
        <v>50</v>
      </c>
      <c r="I395" s="3876" t="s">
        <v>650</v>
      </c>
      <c r="J395" s="3882" t="s">
        <v>728</v>
      </c>
      <c r="K395" s="3915" t="s">
        <v>1455</v>
      </c>
      <c r="L395" s="3930" t="s">
        <v>634</v>
      </c>
      <c r="M395" s="3883"/>
    </row>
    <row r="396" spans="1:13" ht="45.75" customHeight="1">
      <c r="A396" s="3871" t="s">
        <v>765</v>
      </c>
      <c r="B396" s="4546" t="s">
        <v>1456</v>
      </c>
      <c r="C396" s="4056" t="s">
        <v>1454</v>
      </c>
      <c r="D396" s="4057"/>
      <c r="E396" s="4057"/>
      <c r="F396" s="4057"/>
      <c r="G396" s="3919"/>
      <c r="H396" s="4025">
        <v>50</v>
      </c>
      <c r="I396" s="4058" t="s">
        <v>650</v>
      </c>
      <c r="J396" s="3922" t="s">
        <v>728</v>
      </c>
      <c r="K396" s="3915" t="s">
        <v>1457</v>
      </c>
      <c r="L396" s="3930" t="s">
        <v>634</v>
      </c>
      <c r="M396" s="3883">
        <v>1.6</v>
      </c>
    </row>
    <row r="397" spans="1:13" ht="45.75" customHeight="1">
      <c r="A397" s="3871" t="s">
        <v>685</v>
      </c>
      <c r="B397" s="4059" t="s">
        <v>1458</v>
      </c>
      <c r="C397" s="3883" t="s">
        <v>1459</v>
      </c>
      <c r="D397" s="3881" t="s">
        <v>138</v>
      </c>
      <c r="E397" s="3881"/>
      <c r="F397" s="3881"/>
      <c r="G397" s="3881"/>
      <c r="H397" s="3883"/>
      <c r="I397" s="3882" t="s">
        <v>632</v>
      </c>
      <c r="J397" s="3882" t="s">
        <v>702</v>
      </c>
      <c r="K397" s="3882" t="s">
        <v>867</v>
      </c>
      <c r="L397" s="3930"/>
      <c r="M397" s="3883">
        <v>5.4</v>
      </c>
    </row>
    <row r="398" spans="1:13" ht="45.75" customHeight="1">
      <c r="A398" s="3871" t="s">
        <v>674</v>
      </c>
      <c r="B398" s="4547" t="s">
        <v>1460</v>
      </c>
      <c r="C398" s="3872" t="s">
        <v>1461</v>
      </c>
      <c r="D398" s="3873" t="s">
        <v>654</v>
      </c>
      <c r="E398" s="3873"/>
      <c r="F398" s="3873"/>
      <c r="G398" s="3881"/>
      <c r="H398" s="3883"/>
      <c r="I398" s="3876" t="s">
        <v>740</v>
      </c>
      <c r="J398" s="3882" t="s">
        <v>1462</v>
      </c>
      <c r="K398" s="3915"/>
      <c r="L398" s="3930" t="s">
        <v>634</v>
      </c>
      <c r="M398" s="3883">
        <v>1.6</v>
      </c>
    </row>
    <row r="399" spans="1:13" ht="45.75" customHeight="1">
      <c r="A399" s="3943" t="s">
        <v>9361</v>
      </c>
      <c r="B399" s="4547" t="s">
        <v>1463</v>
      </c>
      <c r="C399" s="3872" t="s">
        <v>1464</v>
      </c>
      <c r="D399" s="3873" t="s">
        <v>658</v>
      </c>
      <c r="E399" s="3873" t="s">
        <v>870</v>
      </c>
      <c r="F399" s="3873"/>
      <c r="G399" s="3881"/>
      <c r="H399" s="3883">
        <v>58</v>
      </c>
      <c r="I399" s="3876" t="s">
        <v>871</v>
      </c>
      <c r="J399" s="3882" t="s">
        <v>1465</v>
      </c>
      <c r="K399" s="3915" t="s">
        <v>737</v>
      </c>
      <c r="L399" s="3930"/>
      <c r="M399" s="3883"/>
    </row>
    <row r="400" spans="1:13" ht="45.75" customHeight="1">
      <c r="A400" s="3890" t="s">
        <v>808</v>
      </c>
      <c r="B400" s="4548" t="s">
        <v>1466</v>
      </c>
      <c r="C400" s="3883" t="s">
        <v>1467</v>
      </c>
      <c r="D400" s="4484" t="s">
        <v>811</v>
      </c>
      <c r="E400" s="4484"/>
      <c r="F400" s="3881"/>
      <c r="G400" s="3881"/>
      <c r="H400" s="3883">
        <v>20</v>
      </c>
      <c r="I400" s="4491" t="s">
        <v>977</v>
      </c>
      <c r="J400" s="3882" t="s">
        <v>1468</v>
      </c>
      <c r="K400" s="3915" t="s">
        <v>1469</v>
      </c>
      <c r="L400" s="3930"/>
      <c r="M400" s="3883">
        <v>1.6</v>
      </c>
    </row>
    <row r="401" spans="1:13" ht="45.75" customHeight="1">
      <c r="A401" s="3871" t="s">
        <v>635</v>
      </c>
      <c r="B401" s="4548" t="s">
        <v>1466</v>
      </c>
      <c r="C401" s="3883" t="s">
        <v>1467</v>
      </c>
      <c r="D401" s="4549" t="s">
        <v>677</v>
      </c>
      <c r="E401" s="4549"/>
      <c r="F401" s="4138"/>
      <c r="G401" s="4138"/>
      <c r="H401" s="4139">
        <v>20</v>
      </c>
      <c r="I401" s="4550" t="s">
        <v>977</v>
      </c>
      <c r="J401" s="4140" t="s">
        <v>1468</v>
      </c>
      <c r="K401" s="3915" t="s">
        <v>1470</v>
      </c>
      <c r="L401" s="3878"/>
      <c r="M401" s="3883">
        <v>1.6</v>
      </c>
    </row>
    <row r="402" spans="1:13" ht="45.75" customHeight="1">
      <c r="A402" s="3871" t="s">
        <v>682</v>
      </c>
      <c r="B402" s="4548" t="s">
        <v>1466</v>
      </c>
      <c r="C402" s="3883" t="s">
        <v>1467</v>
      </c>
      <c r="D402" s="4477" t="s">
        <v>101</v>
      </c>
      <c r="E402" s="4477"/>
      <c r="F402" s="3938"/>
      <c r="G402" s="3938"/>
      <c r="H402" s="4024">
        <v>20</v>
      </c>
      <c r="I402" s="4494" t="s">
        <v>977</v>
      </c>
      <c r="J402" s="3939" t="s">
        <v>1468</v>
      </c>
      <c r="K402" s="3915" t="s">
        <v>1471</v>
      </c>
      <c r="L402" s="3878"/>
      <c r="M402" s="3883">
        <v>1.6</v>
      </c>
    </row>
    <row r="403" spans="1:13" ht="60.75" customHeight="1">
      <c r="A403" s="3871" t="s">
        <v>685</v>
      </c>
      <c r="B403" s="4548" t="s">
        <v>1466</v>
      </c>
      <c r="C403" s="3883" t="s">
        <v>1467</v>
      </c>
      <c r="D403" s="4477" t="s">
        <v>101</v>
      </c>
      <c r="E403" s="4477"/>
      <c r="F403" s="3938"/>
      <c r="G403" s="3938"/>
      <c r="H403" s="4024">
        <v>20</v>
      </c>
      <c r="I403" s="4494" t="s">
        <v>977</v>
      </c>
      <c r="J403" s="3939" t="s">
        <v>1468</v>
      </c>
      <c r="K403" s="3896" t="s">
        <v>1472</v>
      </c>
      <c r="L403" s="3878"/>
      <c r="M403" s="3883">
        <v>1.6</v>
      </c>
    </row>
    <row r="404" spans="1:13" ht="45.75" customHeight="1">
      <c r="A404" s="3871" t="s">
        <v>756</v>
      </c>
      <c r="B404" s="4548" t="s">
        <v>1268</v>
      </c>
      <c r="C404" s="3883" t="s">
        <v>1473</v>
      </c>
      <c r="D404" s="4484"/>
      <c r="E404" s="4484"/>
      <c r="F404" s="3881"/>
      <c r="G404" s="3881"/>
      <c r="H404" s="3883">
        <v>22</v>
      </c>
      <c r="I404" s="4491" t="s">
        <v>1474</v>
      </c>
      <c r="J404" s="4491" t="s">
        <v>1474</v>
      </c>
      <c r="K404" s="3896" t="s">
        <v>1475</v>
      </c>
      <c r="L404" s="3930"/>
      <c r="M404" s="3883">
        <v>1.6</v>
      </c>
    </row>
    <row r="405" spans="1:13" ht="45.75" customHeight="1">
      <c r="A405" s="3871" t="s">
        <v>635</v>
      </c>
      <c r="B405" s="4060" t="s">
        <v>1476</v>
      </c>
      <c r="C405" s="3872" t="s">
        <v>1473</v>
      </c>
      <c r="D405" s="3953" t="s">
        <v>696</v>
      </c>
      <c r="E405" s="3938"/>
      <c r="F405" s="4478"/>
      <c r="G405" s="3938"/>
      <c r="H405" s="4024"/>
      <c r="I405" s="3939" t="s">
        <v>1474</v>
      </c>
      <c r="J405" s="3939" t="s">
        <v>1474</v>
      </c>
      <c r="K405" s="3915" t="s">
        <v>1477</v>
      </c>
      <c r="L405" s="3930" t="s">
        <v>1478</v>
      </c>
      <c r="M405" s="3883">
        <v>1.6</v>
      </c>
    </row>
    <row r="406" spans="1:13" ht="45.75" customHeight="1">
      <c r="A406" s="3943" t="s">
        <v>9361</v>
      </c>
      <c r="B406" s="4061" t="s">
        <v>1479</v>
      </c>
      <c r="C406" s="3883" t="s">
        <v>1480</v>
      </c>
      <c r="D406" s="3880" t="s">
        <v>658</v>
      </c>
      <c r="E406" s="3880" t="s">
        <v>870</v>
      </c>
      <c r="F406" s="4470"/>
      <c r="G406" s="3881"/>
      <c r="H406" s="3883">
        <v>50</v>
      </c>
      <c r="I406" s="3882" t="s">
        <v>871</v>
      </c>
      <c r="J406" s="3882" t="s">
        <v>1481</v>
      </c>
      <c r="K406" s="3882" t="s">
        <v>1482</v>
      </c>
      <c r="L406" s="3930"/>
      <c r="M406" s="3883">
        <v>1.6</v>
      </c>
    </row>
    <row r="407" spans="1:13" ht="45.75" customHeight="1">
      <c r="A407" s="3871" t="s">
        <v>732</v>
      </c>
      <c r="B407" s="4062" t="s">
        <v>1483</v>
      </c>
      <c r="C407" s="3883" t="s">
        <v>1484</v>
      </c>
      <c r="D407" s="3880" t="s">
        <v>658</v>
      </c>
      <c r="E407" s="3881" t="s">
        <v>735</v>
      </c>
      <c r="F407" s="4470"/>
      <c r="G407" s="3881"/>
      <c r="H407" s="3883">
        <v>62</v>
      </c>
      <c r="I407" s="3882" t="s">
        <v>789</v>
      </c>
      <c r="J407" s="3882" t="s">
        <v>790</v>
      </c>
      <c r="K407" s="3915" t="s">
        <v>737</v>
      </c>
      <c r="L407" s="3930" t="s">
        <v>634</v>
      </c>
      <c r="M407" s="3883">
        <v>1.6</v>
      </c>
    </row>
    <row r="408" spans="1:13" ht="45.75" customHeight="1">
      <c r="A408" s="3871" t="s">
        <v>756</v>
      </c>
      <c r="B408" s="4060" t="s">
        <v>1485</v>
      </c>
      <c r="C408" s="4038" t="s">
        <v>1486</v>
      </c>
      <c r="D408" s="3880" t="s">
        <v>1417</v>
      </c>
      <c r="E408" s="3881"/>
      <c r="F408" s="4470"/>
      <c r="G408" s="3881"/>
      <c r="H408" s="3883">
        <v>37</v>
      </c>
      <c r="I408" s="3882" t="s">
        <v>638</v>
      </c>
      <c r="J408" s="3882" t="s">
        <v>759</v>
      </c>
      <c r="K408" s="3882" t="s">
        <v>1487</v>
      </c>
      <c r="L408" s="3930"/>
      <c r="M408" s="3883"/>
    </row>
    <row r="409" spans="1:13" ht="45.75" customHeight="1">
      <c r="A409" s="3871" t="s">
        <v>635</v>
      </c>
      <c r="B409" s="4060" t="s">
        <v>1485</v>
      </c>
      <c r="C409" s="4038" t="s">
        <v>1486</v>
      </c>
      <c r="D409" s="3953" t="s">
        <v>696</v>
      </c>
      <c r="E409" s="3938"/>
      <c r="F409" s="4478"/>
      <c r="G409" s="3938"/>
      <c r="H409" s="4024">
        <v>33</v>
      </c>
      <c r="I409" s="3882" t="s">
        <v>638</v>
      </c>
      <c r="J409" s="3882" t="s">
        <v>759</v>
      </c>
      <c r="K409" s="3882" t="s">
        <v>1488</v>
      </c>
      <c r="L409" s="3930"/>
      <c r="M409" s="3883">
        <v>1.6</v>
      </c>
    </row>
    <row r="410" spans="1:13" ht="45.75" customHeight="1">
      <c r="A410" s="3890" t="s">
        <v>808</v>
      </c>
      <c r="B410" s="4551" t="s">
        <v>811</v>
      </c>
      <c r="C410" s="3883" t="s">
        <v>1489</v>
      </c>
      <c r="D410" s="4484"/>
      <c r="E410" s="4484"/>
      <c r="F410" s="3881"/>
      <c r="G410" s="3881"/>
      <c r="H410" s="3883">
        <v>14</v>
      </c>
      <c r="I410" s="4491" t="s">
        <v>977</v>
      </c>
      <c r="J410" s="3882" t="s">
        <v>1490</v>
      </c>
      <c r="K410" s="3882"/>
      <c r="L410" s="3930"/>
      <c r="M410" s="3883">
        <v>1.6</v>
      </c>
    </row>
    <row r="411" spans="1:13" ht="45.75" customHeight="1">
      <c r="A411" s="3871" t="s">
        <v>653</v>
      </c>
      <c r="B411" s="4059" t="s">
        <v>1491</v>
      </c>
      <c r="C411" s="3872" t="s">
        <v>1492</v>
      </c>
      <c r="D411" s="3885" t="s">
        <v>766</v>
      </c>
      <c r="E411" s="3885"/>
      <c r="F411" s="3885"/>
      <c r="G411" s="4021"/>
      <c r="H411" s="4022"/>
      <c r="I411" s="3888" t="s">
        <v>650</v>
      </c>
      <c r="J411" s="3907" t="s">
        <v>651</v>
      </c>
      <c r="K411" s="3915" t="s">
        <v>770</v>
      </c>
      <c r="L411" s="3930" t="s">
        <v>634</v>
      </c>
      <c r="M411" s="3883">
        <v>1.6</v>
      </c>
    </row>
    <row r="412" spans="1:13" ht="45.75" customHeight="1">
      <c r="A412" s="3871" t="s">
        <v>646</v>
      </c>
      <c r="B412" s="4059" t="s">
        <v>1491</v>
      </c>
      <c r="C412" s="3872" t="s">
        <v>1492</v>
      </c>
      <c r="D412" s="3873" t="s">
        <v>766</v>
      </c>
      <c r="E412" s="3873"/>
      <c r="F412" s="3873"/>
      <c r="G412" s="3881"/>
      <c r="H412" s="3883"/>
      <c r="I412" s="3876" t="s">
        <v>650</v>
      </c>
      <c r="J412" s="3882" t="s">
        <v>651</v>
      </c>
      <c r="K412" s="4475" t="s">
        <v>1493</v>
      </c>
      <c r="L412" s="3930" t="s">
        <v>634</v>
      </c>
      <c r="M412" s="3883">
        <v>3.3</v>
      </c>
    </row>
    <row r="413" spans="1:13" ht="45.75" customHeight="1">
      <c r="A413" s="3871" t="s">
        <v>674</v>
      </c>
      <c r="B413" s="4059" t="s">
        <v>1494</v>
      </c>
      <c r="C413" s="3872" t="s">
        <v>1495</v>
      </c>
      <c r="D413" s="3885" t="s">
        <v>654</v>
      </c>
      <c r="E413" s="3885"/>
      <c r="F413" s="3885"/>
      <c r="G413" s="4021"/>
      <c r="H413" s="4022"/>
      <c r="I413" s="3888" t="s">
        <v>650</v>
      </c>
      <c r="J413" s="3907" t="s">
        <v>651</v>
      </c>
      <c r="K413" s="3915" t="s">
        <v>717</v>
      </c>
      <c r="L413" s="3930" t="s">
        <v>634</v>
      </c>
      <c r="M413" s="3883">
        <v>1.6</v>
      </c>
    </row>
    <row r="414" spans="1:13" ht="45.75" customHeight="1">
      <c r="A414" s="3871" t="s">
        <v>653</v>
      </c>
      <c r="B414" s="4059" t="s">
        <v>1494</v>
      </c>
      <c r="C414" s="3872" t="s">
        <v>1495</v>
      </c>
      <c r="D414" s="3873" t="s">
        <v>654</v>
      </c>
      <c r="E414" s="3873"/>
      <c r="F414" s="3873"/>
      <c r="G414" s="3881"/>
      <c r="H414" s="3883"/>
      <c r="I414" s="3876" t="s">
        <v>650</v>
      </c>
      <c r="J414" s="3882" t="s">
        <v>651</v>
      </c>
      <c r="K414" s="3915" t="s">
        <v>655</v>
      </c>
      <c r="L414" s="3930" t="s">
        <v>634</v>
      </c>
      <c r="M414" s="3883">
        <v>3.3</v>
      </c>
    </row>
    <row r="415" spans="1:13" ht="45.75" customHeight="1">
      <c r="A415" s="3871" t="s">
        <v>646</v>
      </c>
      <c r="B415" s="4547" t="s">
        <v>1496</v>
      </c>
      <c r="C415" s="3872" t="s">
        <v>1497</v>
      </c>
      <c r="D415" s="3885" t="s">
        <v>708</v>
      </c>
      <c r="E415" s="3885" t="s">
        <v>1498</v>
      </c>
      <c r="F415" s="3908"/>
      <c r="G415" s="4021"/>
      <c r="H415" s="4022"/>
      <c r="I415" s="3888" t="s">
        <v>679</v>
      </c>
      <c r="J415" s="3907" t="s">
        <v>1499</v>
      </c>
      <c r="K415" s="3915" t="s">
        <v>652</v>
      </c>
      <c r="L415" s="3930" t="s">
        <v>634</v>
      </c>
      <c r="M415" s="3883">
        <v>1.6</v>
      </c>
    </row>
    <row r="416" spans="1:13" ht="45.75" customHeight="1">
      <c r="A416" s="3871" t="s">
        <v>653</v>
      </c>
      <c r="B416" s="4552" t="s">
        <v>1500</v>
      </c>
      <c r="C416" s="3872" t="s">
        <v>1497</v>
      </c>
      <c r="D416" s="3873" t="s">
        <v>711</v>
      </c>
      <c r="E416" s="3873" t="s">
        <v>1498</v>
      </c>
      <c r="F416" s="3911"/>
      <c r="G416" s="3881"/>
      <c r="H416" s="3883"/>
      <c r="I416" s="3876" t="s">
        <v>679</v>
      </c>
      <c r="J416" s="3882" t="s">
        <v>1499</v>
      </c>
      <c r="K416" s="3915" t="s">
        <v>655</v>
      </c>
      <c r="L416" s="3930" t="s">
        <v>634</v>
      </c>
      <c r="M416" s="3883">
        <v>4.2</v>
      </c>
    </row>
    <row r="417" spans="1:13" ht="45.75" customHeight="1">
      <c r="A417" s="3871" t="s">
        <v>694</v>
      </c>
      <c r="B417" s="4547" t="s">
        <v>1501</v>
      </c>
      <c r="C417" s="3872" t="s">
        <v>1502</v>
      </c>
      <c r="D417" s="3873" t="s">
        <v>863</v>
      </c>
      <c r="E417" s="3873" t="s">
        <v>701</v>
      </c>
      <c r="F417" s="3873" t="s">
        <v>701</v>
      </c>
      <c r="G417" s="3881"/>
      <c r="H417" s="3883"/>
      <c r="I417" s="3876" t="s">
        <v>826</v>
      </c>
      <c r="J417" s="3882" t="s">
        <v>827</v>
      </c>
      <c r="K417" s="3915"/>
      <c r="L417" s="3930" t="s">
        <v>634</v>
      </c>
      <c r="M417" s="3883">
        <v>1.6</v>
      </c>
    </row>
    <row r="418" spans="1:13" ht="45.75" customHeight="1">
      <c r="A418" s="3943" t="s">
        <v>9361</v>
      </c>
      <c r="B418" s="3881" t="s">
        <v>1066</v>
      </c>
      <c r="C418" s="3883" t="s">
        <v>1503</v>
      </c>
      <c r="D418" s="3881" t="s">
        <v>658</v>
      </c>
      <c r="E418" s="3881" t="s">
        <v>1065</v>
      </c>
      <c r="F418" s="3881"/>
      <c r="G418" s="3881"/>
      <c r="H418" s="3883">
        <v>48</v>
      </c>
      <c r="I418" s="3882" t="s">
        <v>871</v>
      </c>
      <c r="J418" s="3882" t="s">
        <v>1465</v>
      </c>
      <c r="K418" s="3882" t="s">
        <v>1504</v>
      </c>
      <c r="L418" s="3930"/>
      <c r="M418" s="3883">
        <v>1.6</v>
      </c>
    </row>
    <row r="419" spans="1:13" ht="45.75" customHeight="1">
      <c r="A419" s="3871" t="s">
        <v>646</v>
      </c>
      <c r="B419" s="4470" t="s">
        <v>1505</v>
      </c>
      <c r="C419" s="3872" t="s">
        <v>1506</v>
      </c>
      <c r="D419" s="3873" t="s">
        <v>720</v>
      </c>
      <c r="E419" s="3873" t="s">
        <v>649</v>
      </c>
      <c r="F419" s="3873"/>
      <c r="G419" s="3881"/>
      <c r="H419" s="3883">
        <v>48</v>
      </c>
      <c r="I419" s="3876" t="s">
        <v>806</v>
      </c>
      <c r="J419" s="3882" t="s">
        <v>807</v>
      </c>
      <c r="K419" s="3882"/>
      <c r="L419" s="3930" t="s">
        <v>634</v>
      </c>
      <c r="M419" s="3883">
        <v>1.6</v>
      </c>
    </row>
    <row r="420" spans="1:13" ht="45.75" customHeight="1">
      <c r="A420" s="3871" t="s">
        <v>674</v>
      </c>
      <c r="B420" s="4471" t="s">
        <v>1507</v>
      </c>
      <c r="C420" s="3872" t="s">
        <v>1508</v>
      </c>
      <c r="D420" s="3873" t="s">
        <v>654</v>
      </c>
      <c r="E420" s="3873"/>
      <c r="F420" s="3873"/>
      <c r="G420" s="3881"/>
      <c r="H420" s="3883"/>
      <c r="I420" s="3876" t="s">
        <v>724</v>
      </c>
      <c r="J420" s="3882" t="s">
        <v>741</v>
      </c>
      <c r="K420" s="3915"/>
      <c r="L420" s="3930" t="s">
        <v>634</v>
      </c>
      <c r="M420" s="3883">
        <v>1.6</v>
      </c>
    </row>
    <row r="421" spans="1:13" ht="45.75" customHeight="1">
      <c r="A421" s="3871" t="s">
        <v>635</v>
      </c>
      <c r="B421" s="3879" t="s">
        <v>1509</v>
      </c>
      <c r="C421" s="3872" t="s">
        <v>1510</v>
      </c>
      <c r="D421" s="3880" t="s">
        <v>696</v>
      </c>
      <c r="E421" s="3881" t="s">
        <v>764</v>
      </c>
      <c r="F421" s="4470"/>
      <c r="G421" s="3881"/>
      <c r="H421" s="3883">
        <v>45</v>
      </c>
      <c r="I421" s="3882" t="s">
        <v>638</v>
      </c>
      <c r="J421" s="3882" t="s">
        <v>1313</v>
      </c>
      <c r="K421" s="3882" t="s">
        <v>1511</v>
      </c>
      <c r="L421" s="3930"/>
      <c r="M421" s="3883">
        <v>1.6</v>
      </c>
    </row>
    <row r="422" spans="1:13" ht="45.75" customHeight="1">
      <c r="A422" s="3871" t="s">
        <v>1013</v>
      </c>
      <c r="B422" s="3881" t="s">
        <v>1017</v>
      </c>
      <c r="C422" s="3883" t="s">
        <v>1512</v>
      </c>
      <c r="D422" s="3986" t="s">
        <v>1016</v>
      </c>
      <c r="E422" s="3881"/>
      <c r="F422" s="3881"/>
      <c r="G422" s="3881"/>
      <c r="H422" s="3883">
        <v>30</v>
      </c>
      <c r="I422" s="3882" t="s">
        <v>952</v>
      </c>
      <c r="J422" s="3882" t="s">
        <v>952</v>
      </c>
      <c r="K422" s="3915" t="s">
        <v>1513</v>
      </c>
      <c r="L422" s="3930" t="s">
        <v>634</v>
      </c>
      <c r="M422" s="3883">
        <v>1.6</v>
      </c>
    </row>
    <row r="423" spans="1:13" ht="45.75" customHeight="1">
      <c r="A423" s="3871" t="s">
        <v>732</v>
      </c>
      <c r="B423" s="4470" t="s">
        <v>1514</v>
      </c>
      <c r="C423" s="3883" t="s">
        <v>1515</v>
      </c>
      <c r="D423" s="3881" t="s">
        <v>658</v>
      </c>
      <c r="E423" s="3881" t="s">
        <v>735</v>
      </c>
      <c r="F423" s="3881"/>
      <c r="G423" s="3881"/>
      <c r="H423" s="3883">
        <v>60</v>
      </c>
      <c r="I423" s="3882" t="s">
        <v>736</v>
      </c>
      <c r="J423" s="3882" t="s">
        <v>736</v>
      </c>
      <c r="K423" s="3915" t="s">
        <v>737</v>
      </c>
      <c r="L423" s="3930" t="s">
        <v>634</v>
      </c>
      <c r="M423" s="3883">
        <v>1.6</v>
      </c>
    </row>
    <row r="424" spans="1:13" ht="45.75" customHeight="1">
      <c r="A424" s="3932" t="s">
        <v>9360</v>
      </c>
      <c r="B424" s="3881" t="s">
        <v>1516</v>
      </c>
      <c r="C424" s="3883" t="s">
        <v>1517</v>
      </c>
      <c r="D424" s="3881" t="s">
        <v>658</v>
      </c>
      <c r="E424" s="3881"/>
      <c r="F424" s="3881"/>
      <c r="G424" s="3881"/>
      <c r="H424" s="3883">
        <v>42</v>
      </c>
      <c r="I424" s="3882" t="s">
        <v>879</v>
      </c>
      <c r="J424" s="3882" t="s">
        <v>955</v>
      </c>
      <c r="K424" s="3915" t="s">
        <v>737</v>
      </c>
      <c r="L424" s="3930"/>
      <c r="M424" s="3883">
        <v>1.6</v>
      </c>
    </row>
    <row r="425" spans="1:13" ht="45.75" customHeight="1">
      <c r="A425" s="3943" t="s">
        <v>9361</v>
      </c>
      <c r="B425" s="3881" t="s">
        <v>1518</v>
      </c>
      <c r="C425" s="3883" t="s">
        <v>1519</v>
      </c>
      <c r="D425" s="3881" t="s">
        <v>658</v>
      </c>
      <c r="E425" s="3881" t="s">
        <v>1065</v>
      </c>
      <c r="F425" s="3881"/>
      <c r="G425" s="3881"/>
      <c r="H425" s="3883">
        <v>52</v>
      </c>
      <c r="I425" s="3882" t="s">
        <v>660</v>
      </c>
      <c r="J425" s="3882" t="s">
        <v>1520</v>
      </c>
      <c r="K425" s="3896" t="s">
        <v>737</v>
      </c>
      <c r="L425" s="3930"/>
      <c r="M425" s="3883">
        <v>1.6</v>
      </c>
    </row>
    <row r="426" spans="1:13" ht="45.75" customHeight="1">
      <c r="A426" s="3943" t="s">
        <v>9361</v>
      </c>
      <c r="B426" s="3881" t="s">
        <v>1521</v>
      </c>
      <c r="C426" s="3883" t="s">
        <v>1522</v>
      </c>
      <c r="D426" s="3881" t="s">
        <v>658</v>
      </c>
      <c r="E426" s="3881" t="s">
        <v>1065</v>
      </c>
      <c r="F426" s="3881"/>
      <c r="G426" s="3881"/>
      <c r="H426" s="3883">
        <v>46</v>
      </c>
      <c r="I426" s="3882" t="s">
        <v>871</v>
      </c>
      <c r="J426" s="3882" t="s">
        <v>1212</v>
      </c>
      <c r="K426" s="3882" t="s">
        <v>1523</v>
      </c>
      <c r="L426" s="3930"/>
      <c r="M426" s="3883">
        <v>1.6</v>
      </c>
    </row>
    <row r="427" spans="1:13" ht="45.75" customHeight="1">
      <c r="A427" s="3890" t="s">
        <v>9358</v>
      </c>
      <c r="B427" s="3941" t="s">
        <v>1524</v>
      </c>
      <c r="C427" s="3883" t="s">
        <v>1525</v>
      </c>
      <c r="D427" s="3881" t="s">
        <v>658</v>
      </c>
      <c r="E427" s="3881" t="s">
        <v>943</v>
      </c>
      <c r="F427" s="3881"/>
      <c r="G427" s="3881"/>
      <c r="H427" s="3883">
        <v>42</v>
      </c>
      <c r="I427" s="3882" t="s">
        <v>660</v>
      </c>
      <c r="J427" s="3882" t="s">
        <v>1326</v>
      </c>
      <c r="K427" s="3915" t="s">
        <v>1526</v>
      </c>
      <c r="L427" s="3930"/>
      <c r="M427" s="3883">
        <v>1.6</v>
      </c>
    </row>
    <row r="428" spans="1:13" ht="45.75" customHeight="1">
      <c r="A428" s="3943" t="s">
        <v>9361</v>
      </c>
      <c r="B428" s="3881" t="s">
        <v>1527</v>
      </c>
      <c r="C428" s="3883" t="s">
        <v>1528</v>
      </c>
      <c r="D428" s="3881" t="s">
        <v>658</v>
      </c>
      <c r="E428" s="3881" t="s">
        <v>1065</v>
      </c>
      <c r="F428" s="3881"/>
      <c r="G428" s="3881"/>
      <c r="H428" s="3883">
        <v>52</v>
      </c>
      <c r="I428" s="3882" t="s">
        <v>660</v>
      </c>
      <c r="J428" s="3882" t="s">
        <v>1529</v>
      </c>
      <c r="K428" s="4004" t="s">
        <v>1530</v>
      </c>
      <c r="L428" s="3930"/>
      <c r="M428" s="3883">
        <v>1.6</v>
      </c>
    </row>
    <row r="429" spans="1:13" ht="45.75" customHeight="1">
      <c r="A429" s="3871" t="s">
        <v>674</v>
      </c>
      <c r="B429" s="4470" t="s">
        <v>1531</v>
      </c>
      <c r="C429" s="3872" t="s">
        <v>1532</v>
      </c>
      <c r="D429" s="3873" t="s">
        <v>731</v>
      </c>
      <c r="E429" s="3873" t="s">
        <v>764</v>
      </c>
      <c r="F429" s="3873"/>
      <c r="G429" s="3881"/>
      <c r="H429" s="3883"/>
      <c r="I429" s="3876" t="s">
        <v>724</v>
      </c>
      <c r="J429" s="3882" t="s">
        <v>725</v>
      </c>
      <c r="K429" s="3915"/>
      <c r="L429" s="3930" t="s">
        <v>634</v>
      </c>
      <c r="M429" s="3883">
        <v>1.6</v>
      </c>
    </row>
    <row r="430" spans="1:13" ht="45.75" customHeight="1">
      <c r="A430" s="3890" t="s">
        <v>9359</v>
      </c>
      <c r="B430" s="3941" t="s">
        <v>1533</v>
      </c>
      <c r="C430" s="3883" t="s">
        <v>1534</v>
      </c>
      <c r="D430" s="3881" t="s">
        <v>658</v>
      </c>
      <c r="E430" s="3881"/>
      <c r="F430" s="3881"/>
      <c r="G430" s="3881"/>
      <c r="H430" s="3883">
        <v>33</v>
      </c>
      <c r="I430" s="3882" t="s">
        <v>660</v>
      </c>
      <c r="J430" s="3882" t="s">
        <v>1520</v>
      </c>
      <c r="K430" s="3882" t="s">
        <v>1535</v>
      </c>
      <c r="L430" s="3930"/>
      <c r="M430" s="3883">
        <v>1.6</v>
      </c>
    </row>
    <row r="431" spans="1:13" ht="45.75" customHeight="1">
      <c r="A431" s="3932" t="s">
        <v>886</v>
      </c>
      <c r="B431" s="4063" t="s">
        <v>1536</v>
      </c>
      <c r="C431" s="4038" t="s">
        <v>1537</v>
      </c>
      <c r="D431" s="3873" t="s">
        <v>881</v>
      </c>
      <c r="E431" s="3881"/>
      <c r="F431" s="4470"/>
      <c r="G431" s="3881"/>
      <c r="H431" s="3883">
        <v>47</v>
      </c>
      <c r="I431" s="3882" t="s">
        <v>883</v>
      </c>
      <c r="J431" s="3882" t="s">
        <v>892</v>
      </c>
      <c r="K431" s="3882" t="s">
        <v>1538</v>
      </c>
      <c r="L431" s="3930"/>
      <c r="M431" s="3883">
        <v>1.6</v>
      </c>
    </row>
    <row r="432" spans="1:13" ht="45.75" customHeight="1">
      <c r="A432" s="3871" t="s">
        <v>641</v>
      </c>
      <c r="B432" s="3881" t="s">
        <v>1539</v>
      </c>
      <c r="C432" s="3883" t="s">
        <v>1540</v>
      </c>
      <c r="D432" s="3881" t="s">
        <v>705</v>
      </c>
      <c r="E432" s="3881"/>
      <c r="F432" s="3881"/>
      <c r="G432" s="3881"/>
      <c r="H432" s="3883">
        <v>20</v>
      </c>
      <c r="I432" s="3882" t="s">
        <v>644</v>
      </c>
      <c r="J432" s="3882" t="s">
        <v>645</v>
      </c>
      <c r="K432" s="3882"/>
      <c r="L432" s="3930"/>
      <c r="M432" s="3883">
        <v>1.6</v>
      </c>
    </row>
    <row r="433" spans="1:13" ht="45.75" customHeight="1">
      <c r="A433" s="3871" t="s">
        <v>685</v>
      </c>
      <c r="B433" s="4471" t="s">
        <v>1541</v>
      </c>
      <c r="C433" s="3872" t="s">
        <v>1542</v>
      </c>
      <c r="D433" s="3873" t="s">
        <v>825</v>
      </c>
      <c r="E433" s="3873" t="s">
        <v>701</v>
      </c>
      <c r="F433" s="3873" t="s">
        <v>701</v>
      </c>
      <c r="G433" s="3881"/>
      <c r="H433" s="3883"/>
      <c r="I433" s="3876" t="s">
        <v>632</v>
      </c>
      <c r="J433" s="3882" t="s">
        <v>1123</v>
      </c>
      <c r="K433" s="3882"/>
      <c r="L433" s="3930" t="s">
        <v>634</v>
      </c>
      <c r="M433" s="3883">
        <v>1.6</v>
      </c>
    </row>
    <row r="434" spans="1:13" ht="45.75" customHeight="1">
      <c r="A434" s="3871" t="s">
        <v>685</v>
      </c>
      <c r="B434" s="4471" t="s">
        <v>1541</v>
      </c>
      <c r="C434" s="3872" t="s">
        <v>1542</v>
      </c>
      <c r="D434" s="3974" t="s">
        <v>138</v>
      </c>
      <c r="E434" s="3897" t="s">
        <v>701</v>
      </c>
      <c r="F434" s="3897" t="s">
        <v>701</v>
      </c>
      <c r="G434" s="3938"/>
      <c r="H434" s="4024"/>
      <c r="I434" s="3900" t="s">
        <v>632</v>
      </c>
      <c r="J434" s="3939" t="s">
        <v>1123</v>
      </c>
      <c r="K434" s="4475" t="s">
        <v>949</v>
      </c>
      <c r="L434" s="3930" t="s">
        <v>634</v>
      </c>
      <c r="M434" s="3883">
        <v>1.6</v>
      </c>
    </row>
    <row r="435" spans="1:13" ht="45.75" customHeight="1">
      <c r="A435" s="3871" t="s">
        <v>674</v>
      </c>
      <c r="B435" s="4471" t="s">
        <v>1543</v>
      </c>
      <c r="C435" s="3872" t="s">
        <v>1544</v>
      </c>
      <c r="D435" s="3873" t="s">
        <v>654</v>
      </c>
      <c r="E435" s="3873"/>
      <c r="F435" s="3873"/>
      <c r="G435" s="3881"/>
      <c r="H435" s="3883"/>
      <c r="I435" s="3876" t="s">
        <v>740</v>
      </c>
      <c r="J435" s="3882" t="s">
        <v>741</v>
      </c>
      <c r="K435" s="3896"/>
      <c r="L435" s="3930" t="s">
        <v>634</v>
      </c>
      <c r="M435" s="3883">
        <v>1.6</v>
      </c>
    </row>
    <row r="436" spans="1:13" ht="45.75" customHeight="1">
      <c r="A436" s="3894" t="s">
        <v>685</v>
      </c>
      <c r="B436" s="4471" t="s">
        <v>1545</v>
      </c>
      <c r="C436" s="3903" t="s">
        <v>1546</v>
      </c>
      <c r="D436" s="3904" t="s">
        <v>102</v>
      </c>
      <c r="E436" s="3904"/>
      <c r="F436" s="3904"/>
      <c r="G436" s="3938"/>
      <c r="H436" s="4024"/>
      <c r="I436" s="3905" t="s">
        <v>632</v>
      </c>
      <c r="J436" s="3939" t="s">
        <v>1547</v>
      </c>
      <c r="K436" s="3882"/>
      <c r="L436" s="3930" t="s">
        <v>634</v>
      </c>
      <c r="M436" s="3883">
        <v>4.0999999999999996</v>
      </c>
    </row>
    <row r="437" spans="1:13" ht="45.75" customHeight="1">
      <c r="A437" s="3871" t="s">
        <v>685</v>
      </c>
      <c r="B437" s="4471" t="s">
        <v>1545</v>
      </c>
      <c r="C437" s="3903" t="s">
        <v>1546</v>
      </c>
      <c r="D437" s="3933" t="s">
        <v>138</v>
      </c>
      <c r="E437" s="3933"/>
      <c r="F437" s="3933"/>
      <c r="G437" s="3881"/>
      <c r="H437" s="3883"/>
      <c r="I437" s="3934" t="s">
        <v>632</v>
      </c>
      <c r="J437" s="3882" t="s">
        <v>1547</v>
      </c>
      <c r="K437" s="3882" t="s">
        <v>1548</v>
      </c>
      <c r="L437" s="3930" t="s">
        <v>634</v>
      </c>
      <c r="M437" s="3883">
        <v>6</v>
      </c>
    </row>
    <row r="438" spans="1:13" ht="45.75" customHeight="1">
      <c r="A438" s="3871" t="s">
        <v>698</v>
      </c>
      <c r="B438" s="4471" t="s">
        <v>1545</v>
      </c>
      <c r="C438" s="3903" t="s">
        <v>1546</v>
      </c>
      <c r="D438" s="3904" t="s">
        <v>102</v>
      </c>
      <c r="E438" s="3904"/>
      <c r="F438" s="3904"/>
      <c r="G438" s="3938"/>
      <c r="H438" s="4024"/>
      <c r="I438" s="3905" t="s">
        <v>632</v>
      </c>
      <c r="J438" s="3939" t="s">
        <v>1547</v>
      </c>
      <c r="K438" s="3882"/>
      <c r="L438" s="3930" t="s">
        <v>634</v>
      </c>
      <c r="M438" s="3883">
        <v>4.0999999999999996</v>
      </c>
    </row>
    <row r="439" spans="1:13" ht="45.75" customHeight="1">
      <c r="A439" s="3871" t="s">
        <v>653</v>
      </c>
      <c r="B439" s="4471" t="s">
        <v>1549</v>
      </c>
      <c r="C439" s="3872" t="s">
        <v>1550</v>
      </c>
      <c r="D439" s="3873" t="s">
        <v>711</v>
      </c>
      <c r="E439" s="3873" t="s">
        <v>649</v>
      </c>
      <c r="F439" s="3873"/>
      <c r="G439" s="3881"/>
      <c r="H439" s="3883"/>
      <c r="I439" s="3876" t="s">
        <v>740</v>
      </c>
      <c r="J439" s="3882" t="s">
        <v>1462</v>
      </c>
      <c r="K439" s="3882" t="s">
        <v>1190</v>
      </c>
      <c r="L439" s="3930" t="s">
        <v>634</v>
      </c>
      <c r="M439" s="3883">
        <v>4.2</v>
      </c>
    </row>
    <row r="440" spans="1:13" ht="45.75" customHeight="1">
      <c r="A440" s="3871" t="s">
        <v>646</v>
      </c>
      <c r="B440" s="4471" t="s">
        <v>1551</v>
      </c>
      <c r="C440" s="3872" t="s">
        <v>1550</v>
      </c>
      <c r="D440" s="3885" t="s">
        <v>708</v>
      </c>
      <c r="E440" s="3885" t="s">
        <v>649</v>
      </c>
      <c r="F440" s="3885"/>
      <c r="G440" s="4021"/>
      <c r="H440" s="4022"/>
      <c r="I440" s="3888" t="s">
        <v>740</v>
      </c>
      <c r="J440" s="3907" t="s">
        <v>1462</v>
      </c>
      <c r="K440" s="3882" t="s">
        <v>652</v>
      </c>
      <c r="L440" s="3930" t="s">
        <v>634</v>
      </c>
      <c r="M440" s="3883">
        <v>2.2000000000000002</v>
      </c>
    </row>
    <row r="441" spans="1:13" ht="45.75" customHeight="1">
      <c r="A441" s="3871" t="s">
        <v>682</v>
      </c>
      <c r="B441" s="3879" t="s">
        <v>1552</v>
      </c>
      <c r="C441" s="3872" t="s">
        <v>1553</v>
      </c>
      <c r="D441" s="3880"/>
      <c r="E441" s="3881"/>
      <c r="F441" s="4470"/>
      <c r="G441" s="3881"/>
      <c r="H441" s="3883">
        <v>27</v>
      </c>
      <c r="I441" s="3882" t="s">
        <v>883</v>
      </c>
      <c r="J441" s="3882" t="s">
        <v>1131</v>
      </c>
      <c r="K441" s="3954"/>
      <c r="L441" s="3930"/>
      <c r="M441" s="3883">
        <v>1.6</v>
      </c>
    </row>
    <row r="442" spans="1:13" ht="45.75" customHeight="1">
      <c r="A442" s="3871" t="s">
        <v>674</v>
      </c>
      <c r="B442" s="3879" t="s">
        <v>1552</v>
      </c>
      <c r="C442" s="3872" t="s">
        <v>1553</v>
      </c>
      <c r="D442" s="3880" t="s">
        <v>731</v>
      </c>
      <c r="E442" s="3881"/>
      <c r="F442" s="4470"/>
      <c r="G442" s="3881"/>
      <c r="H442" s="3883">
        <v>27</v>
      </c>
      <c r="I442" s="3882" t="s">
        <v>883</v>
      </c>
      <c r="J442" s="3882" t="s">
        <v>1131</v>
      </c>
      <c r="K442" s="3954"/>
      <c r="L442" s="3930"/>
      <c r="M442" s="3883">
        <v>6.3</v>
      </c>
    </row>
    <row r="443" spans="1:13" ht="45.75" customHeight="1">
      <c r="A443" s="3871" t="s">
        <v>682</v>
      </c>
      <c r="B443" s="3879" t="s">
        <v>1554</v>
      </c>
      <c r="C443" s="3872" t="s">
        <v>1555</v>
      </c>
      <c r="D443" s="3880"/>
      <c r="E443" s="3881"/>
      <c r="F443" s="4470"/>
      <c r="G443" s="3881"/>
      <c r="H443" s="3883">
        <v>45</v>
      </c>
      <c r="I443" s="3882" t="s">
        <v>883</v>
      </c>
      <c r="J443" s="3882" t="s">
        <v>1131</v>
      </c>
      <c r="K443" s="3954" t="s">
        <v>1375</v>
      </c>
      <c r="L443" s="3930"/>
      <c r="M443" s="3883">
        <v>1.6</v>
      </c>
    </row>
    <row r="444" spans="1:13" ht="45.75" customHeight="1">
      <c r="A444" s="3932" t="s">
        <v>886</v>
      </c>
      <c r="B444" s="3879" t="s">
        <v>1554</v>
      </c>
      <c r="C444" s="3872" t="s">
        <v>1555</v>
      </c>
      <c r="D444" s="3880"/>
      <c r="E444" s="3881"/>
      <c r="F444" s="4470"/>
      <c r="G444" s="3881"/>
      <c r="H444" s="3883">
        <v>32</v>
      </c>
      <c r="I444" s="3882" t="s">
        <v>883</v>
      </c>
      <c r="J444" s="3882" t="s">
        <v>1131</v>
      </c>
      <c r="K444" s="3882" t="s">
        <v>1556</v>
      </c>
      <c r="L444" s="3930"/>
      <c r="M444" s="3883">
        <v>1.6</v>
      </c>
    </row>
    <row r="445" spans="1:13" ht="45.75" customHeight="1">
      <c r="A445" s="3943" t="s">
        <v>9361</v>
      </c>
      <c r="B445" s="3906" t="s">
        <v>1557</v>
      </c>
      <c r="C445" s="3883" t="s">
        <v>1558</v>
      </c>
      <c r="D445" s="3880" t="s">
        <v>658</v>
      </c>
      <c r="E445" s="3880" t="s">
        <v>870</v>
      </c>
      <c r="F445" s="3881"/>
      <c r="G445" s="3881"/>
      <c r="H445" s="3883">
        <v>50</v>
      </c>
      <c r="I445" s="3882" t="s">
        <v>871</v>
      </c>
      <c r="J445" s="3882" t="s">
        <v>917</v>
      </c>
      <c r="K445" s="3882" t="s">
        <v>737</v>
      </c>
      <c r="L445" s="3930"/>
      <c r="M445" s="3883">
        <v>1.6</v>
      </c>
    </row>
    <row r="446" spans="1:13" ht="45.75" customHeight="1">
      <c r="A446" s="3890" t="s">
        <v>9358</v>
      </c>
      <c r="B446" s="3941" t="s">
        <v>943</v>
      </c>
      <c r="C446" s="3883" t="s">
        <v>1559</v>
      </c>
      <c r="D446" s="3881" t="s">
        <v>658</v>
      </c>
      <c r="E446" s="4553"/>
      <c r="F446" s="3881"/>
      <c r="G446" s="3881"/>
      <c r="H446" s="3883">
        <v>40</v>
      </c>
      <c r="I446" s="3882" t="s">
        <v>660</v>
      </c>
      <c r="J446" s="3882" t="s">
        <v>964</v>
      </c>
      <c r="K446" s="3915" t="s">
        <v>1560</v>
      </c>
      <c r="L446" s="3930"/>
      <c r="M446" s="3883">
        <v>1.6</v>
      </c>
    </row>
    <row r="447" spans="1:13" ht="45.75" customHeight="1">
      <c r="A447" s="3871" t="s">
        <v>682</v>
      </c>
      <c r="B447" s="3879" t="s">
        <v>1561</v>
      </c>
      <c r="C447" s="3872" t="s">
        <v>1562</v>
      </c>
      <c r="D447" s="3953" t="s">
        <v>881</v>
      </c>
      <c r="E447" s="3938"/>
      <c r="F447" s="4478"/>
      <c r="G447" s="3938"/>
      <c r="H447" s="4024"/>
      <c r="I447" s="3939" t="s">
        <v>883</v>
      </c>
      <c r="J447" s="3939" t="s">
        <v>884</v>
      </c>
      <c r="K447" s="3882" t="s">
        <v>1563</v>
      </c>
      <c r="L447" s="3930"/>
      <c r="M447" s="3883">
        <v>1.6</v>
      </c>
    </row>
    <row r="448" spans="1:13" ht="90.75" customHeight="1">
      <c r="A448" s="3871" t="s">
        <v>682</v>
      </c>
      <c r="B448" s="3879" t="s">
        <v>1561</v>
      </c>
      <c r="C448" s="3872" t="s">
        <v>1562</v>
      </c>
      <c r="D448" s="3953" t="s">
        <v>1554</v>
      </c>
      <c r="E448" s="3938"/>
      <c r="F448" s="4478"/>
      <c r="G448" s="3938"/>
      <c r="H448" s="4024"/>
      <c r="I448" s="3939" t="s">
        <v>883</v>
      </c>
      <c r="J448" s="3939" t="s">
        <v>884</v>
      </c>
      <c r="K448" s="3882" t="s">
        <v>1564</v>
      </c>
      <c r="L448" s="3930"/>
      <c r="M448" s="3883">
        <v>1.6</v>
      </c>
    </row>
    <row r="449" spans="1:13" ht="45.75" customHeight="1">
      <c r="A449" s="3932" t="s">
        <v>886</v>
      </c>
      <c r="B449" s="3879" t="s">
        <v>1561</v>
      </c>
      <c r="C449" s="3872" t="s">
        <v>1562</v>
      </c>
      <c r="D449" s="3897" t="s">
        <v>881</v>
      </c>
      <c r="E449" s="3938"/>
      <c r="F449" s="4478"/>
      <c r="G449" s="3938"/>
      <c r="H449" s="4024">
        <v>35</v>
      </c>
      <c r="I449" s="3939" t="s">
        <v>883</v>
      </c>
      <c r="J449" s="3939" t="s">
        <v>884</v>
      </c>
      <c r="K449" s="3882" t="s">
        <v>1565</v>
      </c>
      <c r="L449" s="3930"/>
      <c r="M449" s="3883">
        <v>1.6</v>
      </c>
    </row>
    <row r="450" spans="1:13" ht="45.75" customHeight="1">
      <c r="A450" s="3932" t="s">
        <v>886</v>
      </c>
      <c r="B450" s="3879" t="s">
        <v>1561</v>
      </c>
      <c r="C450" s="3872" t="s">
        <v>1562</v>
      </c>
      <c r="D450" s="3880" t="s">
        <v>1554</v>
      </c>
      <c r="E450" s="3881"/>
      <c r="F450" s="4470"/>
      <c r="G450" s="3881"/>
      <c r="H450" s="3883">
        <v>35</v>
      </c>
      <c r="I450" s="3882" t="s">
        <v>883</v>
      </c>
      <c r="J450" s="3882" t="s">
        <v>884</v>
      </c>
      <c r="K450" s="3882" t="s">
        <v>1566</v>
      </c>
      <c r="L450" s="3930"/>
      <c r="M450" s="3883">
        <v>1.6</v>
      </c>
    </row>
    <row r="451" spans="1:13" ht="45.75" customHeight="1">
      <c r="A451" s="3943" t="s">
        <v>9361</v>
      </c>
      <c r="B451" s="3881" t="s">
        <v>1567</v>
      </c>
      <c r="C451" s="3883" t="s">
        <v>1568</v>
      </c>
      <c r="D451" s="3881" t="s">
        <v>658</v>
      </c>
      <c r="E451" s="3880" t="s">
        <v>870</v>
      </c>
      <c r="F451" s="4492"/>
      <c r="G451" s="3881"/>
      <c r="H451" s="3883">
        <v>45</v>
      </c>
      <c r="I451" s="3882" t="s">
        <v>871</v>
      </c>
      <c r="J451" s="3882" t="s">
        <v>1569</v>
      </c>
      <c r="K451" s="3882" t="s">
        <v>1570</v>
      </c>
      <c r="L451" s="3930"/>
      <c r="M451" s="3883">
        <v>1.6</v>
      </c>
    </row>
    <row r="452" spans="1:13" ht="45.75" customHeight="1">
      <c r="A452" s="3871" t="s">
        <v>629</v>
      </c>
      <c r="B452" s="4471" t="s">
        <v>103</v>
      </c>
      <c r="C452" s="3872" t="s">
        <v>1571</v>
      </c>
      <c r="D452" s="3897"/>
      <c r="E452" s="3897"/>
      <c r="F452" s="3897"/>
      <c r="G452" s="3938"/>
      <c r="H452" s="4064"/>
      <c r="I452" s="3900" t="s">
        <v>749</v>
      </c>
      <c r="J452" s="3939" t="s">
        <v>1572</v>
      </c>
      <c r="K452" s="3882"/>
      <c r="L452" s="3930" t="s">
        <v>634</v>
      </c>
      <c r="M452" s="3883">
        <v>1.6</v>
      </c>
    </row>
    <row r="453" spans="1:13" ht="45.75" customHeight="1">
      <c r="A453" s="3871" t="s">
        <v>694</v>
      </c>
      <c r="B453" s="4471" t="s">
        <v>103</v>
      </c>
      <c r="C453" s="3872" t="s">
        <v>1571</v>
      </c>
      <c r="D453" s="3897"/>
      <c r="E453" s="3897"/>
      <c r="F453" s="3897"/>
      <c r="G453" s="3938"/>
      <c r="H453" s="4024"/>
      <c r="I453" s="3900" t="s">
        <v>749</v>
      </c>
      <c r="J453" s="3939" t="s">
        <v>1572</v>
      </c>
      <c r="K453" s="3882" t="s">
        <v>1573</v>
      </c>
      <c r="L453" s="3930" t="s">
        <v>634</v>
      </c>
      <c r="M453" s="3883">
        <v>1.6</v>
      </c>
    </row>
    <row r="454" spans="1:13" ht="45.75" customHeight="1">
      <c r="A454" s="3871" t="s">
        <v>721</v>
      </c>
      <c r="B454" s="4471" t="s">
        <v>103</v>
      </c>
      <c r="C454" s="3872" t="s">
        <v>1571</v>
      </c>
      <c r="D454" s="3897"/>
      <c r="E454" s="3897"/>
      <c r="F454" s="3897"/>
      <c r="G454" s="3938"/>
      <c r="H454" s="4024">
        <v>34</v>
      </c>
      <c r="I454" s="3900" t="s">
        <v>749</v>
      </c>
      <c r="J454" s="3939" t="s">
        <v>1572</v>
      </c>
      <c r="K454" s="3882"/>
      <c r="L454" s="3930" t="s">
        <v>634</v>
      </c>
      <c r="M454" s="4302" t="s">
        <v>1574</v>
      </c>
    </row>
    <row r="455" spans="1:13" ht="45.75" customHeight="1">
      <c r="A455" s="3871" t="s">
        <v>685</v>
      </c>
      <c r="B455" s="4471" t="s">
        <v>103</v>
      </c>
      <c r="C455" s="3872" t="s">
        <v>1571</v>
      </c>
      <c r="D455" s="3873"/>
      <c r="E455" s="3873"/>
      <c r="F455" s="3873"/>
      <c r="G455" s="3881"/>
      <c r="H455" s="3883">
        <v>33</v>
      </c>
      <c r="I455" s="3876" t="s">
        <v>749</v>
      </c>
      <c r="J455" s="3882" t="s">
        <v>1572</v>
      </c>
      <c r="K455" s="4065"/>
      <c r="L455" s="3930" t="s">
        <v>634</v>
      </c>
      <c r="M455" s="3883">
        <v>1.6</v>
      </c>
    </row>
    <row r="456" spans="1:13" ht="45.75" customHeight="1">
      <c r="A456" s="3871" t="s">
        <v>1026</v>
      </c>
      <c r="B456" s="4471" t="s">
        <v>103</v>
      </c>
      <c r="C456" s="3872" t="s">
        <v>1571</v>
      </c>
      <c r="D456" s="3897"/>
      <c r="E456" s="3897"/>
      <c r="F456" s="3897"/>
      <c r="G456" s="3938"/>
      <c r="H456" s="4024">
        <v>33</v>
      </c>
      <c r="I456" s="3900" t="s">
        <v>749</v>
      </c>
      <c r="J456" s="3939" t="s">
        <v>1572</v>
      </c>
      <c r="K456" s="4065"/>
      <c r="L456" s="3930" t="s">
        <v>634</v>
      </c>
      <c r="M456" s="4302" t="s">
        <v>1574</v>
      </c>
    </row>
    <row r="457" spans="1:13" ht="45.75" customHeight="1">
      <c r="A457" s="3871" t="s">
        <v>694</v>
      </c>
      <c r="B457" s="4471" t="s">
        <v>1575</v>
      </c>
      <c r="C457" s="3872" t="s">
        <v>1576</v>
      </c>
      <c r="D457" s="3873" t="s">
        <v>863</v>
      </c>
      <c r="E457" s="3873" t="s">
        <v>701</v>
      </c>
      <c r="F457" s="3873" t="s">
        <v>701</v>
      </c>
      <c r="G457" s="3881"/>
      <c r="H457" s="3883"/>
      <c r="I457" s="3876" t="s">
        <v>826</v>
      </c>
      <c r="J457" s="3882" t="s">
        <v>864</v>
      </c>
      <c r="K457" s="3882"/>
      <c r="L457" s="3930" t="s">
        <v>634</v>
      </c>
      <c r="M457" s="3883">
        <v>1.6</v>
      </c>
    </row>
    <row r="458" spans="1:13" ht="45.75" customHeight="1">
      <c r="A458" s="3943" t="s">
        <v>9361</v>
      </c>
      <c r="B458" s="3881" t="s">
        <v>1577</v>
      </c>
      <c r="C458" s="3883" t="s">
        <v>1578</v>
      </c>
      <c r="D458" s="3881" t="s">
        <v>658</v>
      </c>
      <c r="E458" s="3880" t="s">
        <v>870</v>
      </c>
      <c r="F458" s="4492"/>
      <c r="G458" s="3881"/>
      <c r="H458" s="3883">
        <v>58</v>
      </c>
      <c r="I458" s="4053" t="s">
        <v>871</v>
      </c>
      <c r="J458" s="3882" t="s">
        <v>1579</v>
      </c>
      <c r="K458" s="3882" t="s">
        <v>1580</v>
      </c>
      <c r="L458" s="3930"/>
      <c r="M458" s="3883">
        <v>1.6</v>
      </c>
    </row>
    <row r="459" spans="1:13" ht="45.75" customHeight="1">
      <c r="A459" s="3871" t="s">
        <v>732</v>
      </c>
      <c r="B459" s="3881" t="s">
        <v>1581</v>
      </c>
      <c r="C459" s="3883" t="s">
        <v>1582</v>
      </c>
      <c r="D459" s="3880" t="s">
        <v>658</v>
      </c>
      <c r="E459" s="3881" t="s">
        <v>735</v>
      </c>
      <c r="F459" s="4470"/>
      <c r="G459" s="3881"/>
      <c r="H459" s="3883">
        <v>59</v>
      </c>
      <c r="I459" s="3882" t="s">
        <v>952</v>
      </c>
      <c r="J459" s="3882" t="s">
        <v>952</v>
      </c>
      <c r="K459" s="3915" t="s">
        <v>737</v>
      </c>
      <c r="L459" s="3930" t="s">
        <v>634</v>
      </c>
      <c r="M459" s="3883">
        <v>1.6</v>
      </c>
    </row>
    <row r="460" spans="1:13" ht="45.75" customHeight="1">
      <c r="A460" s="3871" t="s">
        <v>694</v>
      </c>
      <c r="B460" s="4470" t="s">
        <v>1583</v>
      </c>
      <c r="C460" s="3903" t="s">
        <v>1584</v>
      </c>
      <c r="D460" s="3933" t="s">
        <v>138</v>
      </c>
      <c r="E460" s="3933"/>
      <c r="F460" s="3933" t="s">
        <v>701</v>
      </c>
      <c r="G460" s="3881"/>
      <c r="H460" s="3883"/>
      <c r="I460" s="3934" t="s">
        <v>632</v>
      </c>
      <c r="J460" s="3882" t="s">
        <v>1410</v>
      </c>
      <c r="K460" s="4066" t="s">
        <v>1585</v>
      </c>
      <c r="L460" s="3930" t="s">
        <v>634</v>
      </c>
      <c r="M460" s="3883">
        <v>1.6</v>
      </c>
    </row>
    <row r="461" spans="1:13" ht="45.75" customHeight="1">
      <c r="A461" s="3871" t="s">
        <v>685</v>
      </c>
      <c r="B461" s="4471" t="s">
        <v>1586</v>
      </c>
      <c r="C461" s="3903" t="s">
        <v>1584</v>
      </c>
      <c r="D461" s="3904" t="s">
        <v>1193</v>
      </c>
      <c r="E461" s="3904"/>
      <c r="F461" s="3904" t="s">
        <v>701</v>
      </c>
      <c r="G461" s="3938"/>
      <c r="H461" s="4024"/>
      <c r="I461" s="3905" t="s">
        <v>632</v>
      </c>
      <c r="J461" s="4067" t="s">
        <v>1410</v>
      </c>
      <c r="K461" s="3882"/>
      <c r="L461" s="4068" t="s">
        <v>634</v>
      </c>
      <c r="M461" s="3883">
        <v>1.6</v>
      </c>
    </row>
    <row r="462" spans="1:13" ht="45.75" customHeight="1">
      <c r="A462" s="3871" t="s">
        <v>674</v>
      </c>
      <c r="B462" s="4471" t="s">
        <v>678</v>
      </c>
      <c r="C462" s="3872" t="s">
        <v>1587</v>
      </c>
      <c r="D462" s="3938" t="s">
        <v>677</v>
      </c>
      <c r="E462" s="3897"/>
      <c r="F462" s="3897"/>
      <c r="G462" s="3938"/>
      <c r="H462" s="4024"/>
      <c r="I462" s="3900" t="s">
        <v>679</v>
      </c>
      <c r="J462" s="3939" t="s">
        <v>1588</v>
      </c>
      <c r="K462" s="3877" t="s">
        <v>1589</v>
      </c>
      <c r="L462" s="3930" t="s">
        <v>634</v>
      </c>
      <c r="M462" s="3883">
        <v>1.7</v>
      </c>
    </row>
    <row r="463" spans="1:13" ht="45.75" customHeight="1">
      <c r="A463" s="3871" t="s">
        <v>685</v>
      </c>
      <c r="B463" s="4471" t="s">
        <v>678</v>
      </c>
      <c r="C463" s="3872" t="s">
        <v>1587</v>
      </c>
      <c r="D463" s="3938" t="s">
        <v>101</v>
      </c>
      <c r="E463" s="3897"/>
      <c r="F463" s="3897"/>
      <c r="G463" s="3938"/>
      <c r="H463" s="4024"/>
      <c r="I463" s="3900" t="s">
        <v>679</v>
      </c>
      <c r="J463" s="3939" t="s">
        <v>1588</v>
      </c>
      <c r="K463" s="3882" t="s">
        <v>1590</v>
      </c>
      <c r="L463" s="3930" t="s">
        <v>634</v>
      </c>
      <c r="M463" s="3883" t="s">
        <v>983</v>
      </c>
    </row>
    <row r="464" spans="1:13" ht="45.75" customHeight="1">
      <c r="A464" s="3871" t="s">
        <v>682</v>
      </c>
      <c r="B464" s="4471" t="s">
        <v>678</v>
      </c>
      <c r="C464" s="3872" t="s">
        <v>1587</v>
      </c>
      <c r="D464" s="3873" t="s">
        <v>677</v>
      </c>
      <c r="E464" s="3873"/>
      <c r="F464" s="3873"/>
      <c r="G464" s="3881"/>
      <c r="H464" s="3883"/>
      <c r="I464" s="3876" t="s">
        <v>679</v>
      </c>
      <c r="J464" s="3882" t="s">
        <v>1588</v>
      </c>
      <c r="K464" s="3882" t="s">
        <v>1591</v>
      </c>
      <c r="L464" s="3930" t="s">
        <v>634</v>
      </c>
      <c r="M464" s="3883">
        <v>7.6</v>
      </c>
    </row>
    <row r="465" spans="1:13" ht="45.75" customHeight="1">
      <c r="A465" s="3871" t="s">
        <v>674</v>
      </c>
      <c r="B465" s="4471" t="s">
        <v>1592</v>
      </c>
      <c r="C465" s="3872" t="s">
        <v>1593</v>
      </c>
      <c r="D465" s="3873" t="s">
        <v>654</v>
      </c>
      <c r="E465" s="3873"/>
      <c r="F465" s="3873"/>
      <c r="G465" s="3881"/>
      <c r="H465" s="3883"/>
      <c r="I465" s="3876" t="s">
        <v>724</v>
      </c>
      <c r="J465" s="3882" t="s">
        <v>741</v>
      </c>
      <c r="K465" s="3882"/>
      <c r="L465" s="3930" t="s">
        <v>634</v>
      </c>
      <c r="M465" s="3883">
        <v>1.6</v>
      </c>
    </row>
    <row r="466" spans="1:13" ht="45.75" customHeight="1">
      <c r="A466" s="3871" t="s">
        <v>685</v>
      </c>
      <c r="B466" s="4471" t="s">
        <v>1594</v>
      </c>
      <c r="C466" s="3872" t="s">
        <v>1595</v>
      </c>
      <c r="D466" s="3873" t="s">
        <v>103</v>
      </c>
      <c r="E466" s="3873" t="s">
        <v>701</v>
      </c>
      <c r="F466" s="3873" t="s">
        <v>701</v>
      </c>
      <c r="G466" s="3881"/>
      <c r="H466" s="3883"/>
      <c r="I466" s="3876" t="s">
        <v>632</v>
      </c>
      <c r="J466" s="3882" t="s">
        <v>714</v>
      </c>
      <c r="K466" s="3882"/>
      <c r="L466" s="3930" t="s">
        <v>634</v>
      </c>
      <c r="M466" s="3883">
        <v>1.6</v>
      </c>
    </row>
    <row r="467" spans="1:13" ht="45.75" customHeight="1">
      <c r="A467" s="3871" t="s">
        <v>694</v>
      </c>
      <c r="B467" s="4471" t="s">
        <v>1594</v>
      </c>
      <c r="C467" s="3872" t="s">
        <v>1595</v>
      </c>
      <c r="D467" s="3897" t="s">
        <v>103</v>
      </c>
      <c r="E467" s="3897" t="s">
        <v>701</v>
      </c>
      <c r="F467" s="3897" t="s">
        <v>701</v>
      </c>
      <c r="G467" s="3938"/>
      <c r="H467" s="4024"/>
      <c r="I467" s="3900" t="s">
        <v>632</v>
      </c>
      <c r="J467" s="3939" t="s">
        <v>714</v>
      </c>
      <c r="K467" s="3882"/>
      <c r="L467" s="3930" t="s">
        <v>634</v>
      </c>
      <c r="M467" s="3883">
        <v>1.6</v>
      </c>
    </row>
    <row r="468" spans="1:13" ht="45.75" customHeight="1">
      <c r="A468" s="3943" t="s">
        <v>9361</v>
      </c>
      <c r="B468" s="3881" t="s">
        <v>1596</v>
      </c>
      <c r="C468" s="3883" t="s">
        <v>1597</v>
      </c>
      <c r="D468" s="3881" t="s">
        <v>658</v>
      </c>
      <c r="E468" s="3881"/>
      <c r="F468" s="3881" t="s">
        <v>649</v>
      </c>
      <c r="G468" s="3881"/>
      <c r="H468" s="3883">
        <v>63</v>
      </c>
      <c r="I468" s="3882" t="s">
        <v>883</v>
      </c>
      <c r="J468" s="3882" t="s">
        <v>1131</v>
      </c>
      <c r="K468" s="3896" t="s">
        <v>737</v>
      </c>
      <c r="L468" s="3930"/>
      <c r="M468" s="3883">
        <v>1.6</v>
      </c>
    </row>
    <row r="469" spans="1:13" ht="45.75" customHeight="1">
      <c r="A469" s="3871" t="s">
        <v>646</v>
      </c>
      <c r="B469" s="4471" t="s">
        <v>1598</v>
      </c>
      <c r="C469" s="3872" t="s">
        <v>1599</v>
      </c>
      <c r="D469" s="3873" t="s">
        <v>720</v>
      </c>
      <c r="E469" s="3873" t="s">
        <v>649</v>
      </c>
      <c r="F469" s="3873"/>
      <c r="G469" s="3881"/>
      <c r="H469" s="3883"/>
      <c r="I469" s="3876" t="s">
        <v>650</v>
      </c>
      <c r="J469" s="3882" t="s">
        <v>728</v>
      </c>
      <c r="K469" s="3882"/>
      <c r="L469" s="3930" t="s">
        <v>634</v>
      </c>
      <c r="M469" s="3883">
        <v>1.6</v>
      </c>
    </row>
    <row r="470" spans="1:13" ht="45.75" customHeight="1">
      <c r="A470" s="3890" t="s">
        <v>9358</v>
      </c>
      <c r="B470" s="3881" t="s">
        <v>1600</v>
      </c>
      <c r="C470" s="3883" t="s">
        <v>1601</v>
      </c>
      <c r="D470" s="3881" t="s">
        <v>658</v>
      </c>
      <c r="E470" s="3881"/>
      <c r="F470" s="3881"/>
      <c r="G470" s="3881"/>
      <c r="H470" s="3883">
        <v>53</v>
      </c>
      <c r="I470" s="3882" t="s">
        <v>879</v>
      </c>
      <c r="J470" s="3882" t="s">
        <v>955</v>
      </c>
      <c r="K470" s="3915" t="s">
        <v>737</v>
      </c>
      <c r="L470" s="3930"/>
      <c r="M470" s="3883">
        <v>1.6</v>
      </c>
    </row>
    <row r="471" spans="1:13" ht="45.75" customHeight="1">
      <c r="A471" s="3943" t="s">
        <v>9361</v>
      </c>
      <c r="B471" s="3881" t="s">
        <v>1602</v>
      </c>
      <c r="C471" s="3883" t="s">
        <v>1603</v>
      </c>
      <c r="D471" s="3880" t="s">
        <v>658</v>
      </c>
      <c r="E471" s="3880" t="s">
        <v>870</v>
      </c>
      <c r="F471" s="3881"/>
      <c r="G471" s="3881"/>
      <c r="H471" s="3883">
        <v>50</v>
      </c>
      <c r="I471" s="3882" t="s">
        <v>871</v>
      </c>
      <c r="J471" s="3882" t="s">
        <v>1604</v>
      </c>
      <c r="K471" s="3896" t="s">
        <v>737</v>
      </c>
      <c r="L471" s="3930" t="s">
        <v>1605</v>
      </c>
      <c r="M471" s="3883">
        <v>1.6</v>
      </c>
    </row>
    <row r="472" spans="1:13" ht="45.75" customHeight="1">
      <c r="A472" s="3932" t="s">
        <v>9360</v>
      </c>
      <c r="B472" s="3881" t="s">
        <v>1606</v>
      </c>
      <c r="C472" s="3883" t="s">
        <v>1607</v>
      </c>
      <c r="D472" s="3881" t="s">
        <v>658</v>
      </c>
      <c r="E472" s="3881"/>
      <c r="F472" s="3881"/>
      <c r="G472" s="3881"/>
      <c r="H472" s="3883">
        <v>50</v>
      </c>
      <c r="I472" s="3882" t="s">
        <v>879</v>
      </c>
      <c r="J472" s="3882" t="s">
        <v>955</v>
      </c>
      <c r="K472" s="3915" t="s">
        <v>737</v>
      </c>
      <c r="L472" s="3930"/>
      <c r="M472" s="3883">
        <v>1.6</v>
      </c>
    </row>
    <row r="473" spans="1:13" ht="45.75" customHeight="1">
      <c r="A473" s="3871" t="s">
        <v>635</v>
      </c>
      <c r="B473" s="3879" t="s">
        <v>1608</v>
      </c>
      <c r="C473" s="3872" t="s">
        <v>1609</v>
      </c>
      <c r="D473" s="3880" t="s">
        <v>696</v>
      </c>
      <c r="E473" s="3881"/>
      <c r="F473" s="4470"/>
      <c r="G473" s="3881"/>
      <c r="H473" s="3883">
        <v>34</v>
      </c>
      <c r="I473" s="3882" t="s">
        <v>638</v>
      </c>
      <c r="J473" s="3882" t="s">
        <v>1610</v>
      </c>
      <c r="K473" s="3882" t="s">
        <v>1611</v>
      </c>
      <c r="L473" s="3930"/>
      <c r="M473" s="3883">
        <v>1.6</v>
      </c>
    </row>
    <row r="474" spans="1:13" ht="45.75" customHeight="1">
      <c r="A474" s="3871" t="s">
        <v>674</v>
      </c>
      <c r="B474" s="4471" t="s">
        <v>1612</v>
      </c>
      <c r="C474" s="3872" t="s">
        <v>1613</v>
      </c>
      <c r="D474" s="3873" t="s">
        <v>731</v>
      </c>
      <c r="E474" s="3873" t="s">
        <v>649</v>
      </c>
      <c r="F474" s="3873"/>
      <c r="G474" s="3881"/>
      <c r="H474" s="3883"/>
      <c r="I474" s="3876" t="s">
        <v>724</v>
      </c>
      <c r="J474" s="3882" t="s">
        <v>725</v>
      </c>
      <c r="K474" s="3882"/>
      <c r="L474" s="3930" t="s">
        <v>634</v>
      </c>
      <c r="M474" s="3883">
        <v>1.6</v>
      </c>
    </row>
    <row r="475" spans="1:13" ht="45.75" customHeight="1">
      <c r="A475" s="3871" t="s">
        <v>682</v>
      </c>
      <c r="B475" s="3879" t="s">
        <v>1614</v>
      </c>
      <c r="C475" s="3872" t="s">
        <v>1615</v>
      </c>
      <c r="D475" s="3880"/>
      <c r="E475" s="3881"/>
      <c r="F475" s="4470"/>
      <c r="G475" s="3881"/>
      <c r="H475" s="3883">
        <v>31</v>
      </c>
      <c r="I475" s="3882" t="s">
        <v>883</v>
      </c>
      <c r="J475" s="3882" t="s">
        <v>1131</v>
      </c>
      <c r="K475" s="3882" t="s">
        <v>1616</v>
      </c>
      <c r="L475" s="3930"/>
      <c r="M475" s="3883">
        <v>1.6</v>
      </c>
    </row>
    <row r="476" spans="1:13" ht="45.75" customHeight="1">
      <c r="A476" s="3932" t="s">
        <v>886</v>
      </c>
      <c r="B476" s="3879" t="s">
        <v>1614</v>
      </c>
      <c r="C476" s="3872" t="s">
        <v>1615</v>
      </c>
      <c r="D476" s="3880"/>
      <c r="E476" s="3881"/>
      <c r="F476" s="4470"/>
      <c r="G476" s="3881"/>
      <c r="H476" s="3883">
        <v>24</v>
      </c>
      <c r="I476" s="3882" t="s">
        <v>883</v>
      </c>
      <c r="J476" s="3882" t="s">
        <v>1131</v>
      </c>
      <c r="K476" s="3882" t="s">
        <v>1616</v>
      </c>
      <c r="L476" s="3930"/>
      <c r="M476" s="3883">
        <v>1.6</v>
      </c>
    </row>
    <row r="477" spans="1:13" ht="45.75" customHeight="1">
      <c r="A477" s="3871" t="s">
        <v>856</v>
      </c>
      <c r="B477" s="3880" t="s">
        <v>1617</v>
      </c>
      <c r="C477" s="3883" t="s">
        <v>1618</v>
      </c>
      <c r="D477" s="3881"/>
      <c r="E477" s="3881"/>
      <c r="F477" s="4470"/>
      <c r="G477" s="3881"/>
      <c r="H477" s="3883">
        <v>39</v>
      </c>
      <c r="I477" s="3882" t="s">
        <v>789</v>
      </c>
      <c r="J477" s="3882" t="s">
        <v>790</v>
      </c>
      <c r="K477" s="3915"/>
      <c r="L477" s="3930" t="s">
        <v>634</v>
      </c>
      <c r="M477" s="3883">
        <v>1.6</v>
      </c>
    </row>
    <row r="478" spans="1:13" ht="45.75" customHeight="1">
      <c r="A478" s="3871" t="s">
        <v>786</v>
      </c>
      <c r="B478" s="3880" t="s">
        <v>1617</v>
      </c>
      <c r="C478" s="3883" t="s">
        <v>1618</v>
      </c>
      <c r="D478" s="3938"/>
      <c r="E478" s="3938"/>
      <c r="F478" s="4478"/>
      <c r="G478" s="3938"/>
      <c r="H478" s="4024">
        <v>39</v>
      </c>
      <c r="I478" s="3939" t="s">
        <v>789</v>
      </c>
      <c r="J478" s="3939" t="s">
        <v>790</v>
      </c>
      <c r="K478" s="3915"/>
      <c r="L478" s="3878" t="s">
        <v>634</v>
      </c>
      <c r="M478" s="3883"/>
    </row>
    <row r="479" spans="1:13" ht="45.75" customHeight="1">
      <c r="A479" s="3871" t="s">
        <v>1013</v>
      </c>
      <c r="B479" s="3881" t="s">
        <v>1619</v>
      </c>
      <c r="C479" s="3883" t="s">
        <v>1620</v>
      </c>
      <c r="D479" s="3986" t="s">
        <v>1016</v>
      </c>
      <c r="E479" s="3881"/>
      <c r="F479" s="3881"/>
      <c r="G479" s="3881"/>
      <c r="H479" s="3883"/>
      <c r="I479" s="3882" t="s">
        <v>1262</v>
      </c>
      <c r="J479" s="3882" t="s">
        <v>790</v>
      </c>
      <c r="K479" s="3915" t="s">
        <v>737</v>
      </c>
      <c r="L479" s="3930" t="s">
        <v>634</v>
      </c>
      <c r="M479" s="3883"/>
    </row>
    <row r="480" spans="1:13" ht="45.75" customHeight="1">
      <c r="A480" s="4269" t="s">
        <v>641</v>
      </c>
      <c r="B480" s="4270" t="s">
        <v>1621</v>
      </c>
      <c r="C480" s="4271" t="s">
        <v>1622</v>
      </c>
      <c r="D480" s="4554" t="s">
        <v>705</v>
      </c>
      <c r="E480" s="4272"/>
      <c r="F480" s="4272"/>
      <c r="G480" s="4272"/>
      <c r="H480" s="4271">
        <v>20</v>
      </c>
      <c r="I480" s="4273" t="s">
        <v>644</v>
      </c>
      <c r="J480" s="4273" t="s">
        <v>645</v>
      </c>
      <c r="K480" s="4273" t="s">
        <v>1623</v>
      </c>
      <c r="L480" s="3930"/>
      <c r="M480" s="3883">
        <v>1.6</v>
      </c>
    </row>
    <row r="481" spans="1:13" ht="45.75" customHeight="1">
      <c r="A481" s="4069" t="s">
        <v>641</v>
      </c>
      <c r="B481" s="4551" t="s">
        <v>1624</v>
      </c>
      <c r="C481" s="3883" t="s">
        <v>1625</v>
      </c>
      <c r="D481" s="3881" t="s">
        <v>705</v>
      </c>
      <c r="E481" s="3881"/>
      <c r="F481" s="3881"/>
      <c r="G481" s="3881"/>
      <c r="H481" s="3883">
        <v>20</v>
      </c>
      <c r="I481" s="3882" t="s">
        <v>644</v>
      </c>
      <c r="J481" s="3882" t="s">
        <v>1626</v>
      </c>
      <c r="K481" s="3915" t="s">
        <v>1627</v>
      </c>
      <c r="L481" s="4268"/>
      <c r="M481" s="3883">
        <v>1.6</v>
      </c>
    </row>
    <row r="482" spans="1:13" ht="45.75" customHeight="1">
      <c r="A482" s="4274" t="s">
        <v>664</v>
      </c>
      <c r="B482" s="4276" t="s">
        <v>1628</v>
      </c>
      <c r="C482" s="3875" t="s">
        <v>1629</v>
      </c>
      <c r="D482" s="4485" t="s">
        <v>1097</v>
      </c>
      <c r="E482" s="3874"/>
      <c r="F482" s="3874"/>
      <c r="G482" s="3874"/>
      <c r="H482" s="3875">
        <v>21</v>
      </c>
      <c r="I482" s="3877" t="s">
        <v>644</v>
      </c>
      <c r="J482" s="3877" t="s">
        <v>1626</v>
      </c>
      <c r="K482" s="4277" t="s">
        <v>1630</v>
      </c>
      <c r="L482" s="4070" t="s">
        <v>785</v>
      </c>
      <c r="M482" s="3883"/>
    </row>
    <row r="483" spans="1:13" ht="45.75" customHeight="1">
      <c r="A483" s="3871" t="s">
        <v>641</v>
      </c>
      <c r="B483" s="4007" t="s">
        <v>1628</v>
      </c>
      <c r="C483" s="3883" t="s">
        <v>1629</v>
      </c>
      <c r="D483" s="4478" t="s">
        <v>1097</v>
      </c>
      <c r="E483" s="3938"/>
      <c r="F483" s="3938"/>
      <c r="G483" s="3938"/>
      <c r="H483" s="4024">
        <v>21</v>
      </c>
      <c r="I483" s="3939" t="s">
        <v>644</v>
      </c>
      <c r="J483" s="3939" t="s">
        <v>1626</v>
      </c>
      <c r="K483" s="3915" t="s">
        <v>1630</v>
      </c>
      <c r="L483" s="3954"/>
      <c r="M483" s="3883">
        <v>1.6</v>
      </c>
    </row>
    <row r="484" spans="1:13" ht="45.75" customHeight="1">
      <c r="A484" s="3871" t="s">
        <v>674</v>
      </c>
      <c r="B484" s="4471" t="s">
        <v>689</v>
      </c>
      <c r="C484" s="3872" t="s">
        <v>1631</v>
      </c>
      <c r="D484" s="3897"/>
      <c r="E484" s="3897"/>
      <c r="F484" s="3897"/>
      <c r="G484" s="3938"/>
      <c r="H484" s="4024">
        <v>29</v>
      </c>
      <c r="I484" s="3900" t="s">
        <v>848</v>
      </c>
      <c r="J484" s="3939" t="s">
        <v>1233</v>
      </c>
      <c r="K484" s="3882"/>
      <c r="L484" s="3954" t="s">
        <v>634</v>
      </c>
      <c r="M484" s="3883">
        <v>1.6</v>
      </c>
    </row>
    <row r="485" spans="1:13" ht="45.75" customHeight="1">
      <c r="A485" s="3871" t="s">
        <v>629</v>
      </c>
      <c r="B485" s="4471" t="s">
        <v>689</v>
      </c>
      <c r="C485" s="3872" t="s">
        <v>1631</v>
      </c>
      <c r="D485" s="3897"/>
      <c r="E485" s="3897"/>
      <c r="F485" s="3897"/>
      <c r="G485" s="3938"/>
      <c r="H485" s="4024">
        <v>29</v>
      </c>
      <c r="I485" s="3900" t="s">
        <v>848</v>
      </c>
      <c r="J485" s="3939" t="s">
        <v>1233</v>
      </c>
      <c r="K485" s="3882" t="s">
        <v>693</v>
      </c>
      <c r="L485" s="3954" t="s">
        <v>634</v>
      </c>
      <c r="M485" s="3883">
        <v>2.8</v>
      </c>
    </row>
    <row r="486" spans="1:13" ht="45.75" customHeight="1">
      <c r="A486" s="3871" t="s">
        <v>694</v>
      </c>
      <c r="B486" s="4471" t="s">
        <v>689</v>
      </c>
      <c r="C486" s="3872" t="s">
        <v>1631</v>
      </c>
      <c r="D486" s="3873"/>
      <c r="E486" s="3873"/>
      <c r="F486" s="3873"/>
      <c r="G486" s="3881"/>
      <c r="H486" s="3883">
        <v>29</v>
      </c>
      <c r="I486" s="3876" t="s">
        <v>848</v>
      </c>
      <c r="J486" s="3882" t="s">
        <v>1233</v>
      </c>
      <c r="K486" s="3882"/>
      <c r="L486" s="3954" t="s">
        <v>634</v>
      </c>
      <c r="M486" s="3883">
        <v>2.8</v>
      </c>
    </row>
    <row r="487" spans="1:13" ht="45.75" customHeight="1">
      <c r="A487" s="3871" t="s">
        <v>685</v>
      </c>
      <c r="B487" s="4471" t="s">
        <v>1632</v>
      </c>
      <c r="C487" s="3872" t="s">
        <v>1633</v>
      </c>
      <c r="D487" s="3873" t="s">
        <v>138</v>
      </c>
      <c r="E487" s="3873" t="s">
        <v>701</v>
      </c>
      <c r="F487" s="3873" t="s">
        <v>701</v>
      </c>
      <c r="G487" s="3881"/>
      <c r="H487" s="3883"/>
      <c r="I487" s="3876" t="s">
        <v>632</v>
      </c>
      <c r="J487" s="3882" t="s">
        <v>633</v>
      </c>
      <c r="K487" s="3882" t="s">
        <v>867</v>
      </c>
      <c r="L487" s="3954" t="s">
        <v>634</v>
      </c>
      <c r="M487" s="3883">
        <v>1.6</v>
      </c>
    </row>
    <row r="488" spans="1:13" ht="45.75" customHeight="1">
      <c r="A488" s="3871" t="s">
        <v>685</v>
      </c>
      <c r="B488" s="4471" t="s">
        <v>1634</v>
      </c>
      <c r="C488" s="3872" t="s">
        <v>1635</v>
      </c>
      <c r="D488" s="3873" t="s">
        <v>138</v>
      </c>
      <c r="E488" s="3873" t="s">
        <v>701</v>
      </c>
      <c r="F488" s="3873" t="s">
        <v>701</v>
      </c>
      <c r="G488" s="3881"/>
      <c r="H488" s="3883"/>
      <c r="I488" s="3876" t="s">
        <v>632</v>
      </c>
      <c r="J488" s="3882" t="s">
        <v>633</v>
      </c>
      <c r="K488" s="3882" t="s">
        <v>867</v>
      </c>
      <c r="L488" s="3882" t="s">
        <v>1636</v>
      </c>
      <c r="M488" s="3883">
        <v>7.8</v>
      </c>
    </row>
    <row r="489" spans="1:13" ht="45.75" customHeight="1">
      <c r="A489" s="3871" t="s">
        <v>674</v>
      </c>
      <c r="B489" s="4471" t="s">
        <v>1637</v>
      </c>
      <c r="C489" s="3872" t="s">
        <v>1638</v>
      </c>
      <c r="D489" s="3873" t="s">
        <v>654</v>
      </c>
      <c r="E489" s="3873" t="s">
        <v>649</v>
      </c>
      <c r="F489" s="3873"/>
      <c r="G489" s="3881"/>
      <c r="H489" s="3883"/>
      <c r="I489" s="3876" t="s">
        <v>690</v>
      </c>
      <c r="J489" s="3882" t="s">
        <v>744</v>
      </c>
      <c r="K489" s="3915"/>
      <c r="L489" s="3954" t="s">
        <v>634</v>
      </c>
      <c r="M489" s="3883">
        <v>1.6</v>
      </c>
    </row>
    <row r="490" spans="1:13" ht="45.75" customHeight="1">
      <c r="A490" s="3871" t="s">
        <v>641</v>
      </c>
      <c r="B490" s="3906" t="s">
        <v>1639</v>
      </c>
      <c r="C490" s="3883" t="s">
        <v>1640</v>
      </c>
      <c r="D490" s="4470" t="s">
        <v>705</v>
      </c>
      <c r="E490" s="3881"/>
      <c r="F490" s="3881"/>
      <c r="G490" s="3881"/>
      <c r="H490" s="3883">
        <v>25</v>
      </c>
      <c r="I490" s="3882" t="s">
        <v>644</v>
      </c>
      <c r="J490" s="3882" t="s">
        <v>1588</v>
      </c>
      <c r="K490" s="3882" t="s">
        <v>1641</v>
      </c>
      <c r="L490" s="3954"/>
      <c r="M490" s="3883">
        <v>1.6</v>
      </c>
    </row>
    <row r="491" spans="1:13" ht="45.75" customHeight="1">
      <c r="A491" s="3871" t="s">
        <v>646</v>
      </c>
      <c r="B491" s="4471" t="s">
        <v>1642</v>
      </c>
      <c r="C491" s="3872" t="s">
        <v>1643</v>
      </c>
      <c r="D491" s="3885" t="s">
        <v>708</v>
      </c>
      <c r="E491" s="3885" t="s">
        <v>1498</v>
      </c>
      <c r="F491" s="3908"/>
      <c r="G491" s="4021" t="s">
        <v>649</v>
      </c>
      <c r="H491" s="4022">
        <v>45</v>
      </c>
      <c r="I491" s="3888" t="s">
        <v>679</v>
      </c>
      <c r="J491" s="3907" t="s">
        <v>651</v>
      </c>
      <c r="K491" s="3915" t="s">
        <v>652</v>
      </c>
      <c r="L491" s="3954" t="s">
        <v>634</v>
      </c>
      <c r="M491" s="3883">
        <v>1.6</v>
      </c>
    </row>
    <row r="492" spans="1:13" ht="45.75" customHeight="1">
      <c r="A492" s="3871" t="s">
        <v>653</v>
      </c>
      <c r="B492" s="4471" t="s">
        <v>1642</v>
      </c>
      <c r="C492" s="3872" t="s">
        <v>1643</v>
      </c>
      <c r="D492" s="3873" t="s">
        <v>1644</v>
      </c>
      <c r="E492" s="3873" t="s">
        <v>1498</v>
      </c>
      <c r="F492" s="3911"/>
      <c r="G492" s="3881" t="s">
        <v>649</v>
      </c>
      <c r="H492" s="3883">
        <v>45</v>
      </c>
      <c r="I492" s="3876" t="s">
        <v>679</v>
      </c>
      <c r="J492" s="3882" t="s">
        <v>651</v>
      </c>
      <c r="K492" s="3915" t="s">
        <v>1163</v>
      </c>
      <c r="L492" s="3954" t="s">
        <v>634</v>
      </c>
      <c r="M492" s="3883">
        <v>4.2</v>
      </c>
    </row>
    <row r="493" spans="1:13" ht="45.75" customHeight="1">
      <c r="A493" s="3871" t="s">
        <v>685</v>
      </c>
      <c r="B493" s="4471" t="s">
        <v>1645</v>
      </c>
      <c r="C493" s="3872" t="s">
        <v>1646</v>
      </c>
      <c r="D493" s="3873" t="s">
        <v>103</v>
      </c>
      <c r="E493" s="3873" t="s">
        <v>701</v>
      </c>
      <c r="F493" s="3873" t="s">
        <v>701</v>
      </c>
      <c r="G493" s="3881" t="s">
        <v>649</v>
      </c>
      <c r="H493" s="3883"/>
      <c r="I493" s="3876" t="s">
        <v>826</v>
      </c>
      <c r="J493" s="3882" t="s">
        <v>827</v>
      </c>
      <c r="K493" s="3915"/>
      <c r="L493" s="3954" t="s">
        <v>634</v>
      </c>
      <c r="M493" s="3883">
        <v>1.6</v>
      </c>
    </row>
    <row r="494" spans="1:13" ht="45.75" customHeight="1">
      <c r="A494" s="3871" t="s">
        <v>694</v>
      </c>
      <c r="B494" s="4471" t="s">
        <v>1645</v>
      </c>
      <c r="C494" s="3872" t="s">
        <v>1646</v>
      </c>
      <c r="D494" s="3897" t="s">
        <v>103</v>
      </c>
      <c r="E494" s="3897" t="s">
        <v>701</v>
      </c>
      <c r="F494" s="3897" t="s">
        <v>701</v>
      </c>
      <c r="G494" s="3938"/>
      <c r="H494" s="4024"/>
      <c r="I494" s="3900" t="s">
        <v>826</v>
      </c>
      <c r="J494" s="3939" t="s">
        <v>827</v>
      </c>
      <c r="K494" s="3896"/>
      <c r="L494" s="3954" t="s">
        <v>634</v>
      </c>
      <c r="M494" s="3883">
        <v>1.6</v>
      </c>
    </row>
    <row r="495" spans="1:13" ht="45.75" customHeight="1">
      <c r="A495" s="3871" t="s">
        <v>752</v>
      </c>
      <c r="B495" s="4471" t="s">
        <v>1647</v>
      </c>
      <c r="C495" s="3872" t="s">
        <v>1648</v>
      </c>
      <c r="D495" s="3873"/>
      <c r="E495" s="3873"/>
      <c r="F495" s="3873"/>
      <c r="G495" s="3881"/>
      <c r="H495" s="3883">
        <v>30</v>
      </c>
      <c r="I495" s="3876" t="s">
        <v>826</v>
      </c>
      <c r="J495" s="3882" t="s">
        <v>827</v>
      </c>
      <c r="K495" s="3882"/>
      <c r="L495" s="3954" t="s">
        <v>634</v>
      </c>
      <c r="M495" s="3883">
        <v>1.6</v>
      </c>
    </row>
    <row r="496" spans="1:13" ht="45.75" customHeight="1">
      <c r="A496" s="3871" t="s">
        <v>721</v>
      </c>
      <c r="B496" s="4471" t="s">
        <v>1647</v>
      </c>
      <c r="C496" s="3872" t="s">
        <v>1648</v>
      </c>
      <c r="D496" s="3897"/>
      <c r="E496" s="3897"/>
      <c r="F496" s="3897"/>
      <c r="G496" s="3938"/>
      <c r="H496" s="4024">
        <v>42</v>
      </c>
      <c r="I496" s="3900" t="s">
        <v>826</v>
      </c>
      <c r="J496" s="3882" t="s">
        <v>827</v>
      </c>
      <c r="K496" s="3896" t="s">
        <v>1649</v>
      </c>
      <c r="L496" s="3954" t="s">
        <v>634</v>
      </c>
      <c r="M496" s="3883">
        <v>1.6</v>
      </c>
    </row>
    <row r="497" spans="1:13" ht="45.75" customHeight="1">
      <c r="A497" s="3871" t="s">
        <v>698</v>
      </c>
      <c r="B497" s="4471" t="s">
        <v>1650</v>
      </c>
      <c r="C497" s="3872" t="s">
        <v>1651</v>
      </c>
      <c r="D497" s="3873" t="s">
        <v>104</v>
      </c>
      <c r="E497" s="3873" t="s">
        <v>701</v>
      </c>
      <c r="F497" s="3873" t="s">
        <v>701</v>
      </c>
      <c r="G497" s="3881"/>
      <c r="H497" s="3883"/>
      <c r="I497" s="3876" t="s">
        <v>632</v>
      </c>
      <c r="J497" s="3882" t="s">
        <v>714</v>
      </c>
      <c r="K497" s="3882"/>
      <c r="L497" s="3954" t="s">
        <v>634</v>
      </c>
      <c r="M497" s="3883">
        <v>1.6</v>
      </c>
    </row>
    <row r="498" spans="1:13" ht="45.75" customHeight="1">
      <c r="A498" s="3871" t="s">
        <v>685</v>
      </c>
      <c r="B498" s="4471" t="s">
        <v>1652</v>
      </c>
      <c r="C498" s="3872" t="s">
        <v>1653</v>
      </c>
      <c r="D498" s="3873" t="s">
        <v>138</v>
      </c>
      <c r="E498" s="3873" t="s">
        <v>701</v>
      </c>
      <c r="F498" s="3873" t="s">
        <v>701</v>
      </c>
      <c r="G498" s="3881"/>
      <c r="H498" s="3883"/>
      <c r="I498" s="3876" t="s">
        <v>632</v>
      </c>
      <c r="J498" s="3882" t="s">
        <v>702</v>
      </c>
      <c r="K498" s="3882" t="s">
        <v>1396</v>
      </c>
      <c r="L498" s="3954" t="s">
        <v>634</v>
      </c>
      <c r="M498" s="3883">
        <v>1.6</v>
      </c>
    </row>
    <row r="499" spans="1:13" ht="45.75" customHeight="1">
      <c r="A499" s="3943" t="s">
        <v>9361</v>
      </c>
      <c r="B499" s="3881" t="s">
        <v>1654</v>
      </c>
      <c r="C499" s="3883" t="s">
        <v>1655</v>
      </c>
      <c r="D499" s="3881" t="s">
        <v>658</v>
      </c>
      <c r="E499" s="3881"/>
      <c r="F499" s="3881"/>
      <c r="G499" s="3881"/>
      <c r="H499" s="3883"/>
      <c r="I499" s="3882" t="s">
        <v>883</v>
      </c>
      <c r="J499" s="3882" t="s">
        <v>1131</v>
      </c>
      <c r="K499" s="3896" t="s">
        <v>737</v>
      </c>
      <c r="L499" s="3954"/>
      <c r="M499" s="3883">
        <v>1.6</v>
      </c>
    </row>
    <row r="500" spans="1:13" ht="45.75" customHeight="1">
      <c r="A500" s="3935" t="s">
        <v>773</v>
      </c>
      <c r="B500" s="4470" t="s">
        <v>1656</v>
      </c>
      <c r="C500" s="4483" t="s">
        <v>1657</v>
      </c>
      <c r="D500" s="4531" t="s">
        <v>776</v>
      </c>
      <c r="E500" s="4470" t="s">
        <v>875</v>
      </c>
      <c r="F500" s="4470"/>
      <c r="G500" s="4470"/>
      <c r="H500" s="4483"/>
      <c r="I500" s="4475" t="s">
        <v>1224</v>
      </c>
      <c r="J500" s="4475" t="s">
        <v>1224</v>
      </c>
      <c r="K500" s="3915" t="s">
        <v>1225</v>
      </c>
      <c r="L500" s="3954"/>
      <c r="M500" s="3883">
        <v>1.6</v>
      </c>
    </row>
    <row r="501" spans="1:13" ht="45.75" customHeight="1">
      <c r="A501" s="3945" t="s">
        <v>874</v>
      </c>
      <c r="B501" s="4484" t="s">
        <v>832</v>
      </c>
      <c r="C501" s="3883" t="s">
        <v>1658</v>
      </c>
      <c r="D501" s="3881" t="s">
        <v>831</v>
      </c>
      <c r="E501" s="3881"/>
      <c r="F501" s="3881"/>
      <c r="G501" s="3881"/>
      <c r="H501" s="3883">
        <v>30</v>
      </c>
      <c r="I501" s="3882" t="s">
        <v>673</v>
      </c>
      <c r="J501" s="3882" t="s">
        <v>673</v>
      </c>
      <c r="K501" s="3915" t="s">
        <v>778</v>
      </c>
      <c r="L501" s="3954"/>
      <c r="M501" s="3883">
        <v>1.6</v>
      </c>
    </row>
    <row r="502" spans="1:13" ht="125.25" customHeight="1">
      <c r="A502" s="3871" t="s">
        <v>635</v>
      </c>
      <c r="B502" s="3879" t="s">
        <v>1659</v>
      </c>
      <c r="C502" s="3872" t="s">
        <v>1660</v>
      </c>
      <c r="D502" s="3880" t="s">
        <v>696</v>
      </c>
      <c r="E502" s="3881"/>
      <c r="F502" s="4470"/>
      <c r="G502" s="3881"/>
      <c r="H502" s="3883">
        <v>38</v>
      </c>
      <c r="I502" s="3882" t="s">
        <v>638</v>
      </c>
      <c r="J502" s="3882" t="s">
        <v>1661</v>
      </c>
      <c r="K502" s="3882" t="s">
        <v>1662</v>
      </c>
      <c r="L502" s="4071"/>
      <c r="M502" s="3883">
        <v>1.6</v>
      </c>
    </row>
    <row r="503" spans="1:13" ht="90.75" customHeight="1">
      <c r="A503" s="3871" t="s">
        <v>685</v>
      </c>
      <c r="B503" s="4471" t="s">
        <v>1663</v>
      </c>
      <c r="C503" s="3872" t="s">
        <v>1664</v>
      </c>
      <c r="D503" s="3873" t="s">
        <v>138</v>
      </c>
      <c r="E503" s="3873" t="s">
        <v>701</v>
      </c>
      <c r="F503" s="3873" t="s">
        <v>701</v>
      </c>
      <c r="G503" s="3881"/>
      <c r="H503" s="3883"/>
      <c r="I503" s="3876" t="s">
        <v>632</v>
      </c>
      <c r="J503" s="3882" t="s">
        <v>1665</v>
      </c>
      <c r="K503" s="3882" t="s">
        <v>1666</v>
      </c>
      <c r="L503" s="3954" t="s">
        <v>634</v>
      </c>
      <c r="M503" s="3883">
        <v>1.6</v>
      </c>
    </row>
    <row r="504" spans="1:13" ht="45.75" customHeight="1">
      <c r="A504" s="3890" t="s">
        <v>808</v>
      </c>
      <c r="B504" s="4489" t="s">
        <v>1667</v>
      </c>
      <c r="C504" s="3883" t="s">
        <v>1668</v>
      </c>
      <c r="D504" s="4484" t="s">
        <v>811</v>
      </c>
      <c r="E504" s="4484"/>
      <c r="F504" s="3881"/>
      <c r="G504" s="3881"/>
      <c r="H504" s="3883">
        <v>25</v>
      </c>
      <c r="I504" s="4491" t="s">
        <v>977</v>
      </c>
      <c r="J504" s="3882" t="s">
        <v>978</v>
      </c>
      <c r="K504" s="3882" t="s">
        <v>1669</v>
      </c>
      <c r="L504" s="3954"/>
      <c r="M504" s="3883">
        <v>1.6</v>
      </c>
    </row>
    <row r="505" spans="1:13" ht="45.75" customHeight="1">
      <c r="A505" s="3871" t="s">
        <v>635</v>
      </c>
      <c r="B505" s="4489" t="s">
        <v>1667</v>
      </c>
      <c r="C505" s="3883" t="s">
        <v>1668</v>
      </c>
      <c r="D505" s="4477" t="s">
        <v>677</v>
      </c>
      <c r="E505" s="4477"/>
      <c r="F505" s="3938"/>
      <c r="G505" s="3938"/>
      <c r="H505" s="4024">
        <v>25</v>
      </c>
      <c r="I505" s="4491" t="s">
        <v>977</v>
      </c>
      <c r="J505" s="3882" t="s">
        <v>978</v>
      </c>
      <c r="K505" s="3882" t="s">
        <v>1670</v>
      </c>
      <c r="L505" s="3954"/>
      <c r="M505" s="3883">
        <v>9.3000000000000007</v>
      </c>
    </row>
    <row r="506" spans="1:13" ht="45.75" customHeight="1">
      <c r="A506" s="3871" t="s">
        <v>682</v>
      </c>
      <c r="B506" s="4489" t="s">
        <v>1667</v>
      </c>
      <c r="C506" s="3883" t="s">
        <v>1668</v>
      </c>
      <c r="D506" s="4477" t="s">
        <v>101</v>
      </c>
      <c r="E506" s="4477"/>
      <c r="F506" s="3938"/>
      <c r="G506" s="3938"/>
      <c r="H506" s="4024">
        <v>25</v>
      </c>
      <c r="I506" s="4491" t="s">
        <v>977</v>
      </c>
      <c r="J506" s="3882" t="s">
        <v>978</v>
      </c>
      <c r="K506" s="3882" t="s">
        <v>1671</v>
      </c>
      <c r="L506" s="3954"/>
      <c r="M506" s="3883">
        <v>1.6</v>
      </c>
    </row>
    <row r="507" spans="1:13" ht="162" customHeight="1">
      <c r="A507" s="3871" t="s">
        <v>685</v>
      </c>
      <c r="B507" s="4489" t="s">
        <v>1667</v>
      </c>
      <c r="C507" s="3883" t="s">
        <v>1668</v>
      </c>
      <c r="D507" s="4477" t="s">
        <v>101</v>
      </c>
      <c r="E507" s="4477"/>
      <c r="F507" s="3938"/>
      <c r="G507" s="3938"/>
      <c r="H507" s="4024">
        <v>25</v>
      </c>
      <c r="I507" s="4491" t="s">
        <v>977</v>
      </c>
      <c r="J507" s="3882" t="s">
        <v>978</v>
      </c>
      <c r="K507" s="3882" t="s">
        <v>1672</v>
      </c>
      <c r="L507" s="3954"/>
      <c r="M507" s="3883">
        <v>9.3000000000000007</v>
      </c>
    </row>
    <row r="508" spans="1:13" ht="37.5" customHeight="1">
      <c r="A508" s="3871" t="s">
        <v>732</v>
      </c>
      <c r="B508" s="4007" t="s">
        <v>1673</v>
      </c>
      <c r="C508" s="3883" t="s">
        <v>1674</v>
      </c>
      <c r="D508" s="3881" t="s">
        <v>658</v>
      </c>
      <c r="E508" s="3881"/>
      <c r="F508" s="4492"/>
      <c r="G508" s="3881"/>
      <c r="H508" s="3883">
        <v>57</v>
      </c>
      <c r="I508" s="3882" t="s">
        <v>789</v>
      </c>
      <c r="J508" s="3882" t="s">
        <v>790</v>
      </c>
      <c r="K508" s="3915" t="s">
        <v>737</v>
      </c>
      <c r="L508" s="3954" t="s">
        <v>634</v>
      </c>
      <c r="M508" s="3883">
        <v>1.6</v>
      </c>
    </row>
    <row r="509" spans="1:13" ht="37.5" customHeight="1">
      <c r="A509" s="3871" t="s">
        <v>971</v>
      </c>
      <c r="B509" s="4555" t="s">
        <v>1675</v>
      </c>
      <c r="C509" s="4483" t="s">
        <v>1676</v>
      </c>
      <c r="D509" s="4478" t="s">
        <v>1321</v>
      </c>
      <c r="E509" s="4478"/>
      <c r="F509" s="4556"/>
      <c r="G509" s="4478"/>
      <c r="H509" s="4476">
        <v>30</v>
      </c>
      <c r="I509" s="4498" t="s">
        <v>812</v>
      </c>
      <c r="J509" s="4498" t="s">
        <v>973</v>
      </c>
      <c r="K509" s="3915" t="s">
        <v>974</v>
      </c>
      <c r="L509" s="3954"/>
      <c r="M509" s="3883">
        <v>1.6</v>
      </c>
    </row>
    <row r="510" spans="1:13" ht="37.5" customHeight="1">
      <c r="A510" s="3871" t="s">
        <v>685</v>
      </c>
      <c r="B510" s="4555" t="s">
        <v>1675</v>
      </c>
      <c r="C510" s="4483" t="s">
        <v>1676</v>
      </c>
      <c r="D510" s="3938" t="s">
        <v>101</v>
      </c>
      <c r="E510" s="4478" t="s">
        <v>1321</v>
      </c>
      <c r="F510" s="4556"/>
      <c r="G510" s="4478"/>
      <c r="H510" s="4476"/>
      <c r="I510" s="4498" t="s">
        <v>812</v>
      </c>
      <c r="J510" s="4498" t="s">
        <v>973</v>
      </c>
      <c r="K510" s="3915" t="s">
        <v>974</v>
      </c>
      <c r="L510" s="3954"/>
      <c r="M510" s="3883">
        <v>1.6</v>
      </c>
    </row>
    <row r="511" spans="1:13" ht="37.5" customHeight="1">
      <c r="A511" s="4260" t="s">
        <v>815</v>
      </c>
      <c r="B511" s="4555" t="s">
        <v>1675</v>
      </c>
      <c r="C511" s="4483" t="s">
        <v>1676</v>
      </c>
      <c r="D511" s="4470" t="s">
        <v>1321</v>
      </c>
      <c r="E511" s="4470"/>
      <c r="F511" s="4492"/>
      <c r="G511" s="4470"/>
      <c r="H511" s="4483"/>
      <c r="I511" s="4475" t="s">
        <v>812</v>
      </c>
      <c r="J511" s="4475" t="s">
        <v>973</v>
      </c>
      <c r="K511" s="3915"/>
      <c r="L511" s="3954"/>
      <c r="M511" s="3883">
        <v>1.6</v>
      </c>
    </row>
    <row r="512" spans="1:13" ht="37.5" customHeight="1">
      <c r="A512" s="3871" t="s">
        <v>799</v>
      </c>
      <c r="B512" s="4471" t="s">
        <v>1677</v>
      </c>
      <c r="C512" s="3872" t="s">
        <v>1678</v>
      </c>
      <c r="D512" s="3873"/>
      <c r="E512" s="3873"/>
      <c r="F512" s="3873"/>
      <c r="G512" s="3881"/>
      <c r="H512" s="3883">
        <v>29</v>
      </c>
      <c r="I512" s="3876" t="s">
        <v>690</v>
      </c>
      <c r="J512" s="3882" t="s">
        <v>691</v>
      </c>
      <c r="K512" s="3882"/>
      <c r="L512" s="3954" t="s">
        <v>634</v>
      </c>
      <c r="M512" s="3883">
        <v>1.6</v>
      </c>
    </row>
    <row r="513" spans="1:13" ht="37.5" customHeight="1">
      <c r="A513" s="3871" t="s">
        <v>646</v>
      </c>
      <c r="B513" s="4470" t="s">
        <v>1679</v>
      </c>
      <c r="C513" s="3872" t="s">
        <v>1680</v>
      </c>
      <c r="D513" s="3885" t="s">
        <v>708</v>
      </c>
      <c r="E513" s="3885" t="s">
        <v>818</v>
      </c>
      <c r="F513" s="3885"/>
      <c r="G513" s="4021"/>
      <c r="H513" s="4022"/>
      <c r="I513" s="3888" t="s">
        <v>650</v>
      </c>
      <c r="J513" s="3907" t="s">
        <v>1221</v>
      </c>
      <c r="K513" s="4004" t="s">
        <v>652</v>
      </c>
      <c r="L513" s="3954" t="s">
        <v>634</v>
      </c>
      <c r="M513" s="3883">
        <v>1.6</v>
      </c>
    </row>
    <row r="514" spans="1:13" ht="37.5" customHeight="1">
      <c r="A514" s="3871" t="s">
        <v>653</v>
      </c>
      <c r="B514" s="4470" t="s">
        <v>1679</v>
      </c>
      <c r="C514" s="3872" t="s">
        <v>1680</v>
      </c>
      <c r="D514" s="3873" t="s">
        <v>654</v>
      </c>
      <c r="E514" s="3873" t="s">
        <v>818</v>
      </c>
      <c r="F514" s="3873"/>
      <c r="G514" s="3881"/>
      <c r="H514" s="3883"/>
      <c r="I514" s="3876" t="s">
        <v>650</v>
      </c>
      <c r="J514" s="3882" t="s">
        <v>1221</v>
      </c>
      <c r="K514" s="4004" t="s">
        <v>655</v>
      </c>
      <c r="L514" s="3954" t="s">
        <v>634</v>
      </c>
      <c r="M514" s="3883">
        <v>3.3</v>
      </c>
    </row>
    <row r="515" spans="1:13" ht="37.5" customHeight="1">
      <c r="A515" s="3871" t="s">
        <v>685</v>
      </c>
      <c r="B515" s="4471" t="s">
        <v>1681</v>
      </c>
      <c r="C515" s="3872" t="s">
        <v>1682</v>
      </c>
      <c r="D515" s="4263" t="s">
        <v>825</v>
      </c>
      <c r="E515" s="4263" t="s">
        <v>701</v>
      </c>
      <c r="F515" s="4263" t="s">
        <v>701</v>
      </c>
      <c r="G515" s="3941"/>
      <c r="H515" s="3949"/>
      <c r="I515" s="4264" t="s">
        <v>826</v>
      </c>
      <c r="J515" s="4018" t="s">
        <v>827</v>
      </c>
      <c r="K515" s="4004"/>
      <c r="L515" s="3954" t="s">
        <v>634</v>
      </c>
      <c r="M515" s="3883">
        <v>1.6</v>
      </c>
    </row>
    <row r="516" spans="1:13" ht="109.5" customHeight="1">
      <c r="A516" s="3871" t="s">
        <v>685</v>
      </c>
      <c r="B516" s="4471" t="s">
        <v>1681</v>
      </c>
      <c r="C516" s="3872" t="s">
        <v>1682</v>
      </c>
      <c r="D516" s="3974" t="s">
        <v>138</v>
      </c>
      <c r="E516" s="3897" t="s">
        <v>701</v>
      </c>
      <c r="F516" s="3897" t="s">
        <v>701</v>
      </c>
      <c r="G516" s="3938"/>
      <c r="H516" s="4024"/>
      <c r="I516" s="3900" t="s">
        <v>826</v>
      </c>
      <c r="J516" s="3939" t="s">
        <v>827</v>
      </c>
      <c r="K516" s="4475" t="s">
        <v>949</v>
      </c>
      <c r="L516" s="3954" t="s">
        <v>634</v>
      </c>
      <c r="M516" s="3883">
        <v>1.6</v>
      </c>
    </row>
    <row r="517" spans="1:13" ht="109.5" customHeight="1">
      <c r="A517" s="3871" t="s">
        <v>646</v>
      </c>
      <c r="B517" s="4547" t="s">
        <v>720</v>
      </c>
      <c r="C517" s="3872" t="s">
        <v>1683</v>
      </c>
      <c r="D517" s="3873"/>
      <c r="E517" s="3873"/>
      <c r="F517" s="3873"/>
      <c r="G517" s="3881"/>
      <c r="H517" s="3883">
        <v>39</v>
      </c>
      <c r="I517" s="3876" t="s">
        <v>650</v>
      </c>
      <c r="J517" s="3882" t="s">
        <v>728</v>
      </c>
      <c r="K517" s="3882"/>
      <c r="L517" s="3954" t="s">
        <v>634</v>
      </c>
      <c r="M517" s="3883">
        <v>1.6</v>
      </c>
    </row>
    <row r="518" spans="1:13" ht="37.5" customHeight="1">
      <c r="A518" s="3871" t="s">
        <v>635</v>
      </c>
      <c r="B518" s="4072" t="s">
        <v>960</v>
      </c>
      <c r="C518" s="3872" t="s">
        <v>1684</v>
      </c>
      <c r="D518" s="3880"/>
      <c r="E518" s="3881"/>
      <c r="F518" s="4470"/>
      <c r="G518" s="3881"/>
      <c r="H518" s="3883">
        <v>28</v>
      </c>
      <c r="I518" s="3882" t="s">
        <v>638</v>
      </c>
      <c r="J518" s="3882" t="s">
        <v>1661</v>
      </c>
      <c r="K518" s="3882" t="s">
        <v>1279</v>
      </c>
      <c r="L518" s="3954"/>
      <c r="M518" s="3883">
        <v>1.6</v>
      </c>
    </row>
    <row r="519" spans="1:13" ht="37.5" customHeight="1">
      <c r="A519" s="3871" t="s">
        <v>674</v>
      </c>
      <c r="B519" s="3881" t="s">
        <v>1685</v>
      </c>
      <c r="C519" s="3872" t="s">
        <v>1686</v>
      </c>
      <c r="D519" s="3873" t="s">
        <v>654</v>
      </c>
      <c r="E519" s="3873"/>
      <c r="F519" s="3873"/>
      <c r="G519" s="3881"/>
      <c r="H519" s="3883"/>
      <c r="I519" s="3876" t="s">
        <v>724</v>
      </c>
      <c r="J519" s="3882" t="s">
        <v>741</v>
      </c>
      <c r="K519" s="3896"/>
      <c r="L519" s="3954" t="s">
        <v>634</v>
      </c>
      <c r="M519" s="3883">
        <v>4</v>
      </c>
    </row>
    <row r="520" spans="1:13" ht="37.5" customHeight="1">
      <c r="A520" s="3932" t="s">
        <v>886</v>
      </c>
      <c r="B520" s="3879" t="s">
        <v>1687</v>
      </c>
      <c r="C520" s="3872" t="s">
        <v>1688</v>
      </c>
      <c r="D520" s="3873" t="s">
        <v>881</v>
      </c>
      <c r="E520" s="3881"/>
      <c r="F520" s="4470"/>
      <c r="G520" s="3881"/>
      <c r="H520" s="3883"/>
      <c r="I520" s="3882" t="s">
        <v>883</v>
      </c>
      <c r="J520" s="3882" t="s">
        <v>892</v>
      </c>
      <c r="K520" s="3882"/>
      <c r="L520" s="3954"/>
      <c r="M520" s="3883">
        <v>1.6</v>
      </c>
    </row>
    <row r="521" spans="1:13" ht="37.5" customHeight="1">
      <c r="A521" s="3871" t="s">
        <v>629</v>
      </c>
      <c r="B521" s="3881" t="s">
        <v>1689</v>
      </c>
      <c r="C521" s="3872" t="s">
        <v>1690</v>
      </c>
      <c r="D521" s="3873"/>
      <c r="E521" s="3873"/>
      <c r="F521" s="3873"/>
      <c r="G521" s="3881"/>
      <c r="H521" s="3883"/>
      <c r="I521" s="3876" t="s">
        <v>632</v>
      </c>
      <c r="J521" s="3882" t="s">
        <v>702</v>
      </c>
      <c r="K521" s="3882"/>
      <c r="L521" s="3954" t="s">
        <v>634</v>
      </c>
      <c r="M521" s="3883">
        <v>1.6</v>
      </c>
    </row>
    <row r="522" spans="1:13" ht="37.5" customHeight="1">
      <c r="A522" s="3871" t="s">
        <v>685</v>
      </c>
      <c r="B522" s="4471" t="s">
        <v>1691</v>
      </c>
      <c r="C522" s="3903" t="s">
        <v>1692</v>
      </c>
      <c r="D522" s="3904" t="s">
        <v>825</v>
      </c>
      <c r="E522" s="3904" t="s">
        <v>701</v>
      </c>
      <c r="F522" s="3904" t="s">
        <v>701</v>
      </c>
      <c r="G522" s="3938"/>
      <c r="H522" s="4024"/>
      <c r="I522" s="3905" t="s">
        <v>826</v>
      </c>
      <c r="J522" s="3939" t="s">
        <v>827</v>
      </c>
      <c r="K522" s="3882" t="s">
        <v>1693</v>
      </c>
      <c r="L522" s="3954" t="s">
        <v>634</v>
      </c>
      <c r="M522" s="3883">
        <v>4.5</v>
      </c>
    </row>
    <row r="523" spans="1:13" ht="37.5" customHeight="1">
      <c r="A523" s="3871" t="s">
        <v>756</v>
      </c>
      <c r="B523" s="3879" t="s">
        <v>1694</v>
      </c>
      <c r="C523" s="3872" t="s">
        <v>1695</v>
      </c>
      <c r="D523" s="3880"/>
      <c r="E523" s="3881"/>
      <c r="F523" s="4470"/>
      <c r="G523" s="3881"/>
      <c r="H523" s="3883">
        <v>29</v>
      </c>
      <c r="I523" s="3882" t="s">
        <v>638</v>
      </c>
      <c r="J523" s="3882" t="s">
        <v>759</v>
      </c>
      <c r="K523" s="3915" t="s">
        <v>1696</v>
      </c>
      <c r="L523" s="3954"/>
      <c r="M523" s="3883"/>
    </row>
    <row r="524" spans="1:13" ht="37.5" customHeight="1">
      <c r="A524" s="3871" t="s">
        <v>635</v>
      </c>
      <c r="B524" s="3879" t="s">
        <v>1694</v>
      </c>
      <c r="C524" s="3872" t="s">
        <v>1695</v>
      </c>
      <c r="D524" s="3880" t="s">
        <v>696</v>
      </c>
      <c r="E524" s="3881"/>
      <c r="F524" s="4470"/>
      <c r="G524" s="3881"/>
      <c r="H524" s="3883">
        <v>35</v>
      </c>
      <c r="I524" s="3882" t="s">
        <v>638</v>
      </c>
      <c r="J524" s="3882" t="s">
        <v>759</v>
      </c>
      <c r="K524" s="3915" t="s">
        <v>1662</v>
      </c>
      <c r="L524" s="3954"/>
      <c r="M524" s="3883">
        <v>1.6</v>
      </c>
    </row>
    <row r="525" spans="1:13" ht="37.5" customHeight="1">
      <c r="A525" s="3871" t="s">
        <v>685</v>
      </c>
      <c r="B525" s="4471" t="s">
        <v>1697</v>
      </c>
      <c r="C525" s="3872" t="s">
        <v>1698</v>
      </c>
      <c r="D525" s="3873" t="s">
        <v>138</v>
      </c>
      <c r="E525" s="3873" t="s">
        <v>701</v>
      </c>
      <c r="F525" s="3873" t="s">
        <v>701</v>
      </c>
      <c r="G525" s="3881"/>
      <c r="H525" s="3883"/>
      <c r="I525" s="3876" t="s">
        <v>632</v>
      </c>
      <c r="J525" s="3882" t="s">
        <v>1123</v>
      </c>
      <c r="K525" s="3882" t="s">
        <v>867</v>
      </c>
      <c r="L525" s="3954" t="s">
        <v>634</v>
      </c>
      <c r="M525" s="3883">
        <v>1.6</v>
      </c>
    </row>
    <row r="526" spans="1:13" ht="37.5" customHeight="1">
      <c r="A526" s="3871" t="s">
        <v>646</v>
      </c>
      <c r="B526" s="4471" t="s">
        <v>1699</v>
      </c>
      <c r="C526" s="3872" t="s">
        <v>1700</v>
      </c>
      <c r="D526" s="3873" t="s">
        <v>720</v>
      </c>
      <c r="E526" s="3873" t="s">
        <v>649</v>
      </c>
      <c r="F526" s="3873"/>
      <c r="G526" s="3881"/>
      <c r="H526" s="3883"/>
      <c r="I526" s="3876" t="s">
        <v>650</v>
      </c>
      <c r="J526" s="3882" t="s">
        <v>728</v>
      </c>
      <c r="K526" s="3882"/>
      <c r="L526" s="3954" t="s">
        <v>634</v>
      </c>
      <c r="M526" s="3883">
        <v>1.6</v>
      </c>
    </row>
    <row r="527" spans="1:13" ht="37.5" customHeight="1">
      <c r="A527" s="3871" t="s">
        <v>1137</v>
      </c>
      <c r="B527" s="4471" t="s">
        <v>1701</v>
      </c>
      <c r="C527" s="3872" t="s">
        <v>1702</v>
      </c>
      <c r="D527" s="3897"/>
      <c r="E527" s="3897" t="s">
        <v>649</v>
      </c>
      <c r="F527" s="3897"/>
      <c r="G527" s="3938"/>
      <c r="H527" s="4024">
        <v>41</v>
      </c>
      <c r="I527" s="3900" t="s">
        <v>740</v>
      </c>
      <c r="J527" s="3939" t="s">
        <v>741</v>
      </c>
      <c r="K527" s="3915"/>
      <c r="L527" s="3954" t="s">
        <v>634</v>
      </c>
      <c r="M527" s="3883">
        <v>1.6</v>
      </c>
    </row>
    <row r="528" spans="1:13" ht="37.5" customHeight="1">
      <c r="A528" s="3871" t="s">
        <v>653</v>
      </c>
      <c r="B528" s="4471" t="s">
        <v>1701</v>
      </c>
      <c r="C528" s="3872" t="s">
        <v>1702</v>
      </c>
      <c r="D528" s="3885" t="s">
        <v>711</v>
      </c>
      <c r="E528" s="3873" t="s">
        <v>649</v>
      </c>
      <c r="F528" s="3873"/>
      <c r="G528" s="3881"/>
      <c r="H528" s="3883"/>
      <c r="I528" s="3876" t="s">
        <v>740</v>
      </c>
      <c r="J528" s="3882" t="s">
        <v>741</v>
      </c>
      <c r="K528" s="3915" t="s">
        <v>1203</v>
      </c>
      <c r="L528" s="3954" t="s">
        <v>634</v>
      </c>
      <c r="M528" s="3883">
        <v>3.3</v>
      </c>
    </row>
    <row r="529" spans="1:13" ht="37.5" customHeight="1">
      <c r="A529" s="3871" t="s">
        <v>674</v>
      </c>
      <c r="B529" s="3881" t="s">
        <v>1703</v>
      </c>
      <c r="C529" s="3872" t="s">
        <v>1704</v>
      </c>
      <c r="D529" s="3873" t="s">
        <v>654</v>
      </c>
      <c r="E529" s="3873"/>
      <c r="F529" s="3873"/>
      <c r="G529" s="3881"/>
      <c r="H529" s="3883">
        <v>44</v>
      </c>
      <c r="I529" s="3876" t="s">
        <v>690</v>
      </c>
      <c r="J529" s="3882" t="s">
        <v>851</v>
      </c>
      <c r="K529" s="3896"/>
      <c r="L529" s="3954" t="s">
        <v>634</v>
      </c>
      <c r="M529" s="3883">
        <v>1.6</v>
      </c>
    </row>
    <row r="530" spans="1:13" ht="37.5" customHeight="1">
      <c r="A530" s="3871" t="s">
        <v>674</v>
      </c>
      <c r="B530" s="4471" t="s">
        <v>1705</v>
      </c>
      <c r="C530" s="3872" t="s">
        <v>1706</v>
      </c>
      <c r="D530" s="3873" t="s">
        <v>654</v>
      </c>
      <c r="E530" s="3873"/>
      <c r="F530" s="3873"/>
      <c r="G530" s="3881"/>
      <c r="H530" s="3883"/>
      <c r="I530" s="3876" t="s">
        <v>690</v>
      </c>
      <c r="J530" s="3882" t="s">
        <v>1707</v>
      </c>
      <c r="K530" s="3915" t="s">
        <v>1708</v>
      </c>
      <c r="L530" s="3954" t="s">
        <v>634</v>
      </c>
      <c r="M530" s="3883">
        <v>1.6</v>
      </c>
    </row>
    <row r="531" spans="1:13" ht="37.5" customHeight="1">
      <c r="A531" s="3932" t="s">
        <v>682</v>
      </c>
      <c r="B531" s="4470" t="s">
        <v>1709</v>
      </c>
      <c r="C531" s="3872" t="s">
        <v>1710</v>
      </c>
      <c r="D531" s="4478" t="s">
        <v>101</v>
      </c>
      <c r="E531" s="4478"/>
      <c r="F531" s="3938"/>
      <c r="G531" s="3938"/>
      <c r="H531" s="4024">
        <v>15</v>
      </c>
      <c r="I531" s="3900" t="s">
        <v>925</v>
      </c>
      <c r="J531" s="3939" t="s">
        <v>927</v>
      </c>
      <c r="K531" s="3882"/>
      <c r="L531" s="3954"/>
      <c r="M531" s="3883">
        <v>5.8</v>
      </c>
    </row>
    <row r="532" spans="1:13" ht="55.5" customHeight="1">
      <c r="A532" s="3932" t="s">
        <v>682</v>
      </c>
      <c r="B532" s="4471" t="s">
        <v>1711</v>
      </c>
      <c r="C532" s="3872" t="s">
        <v>1710</v>
      </c>
      <c r="D532" s="3873" t="s">
        <v>677</v>
      </c>
      <c r="E532" s="3873"/>
      <c r="F532" s="3873"/>
      <c r="G532" s="3881"/>
      <c r="H532" s="3883">
        <v>15</v>
      </c>
      <c r="I532" s="3876" t="s">
        <v>925</v>
      </c>
      <c r="J532" s="3882" t="s">
        <v>927</v>
      </c>
      <c r="K532" s="3882"/>
      <c r="L532" s="3954" t="s">
        <v>634</v>
      </c>
      <c r="M532" s="3883">
        <v>1.7</v>
      </c>
    </row>
    <row r="533" spans="1:13" ht="37.5" customHeight="1">
      <c r="A533" s="3871" t="s">
        <v>685</v>
      </c>
      <c r="B533" s="4471" t="s">
        <v>1711</v>
      </c>
      <c r="C533" s="3872" t="s">
        <v>1710</v>
      </c>
      <c r="D533" s="4478" t="s">
        <v>101</v>
      </c>
      <c r="E533" s="3897"/>
      <c r="F533" s="3897"/>
      <c r="G533" s="3938"/>
      <c r="H533" s="4024">
        <v>15</v>
      </c>
      <c r="I533" s="3900" t="s">
        <v>925</v>
      </c>
      <c r="J533" s="3939" t="s">
        <v>927</v>
      </c>
      <c r="K533" s="3882"/>
      <c r="L533" s="3954" t="s">
        <v>634</v>
      </c>
      <c r="M533" s="3883">
        <v>1.7</v>
      </c>
    </row>
    <row r="534" spans="1:13" ht="37.5" customHeight="1">
      <c r="A534" s="3871" t="s">
        <v>641</v>
      </c>
      <c r="B534" s="3881" t="s">
        <v>1712</v>
      </c>
      <c r="C534" s="3883" t="s">
        <v>1713</v>
      </c>
      <c r="D534" s="4470" t="s">
        <v>705</v>
      </c>
      <c r="E534" s="3881"/>
      <c r="F534" s="3881"/>
      <c r="G534" s="3881"/>
      <c r="H534" s="3883">
        <v>22</v>
      </c>
      <c r="I534" s="3882" t="s">
        <v>644</v>
      </c>
      <c r="J534" s="3882" t="s">
        <v>645</v>
      </c>
      <c r="K534" s="3882"/>
      <c r="L534" s="3954"/>
      <c r="M534" s="3883">
        <v>1.6</v>
      </c>
    </row>
    <row r="535" spans="1:13" ht="37.5" customHeight="1">
      <c r="A535" s="1510" t="s">
        <v>641</v>
      </c>
      <c r="B535" s="3881" t="s">
        <v>1714</v>
      </c>
      <c r="C535" s="3883" t="s">
        <v>1715</v>
      </c>
      <c r="D535" s="3881"/>
      <c r="E535" s="4470"/>
      <c r="F535" s="3881"/>
      <c r="G535" s="3881"/>
      <c r="H535" s="3883">
        <v>17</v>
      </c>
      <c r="I535" s="3882" t="s">
        <v>644</v>
      </c>
      <c r="J535" s="3882" t="s">
        <v>1716</v>
      </c>
      <c r="K535" s="3882" t="s">
        <v>1717</v>
      </c>
      <c r="L535" s="3954"/>
      <c r="M535" s="3883">
        <v>1.6</v>
      </c>
    </row>
    <row r="536" spans="1:13" ht="37.5" customHeight="1">
      <c r="A536" s="4073" t="s">
        <v>1718</v>
      </c>
      <c r="B536" s="4074" t="s">
        <v>1719</v>
      </c>
      <c r="C536" s="4075"/>
      <c r="D536" s="4076"/>
      <c r="E536" s="4077"/>
      <c r="F536" s="4077"/>
      <c r="G536" s="4077"/>
      <c r="H536" s="4557"/>
      <c r="I536" s="4078"/>
      <c r="J536" s="4078" t="s">
        <v>790</v>
      </c>
      <c r="K536" s="4079" t="s">
        <v>1718</v>
      </c>
      <c r="L536" s="4080"/>
      <c r="M536" s="4081"/>
    </row>
    <row r="537" spans="1:13" ht="37.5" customHeight="1">
      <c r="A537" s="3871" t="s">
        <v>674</v>
      </c>
      <c r="B537" s="4471" t="s">
        <v>731</v>
      </c>
      <c r="C537" s="3872" t="s">
        <v>1720</v>
      </c>
      <c r="D537" s="3873" t="s">
        <v>649</v>
      </c>
      <c r="E537" s="3873" t="s">
        <v>649</v>
      </c>
      <c r="F537" s="3873"/>
      <c r="G537" s="3881"/>
      <c r="H537" s="3883">
        <v>32</v>
      </c>
      <c r="I537" s="3876" t="s">
        <v>724</v>
      </c>
      <c r="J537" s="3882" t="s">
        <v>725</v>
      </c>
      <c r="K537" s="3915"/>
      <c r="L537" s="3954" t="s">
        <v>634</v>
      </c>
      <c r="M537" s="3883">
        <v>1.6</v>
      </c>
    </row>
    <row r="538" spans="1:13" ht="37.5" customHeight="1">
      <c r="A538" s="3871" t="s">
        <v>799</v>
      </c>
      <c r="B538" s="4471" t="s">
        <v>731</v>
      </c>
      <c r="C538" s="3872" t="s">
        <v>1720</v>
      </c>
      <c r="D538" s="3873"/>
      <c r="E538" s="3873"/>
      <c r="F538" s="3873"/>
      <c r="G538" s="3881"/>
      <c r="H538" s="3883">
        <v>31</v>
      </c>
      <c r="I538" s="3876" t="s">
        <v>724</v>
      </c>
      <c r="J538" s="3882" t="s">
        <v>725</v>
      </c>
      <c r="K538" s="3915"/>
      <c r="L538" s="3954" t="s">
        <v>634</v>
      </c>
      <c r="M538" s="3883">
        <v>1.6</v>
      </c>
    </row>
    <row r="539" spans="1:13" ht="37.5" customHeight="1">
      <c r="A539" s="3932" t="s">
        <v>9360</v>
      </c>
      <c r="B539" s="3881" t="s">
        <v>1721</v>
      </c>
      <c r="C539" s="3883" t="s">
        <v>1722</v>
      </c>
      <c r="D539" s="3881" t="s">
        <v>658</v>
      </c>
      <c r="E539" s="3881"/>
      <c r="F539" s="3881"/>
      <c r="G539" s="3881"/>
      <c r="H539" s="3883">
        <v>52</v>
      </c>
      <c r="I539" s="3882" t="s">
        <v>879</v>
      </c>
      <c r="J539" s="3882" t="s">
        <v>955</v>
      </c>
      <c r="K539" s="3915" t="s">
        <v>737</v>
      </c>
      <c r="L539" s="3954"/>
      <c r="M539" s="3883">
        <v>1.6</v>
      </c>
    </row>
    <row r="540" spans="1:13" ht="37.5" customHeight="1">
      <c r="A540" s="3871" t="s">
        <v>1013</v>
      </c>
      <c r="B540" s="3881" t="s">
        <v>1020</v>
      </c>
      <c r="C540" s="3883" t="s">
        <v>1723</v>
      </c>
      <c r="D540" s="3986" t="s">
        <v>1016</v>
      </c>
      <c r="E540" s="3881"/>
      <c r="F540" s="3881"/>
      <c r="G540" s="3881"/>
      <c r="H540" s="3883">
        <v>35</v>
      </c>
      <c r="I540" s="3882" t="s">
        <v>952</v>
      </c>
      <c r="J540" s="3882" t="s">
        <v>952</v>
      </c>
      <c r="K540" s="3896" t="s">
        <v>1724</v>
      </c>
      <c r="L540" s="3954" t="s">
        <v>634</v>
      </c>
      <c r="M540" s="3883">
        <v>1.6</v>
      </c>
    </row>
    <row r="541" spans="1:13" ht="37.5" customHeight="1">
      <c r="A541" s="3871" t="s">
        <v>646</v>
      </c>
      <c r="B541" s="4471" t="s">
        <v>1725</v>
      </c>
      <c r="C541" s="3872" t="s">
        <v>1726</v>
      </c>
      <c r="D541" s="3873" t="s">
        <v>720</v>
      </c>
      <c r="E541" s="3873" t="s">
        <v>649</v>
      </c>
      <c r="F541" s="3873"/>
      <c r="G541" s="3881"/>
      <c r="H541" s="3883"/>
      <c r="I541" s="3876" t="s">
        <v>806</v>
      </c>
      <c r="J541" s="3882" t="s">
        <v>889</v>
      </c>
      <c r="K541" s="3882"/>
      <c r="L541" s="3954" t="s">
        <v>634</v>
      </c>
      <c r="M541" s="3883">
        <v>1.6</v>
      </c>
    </row>
    <row r="542" spans="1:13" ht="37.5" customHeight="1">
      <c r="A542" s="3871" t="s">
        <v>674</v>
      </c>
      <c r="B542" s="4471" t="s">
        <v>1727</v>
      </c>
      <c r="C542" s="3872" t="s">
        <v>1728</v>
      </c>
      <c r="D542" s="3873" t="s">
        <v>654</v>
      </c>
      <c r="E542" s="3873"/>
      <c r="F542" s="3873"/>
      <c r="G542" s="3881"/>
      <c r="H542" s="3883"/>
      <c r="I542" s="3876" t="s">
        <v>740</v>
      </c>
      <c r="J542" s="3882" t="s">
        <v>741</v>
      </c>
      <c r="K542" s="3882"/>
      <c r="L542" s="3954" t="s">
        <v>634</v>
      </c>
      <c r="M542" s="3883">
        <v>1.6</v>
      </c>
    </row>
    <row r="543" spans="1:13" ht="37.5" customHeight="1">
      <c r="A543" s="3871" t="s">
        <v>732</v>
      </c>
      <c r="B543" s="4007" t="s">
        <v>1729</v>
      </c>
      <c r="C543" s="3883" t="s">
        <v>1730</v>
      </c>
      <c r="D543" s="3881" t="s">
        <v>658</v>
      </c>
      <c r="E543" s="3880" t="s">
        <v>735</v>
      </c>
      <c r="F543" s="4470"/>
      <c r="G543" s="3881"/>
      <c r="H543" s="3883">
        <v>70</v>
      </c>
      <c r="I543" s="3882" t="s">
        <v>736</v>
      </c>
      <c r="J543" s="3882" t="s">
        <v>736</v>
      </c>
      <c r="K543" s="3915" t="s">
        <v>737</v>
      </c>
      <c r="L543" s="3954" t="s">
        <v>634</v>
      </c>
      <c r="M543" s="3883">
        <v>1.6</v>
      </c>
    </row>
    <row r="544" spans="1:13" ht="37.5" customHeight="1">
      <c r="A544" s="3871" t="s">
        <v>674</v>
      </c>
      <c r="B544" s="4471" t="s">
        <v>1731</v>
      </c>
      <c r="C544" s="3872" t="s">
        <v>1732</v>
      </c>
      <c r="D544" s="3897" t="s">
        <v>689</v>
      </c>
      <c r="E544" s="3897" t="s">
        <v>649</v>
      </c>
      <c r="F544" s="3897" t="s">
        <v>649</v>
      </c>
      <c r="G544" s="3938" t="s">
        <v>701</v>
      </c>
      <c r="H544" s="4024"/>
      <c r="I544" s="3900" t="s">
        <v>848</v>
      </c>
      <c r="J544" s="3939" t="s">
        <v>725</v>
      </c>
      <c r="K544" s="4082" t="s">
        <v>692</v>
      </c>
      <c r="L544" s="3954" t="s">
        <v>634</v>
      </c>
      <c r="M544" s="3883">
        <v>2.8</v>
      </c>
    </row>
    <row r="545" spans="1:13" ht="37.5" customHeight="1">
      <c r="A545" s="3871" t="s">
        <v>694</v>
      </c>
      <c r="B545" s="4471" t="s">
        <v>1731</v>
      </c>
      <c r="C545" s="3872" t="s">
        <v>1732</v>
      </c>
      <c r="D545" s="3873" t="s">
        <v>689</v>
      </c>
      <c r="E545" s="3873" t="s">
        <v>649</v>
      </c>
      <c r="F545" s="3873" t="s">
        <v>649</v>
      </c>
      <c r="G545" s="3881" t="s">
        <v>701</v>
      </c>
      <c r="H545" s="3883">
        <v>32</v>
      </c>
      <c r="I545" s="3876" t="s">
        <v>848</v>
      </c>
      <c r="J545" s="3882" t="s">
        <v>725</v>
      </c>
      <c r="K545" s="3882" t="s">
        <v>693</v>
      </c>
      <c r="L545" s="3954" t="s">
        <v>634</v>
      </c>
      <c r="M545" s="3883">
        <v>2.8</v>
      </c>
    </row>
    <row r="546" spans="1:13" ht="37.5" customHeight="1">
      <c r="A546" s="3943" t="s">
        <v>9361</v>
      </c>
      <c r="B546" s="3881" t="s">
        <v>1733</v>
      </c>
      <c r="C546" s="3883" t="s">
        <v>1734</v>
      </c>
      <c r="D546" s="3881" t="s">
        <v>658</v>
      </c>
      <c r="E546" s="3881" t="s">
        <v>1065</v>
      </c>
      <c r="F546" s="3881"/>
      <c r="G546" s="3881"/>
      <c r="H546" s="3883">
        <v>58</v>
      </c>
      <c r="I546" s="3882" t="s">
        <v>883</v>
      </c>
      <c r="J546" s="3882" t="s">
        <v>1131</v>
      </c>
      <c r="K546" s="4083" t="s">
        <v>737</v>
      </c>
      <c r="L546" s="3954"/>
      <c r="M546" s="3883">
        <v>1.6</v>
      </c>
    </row>
    <row r="547" spans="1:13" ht="37.5" customHeight="1">
      <c r="A547" s="3871" t="s">
        <v>674</v>
      </c>
      <c r="B547" s="4471" t="s">
        <v>1735</v>
      </c>
      <c r="C547" s="3872" t="s">
        <v>1047</v>
      </c>
      <c r="D547" s="3938" t="s">
        <v>677</v>
      </c>
      <c r="E547" s="3897"/>
      <c r="F547" s="3897"/>
      <c r="G547" s="3938"/>
      <c r="H547" s="4024"/>
      <c r="I547" s="3900" t="s">
        <v>924</v>
      </c>
      <c r="J547" s="3939" t="s">
        <v>927</v>
      </c>
      <c r="K547" s="3882" t="s">
        <v>928</v>
      </c>
      <c r="L547" s="3954" t="s">
        <v>634</v>
      </c>
      <c r="M547" s="3883">
        <v>1.7</v>
      </c>
    </row>
    <row r="548" spans="1:13" ht="37.5" customHeight="1">
      <c r="A548" s="3871" t="s">
        <v>685</v>
      </c>
      <c r="B548" s="4746" t="s">
        <v>1735</v>
      </c>
      <c r="C548" s="3872" t="s">
        <v>1047</v>
      </c>
      <c r="D548" s="3938" t="s">
        <v>101</v>
      </c>
      <c r="E548" s="3897"/>
      <c r="F548" s="3897"/>
      <c r="G548" s="3938"/>
      <c r="H548" s="4024"/>
      <c r="I548" s="3900" t="s">
        <v>924</v>
      </c>
      <c r="J548" s="3939" t="s">
        <v>927</v>
      </c>
      <c r="K548" s="3882" t="s">
        <v>928</v>
      </c>
      <c r="L548" s="3954" t="s">
        <v>634</v>
      </c>
      <c r="M548" s="3883">
        <v>1.7</v>
      </c>
    </row>
    <row r="549" spans="1:13" ht="37.5" customHeight="1">
      <c r="A549" s="3871" t="s">
        <v>682</v>
      </c>
      <c r="B549" s="4471" t="s">
        <v>1735</v>
      </c>
      <c r="C549" s="3872" t="s">
        <v>1047</v>
      </c>
      <c r="D549" s="3881" t="s">
        <v>677</v>
      </c>
      <c r="E549" s="3873"/>
      <c r="F549" s="3873"/>
      <c r="G549" s="3881"/>
      <c r="H549" s="3883"/>
      <c r="I549" s="3876" t="s">
        <v>924</v>
      </c>
      <c r="J549" s="3882" t="s">
        <v>927</v>
      </c>
      <c r="K549" s="3882" t="s">
        <v>928</v>
      </c>
      <c r="L549" s="3954" t="s">
        <v>634</v>
      </c>
      <c r="M549" s="3883">
        <v>1.7</v>
      </c>
    </row>
    <row r="550" spans="1:13" ht="62.25" customHeight="1">
      <c r="A550" s="3932" t="s">
        <v>886</v>
      </c>
      <c r="B550" s="3879" t="s">
        <v>1736</v>
      </c>
      <c r="C550" s="3872" t="s">
        <v>1737</v>
      </c>
      <c r="D550" s="3953" t="s">
        <v>1614</v>
      </c>
      <c r="E550" s="3938"/>
      <c r="F550" s="4478"/>
      <c r="G550" s="3938"/>
      <c r="H550" s="4024">
        <v>31</v>
      </c>
      <c r="I550" s="3939" t="s">
        <v>883</v>
      </c>
      <c r="J550" s="3939" t="s">
        <v>1131</v>
      </c>
      <c r="K550" s="4065" t="s">
        <v>1738</v>
      </c>
      <c r="L550" s="3954"/>
      <c r="M550" s="3883">
        <v>1.6</v>
      </c>
    </row>
    <row r="551" spans="1:13" ht="78" customHeight="1">
      <c r="A551" s="3871" t="s">
        <v>682</v>
      </c>
      <c r="B551" s="3879" t="s">
        <v>1736</v>
      </c>
      <c r="C551" s="3872" t="s">
        <v>1737</v>
      </c>
      <c r="D551" s="3938" t="s">
        <v>1614</v>
      </c>
      <c r="E551" s="3938"/>
      <c r="F551" s="4478"/>
      <c r="G551" s="3938"/>
      <c r="H551" s="4024">
        <v>31</v>
      </c>
      <c r="I551" s="3939" t="s">
        <v>883</v>
      </c>
      <c r="J551" s="3939" t="s">
        <v>1131</v>
      </c>
      <c r="K551" s="3907" t="s">
        <v>1739</v>
      </c>
      <c r="L551" s="3954"/>
      <c r="M551" s="3883">
        <v>7.6</v>
      </c>
    </row>
    <row r="552" spans="1:13" ht="78" customHeight="1">
      <c r="A552" s="3871" t="s">
        <v>682</v>
      </c>
      <c r="B552" s="3879" t="s">
        <v>1740</v>
      </c>
      <c r="C552" s="3872" t="s">
        <v>1737</v>
      </c>
      <c r="D552" s="3881" t="s">
        <v>1335</v>
      </c>
      <c r="E552" s="3881"/>
      <c r="F552" s="4470"/>
      <c r="G552" s="3881"/>
      <c r="H552" s="3883">
        <v>31</v>
      </c>
      <c r="I552" s="3882" t="s">
        <v>883</v>
      </c>
      <c r="J552" s="3882" t="s">
        <v>1131</v>
      </c>
      <c r="K552" s="3882" t="s">
        <v>1741</v>
      </c>
      <c r="L552" s="3954"/>
      <c r="M552" s="3883">
        <v>7.6</v>
      </c>
    </row>
    <row r="553" spans="1:13" ht="37.5" customHeight="1">
      <c r="A553" s="3871" t="s">
        <v>674</v>
      </c>
      <c r="B553" s="3879" t="s">
        <v>1736</v>
      </c>
      <c r="C553" s="3872" t="s">
        <v>1737</v>
      </c>
      <c r="D553" s="3953" t="s">
        <v>731</v>
      </c>
      <c r="E553" s="3938" t="s">
        <v>1335</v>
      </c>
      <c r="F553" s="4478"/>
      <c r="G553" s="3938"/>
      <c r="H553" s="4024">
        <v>31</v>
      </c>
      <c r="I553" s="3939" t="s">
        <v>883</v>
      </c>
      <c r="J553" s="3939" t="s">
        <v>1131</v>
      </c>
      <c r="K553" s="4041" t="s">
        <v>1339</v>
      </c>
      <c r="L553" s="3954"/>
      <c r="M553" s="3883">
        <v>6.4</v>
      </c>
    </row>
    <row r="554" spans="1:13" ht="37.5" customHeight="1">
      <c r="A554" s="3871" t="s">
        <v>674</v>
      </c>
      <c r="B554" s="4470" t="s">
        <v>1742</v>
      </c>
      <c r="C554" s="3872" t="s">
        <v>1743</v>
      </c>
      <c r="D554" s="3897"/>
      <c r="E554" s="3897" t="s">
        <v>649</v>
      </c>
      <c r="F554" s="3897" t="s">
        <v>649</v>
      </c>
      <c r="G554" s="3938" t="s">
        <v>701</v>
      </c>
      <c r="H554" s="4024">
        <v>5</v>
      </c>
      <c r="I554" s="3900" t="s">
        <v>925</v>
      </c>
      <c r="J554" s="3939" t="s">
        <v>927</v>
      </c>
      <c r="K554" s="4082" t="s">
        <v>1744</v>
      </c>
      <c r="L554" s="3954" t="s">
        <v>634</v>
      </c>
      <c r="M554" s="3883">
        <v>4</v>
      </c>
    </row>
    <row r="555" spans="1:13" ht="37.5" customHeight="1">
      <c r="A555" s="3871" t="s">
        <v>685</v>
      </c>
      <c r="B555" s="4470" t="s">
        <v>1742</v>
      </c>
      <c r="C555" s="3872" t="s">
        <v>1743</v>
      </c>
      <c r="D555" s="3897" t="s">
        <v>101</v>
      </c>
      <c r="E555" s="3897" t="s">
        <v>649</v>
      </c>
      <c r="F555" s="3897" t="s">
        <v>649</v>
      </c>
      <c r="G555" s="3938" t="s">
        <v>701</v>
      </c>
      <c r="H555" s="4024">
        <v>5</v>
      </c>
      <c r="I555" s="3900" t="s">
        <v>925</v>
      </c>
      <c r="J555" s="3939" t="s">
        <v>927</v>
      </c>
      <c r="K555" s="4082" t="s">
        <v>1745</v>
      </c>
      <c r="L555" s="3954" t="s">
        <v>634</v>
      </c>
      <c r="M555" s="3883">
        <v>5.7</v>
      </c>
    </row>
    <row r="556" spans="1:13" ht="37.5" customHeight="1">
      <c r="A556" s="3871" t="s">
        <v>682</v>
      </c>
      <c r="B556" s="4470" t="s">
        <v>1742</v>
      </c>
      <c r="C556" s="3872" t="s">
        <v>1743</v>
      </c>
      <c r="D556" s="3873"/>
      <c r="E556" s="3873" t="s">
        <v>649</v>
      </c>
      <c r="F556" s="3873" t="s">
        <v>649</v>
      </c>
      <c r="G556" s="3881" t="s">
        <v>701</v>
      </c>
      <c r="H556" s="3883">
        <v>5</v>
      </c>
      <c r="I556" s="3876" t="s">
        <v>925</v>
      </c>
      <c r="J556" s="3882" t="s">
        <v>927</v>
      </c>
      <c r="K556" s="4082" t="s">
        <v>1746</v>
      </c>
      <c r="L556" s="3954" t="s">
        <v>634</v>
      </c>
      <c r="M556" s="3883">
        <v>9.1</v>
      </c>
    </row>
    <row r="557" spans="1:13" ht="37.5" customHeight="1">
      <c r="A557" s="3871" t="s">
        <v>765</v>
      </c>
      <c r="B557" s="4471" t="s">
        <v>1747</v>
      </c>
      <c r="C557" s="3872" t="s">
        <v>1748</v>
      </c>
      <c r="D557" s="3873" t="s">
        <v>1075</v>
      </c>
      <c r="E557" s="3873"/>
      <c r="F557" s="3873"/>
      <c r="G557" s="3881"/>
      <c r="H557" s="3883"/>
      <c r="I557" s="3876" t="s">
        <v>650</v>
      </c>
      <c r="J557" s="3882" t="s">
        <v>1076</v>
      </c>
      <c r="K557" s="3882"/>
      <c r="L557" s="3954" t="s">
        <v>634</v>
      </c>
      <c r="M557" s="3883">
        <v>1.6</v>
      </c>
    </row>
    <row r="558" spans="1:13" ht="37.5" customHeight="1">
      <c r="A558" s="3871" t="s">
        <v>756</v>
      </c>
      <c r="B558" s="3879" t="s">
        <v>1749</v>
      </c>
      <c r="C558" s="3872" t="s">
        <v>1750</v>
      </c>
      <c r="D558" s="3880" t="s">
        <v>1268</v>
      </c>
      <c r="E558" s="3881"/>
      <c r="F558" s="4470"/>
      <c r="G558" s="3881"/>
      <c r="H558" s="3883">
        <v>29</v>
      </c>
      <c r="I558" s="3882" t="s">
        <v>902</v>
      </c>
      <c r="J558" s="3882" t="s">
        <v>1751</v>
      </c>
      <c r="K558" s="3896" t="s">
        <v>1752</v>
      </c>
      <c r="L558" s="3954"/>
      <c r="M558" s="3883">
        <v>9.4</v>
      </c>
    </row>
    <row r="559" spans="1:13" ht="37.5" customHeight="1">
      <c r="A559" s="3871" t="s">
        <v>635</v>
      </c>
      <c r="B559" s="3879" t="s">
        <v>1749</v>
      </c>
      <c r="C559" s="3872" t="s">
        <v>1750</v>
      </c>
      <c r="D559" s="4115" t="s">
        <v>1268</v>
      </c>
      <c r="E559" s="4116"/>
      <c r="F559" s="4558"/>
      <c r="G559" s="4116"/>
      <c r="H559" s="4117">
        <v>35</v>
      </c>
      <c r="I559" s="4118" t="s">
        <v>902</v>
      </c>
      <c r="J559" s="4118" t="s">
        <v>1751</v>
      </c>
      <c r="K559" s="3915" t="s">
        <v>1753</v>
      </c>
      <c r="L559" s="3954"/>
      <c r="M559" s="3883">
        <v>1.6</v>
      </c>
    </row>
    <row r="560" spans="1:13" ht="37.5" customHeight="1">
      <c r="A560" s="3871" t="s">
        <v>834</v>
      </c>
      <c r="B560" s="3879" t="s">
        <v>1754</v>
      </c>
      <c r="C560" s="3872" t="s">
        <v>1755</v>
      </c>
      <c r="D560" s="3938" t="s">
        <v>658</v>
      </c>
      <c r="E560" s="3938"/>
      <c r="F560" s="4478"/>
      <c r="G560" s="3938"/>
      <c r="H560" s="4024">
        <v>33</v>
      </c>
      <c r="I560" s="3939" t="s">
        <v>789</v>
      </c>
      <c r="J560" s="3939" t="s">
        <v>790</v>
      </c>
      <c r="K560" s="3915" t="s">
        <v>737</v>
      </c>
      <c r="L560" s="3954" t="s">
        <v>634</v>
      </c>
      <c r="M560" s="3883">
        <v>1.6</v>
      </c>
    </row>
    <row r="561" spans="1:13" ht="37.5" customHeight="1">
      <c r="A561" s="3871" t="s">
        <v>765</v>
      </c>
      <c r="B561" s="4471" t="s">
        <v>1756</v>
      </c>
      <c r="C561" s="3872" t="s">
        <v>1757</v>
      </c>
      <c r="D561" s="3873"/>
      <c r="E561" s="3873"/>
      <c r="F561" s="3873"/>
      <c r="G561" s="3881"/>
      <c r="H561" s="3883">
        <v>34</v>
      </c>
      <c r="I561" s="3876" t="s">
        <v>650</v>
      </c>
      <c r="J561" s="3882" t="s">
        <v>728</v>
      </c>
      <c r="K561" s="3882"/>
      <c r="L561" s="3954" t="s">
        <v>634</v>
      </c>
      <c r="M561" s="3883">
        <v>1.6</v>
      </c>
    </row>
    <row r="562" spans="1:13" ht="37.5" customHeight="1">
      <c r="A562" s="3871" t="s">
        <v>646</v>
      </c>
      <c r="B562" s="4471" t="s">
        <v>1756</v>
      </c>
      <c r="C562" s="3872" t="s">
        <v>1757</v>
      </c>
      <c r="D562" s="3873"/>
      <c r="E562" s="3873"/>
      <c r="F562" s="3873"/>
      <c r="G562" s="3881"/>
      <c r="H562" s="3883">
        <v>36</v>
      </c>
      <c r="I562" s="3876" t="s">
        <v>650</v>
      </c>
      <c r="J562" s="3882" t="s">
        <v>728</v>
      </c>
      <c r="K562" s="3882"/>
      <c r="L562" s="3954" t="s">
        <v>634</v>
      </c>
      <c r="M562" s="3883">
        <v>1.6</v>
      </c>
    </row>
    <row r="563" spans="1:13" ht="37.5" customHeight="1">
      <c r="A563" s="3871" t="s">
        <v>971</v>
      </c>
      <c r="B563" s="4474" t="s">
        <v>1758</v>
      </c>
      <c r="C563" s="4483" t="s">
        <v>1759</v>
      </c>
      <c r="D563" s="4559" t="s">
        <v>1321</v>
      </c>
      <c r="E563" s="4478"/>
      <c r="F563" s="4478"/>
      <c r="G563" s="4478"/>
      <c r="H563" s="4476">
        <v>30</v>
      </c>
      <c r="I563" s="4498" t="s">
        <v>812</v>
      </c>
      <c r="J563" s="4498" t="s">
        <v>973</v>
      </c>
      <c r="K563" s="3915" t="s">
        <v>974</v>
      </c>
      <c r="L563" s="3954"/>
      <c r="M563" s="3883">
        <v>1.6</v>
      </c>
    </row>
    <row r="564" spans="1:13" ht="37.5" customHeight="1">
      <c r="A564" s="3871" t="s">
        <v>685</v>
      </c>
      <c r="B564" s="4474" t="s">
        <v>1758</v>
      </c>
      <c r="C564" s="4560" t="s">
        <v>1759</v>
      </c>
      <c r="D564" s="3938" t="s">
        <v>101</v>
      </c>
      <c r="E564" s="4500" t="s">
        <v>1321</v>
      </c>
      <c r="F564" s="4478"/>
      <c r="G564" s="4478"/>
      <c r="H564" s="4476"/>
      <c r="I564" s="4498" t="s">
        <v>812</v>
      </c>
      <c r="J564" s="4498" t="s">
        <v>973</v>
      </c>
      <c r="K564" s="3915" t="s">
        <v>974</v>
      </c>
      <c r="L564" s="3954"/>
      <c r="M564" s="3883">
        <v>1.6</v>
      </c>
    </row>
    <row r="565" spans="1:13" ht="37.5" customHeight="1">
      <c r="A565" s="4260" t="s">
        <v>815</v>
      </c>
      <c r="B565" s="4474" t="s">
        <v>1758</v>
      </c>
      <c r="C565" s="4483" t="s">
        <v>1759</v>
      </c>
      <c r="D565" s="4499" t="s">
        <v>1321</v>
      </c>
      <c r="E565" s="4499"/>
      <c r="F565" s="4470"/>
      <c r="G565" s="4470"/>
      <c r="H565" s="4483"/>
      <c r="I565" s="4475" t="s">
        <v>812</v>
      </c>
      <c r="J565" s="4475" t="s">
        <v>973</v>
      </c>
      <c r="K565" s="3915" t="s">
        <v>974</v>
      </c>
      <c r="L565" s="3954"/>
      <c r="M565" s="3883">
        <v>5.8</v>
      </c>
    </row>
    <row r="566" spans="1:13" ht="37.5" customHeight="1">
      <c r="A566" s="3871" t="s">
        <v>682</v>
      </c>
      <c r="B566" s="3879" t="s">
        <v>1760</v>
      </c>
      <c r="C566" s="3872" t="s">
        <v>1761</v>
      </c>
      <c r="D566" s="4084" t="s">
        <v>881</v>
      </c>
      <c r="E566" s="3938"/>
      <c r="F566" s="4478"/>
      <c r="G566" s="3938"/>
      <c r="H566" s="4024">
        <v>43</v>
      </c>
      <c r="I566" s="3939" t="s">
        <v>883</v>
      </c>
      <c r="J566" s="3939" t="s">
        <v>884</v>
      </c>
      <c r="K566" s="3882" t="s">
        <v>1762</v>
      </c>
      <c r="L566" s="3954"/>
      <c r="M566" s="3883">
        <v>1.6</v>
      </c>
    </row>
    <row r="567" spans="1:13" ht="101.25" customHeight="1">
      <c r="A567" s="3871" t="s">
        <v>682</v>
      </c>
      <c r="B567" s="3879" t="s">
        <v>1760</v>
      </c>
      <c r="C567" s="3872" t="s">
        <v>1761</v>
      </c>
      <c r="D567" s="4084" t="s">
        <v>1554</v>
      </c>
      <c r="E567" s="3938"/>
      <c r="F567" s="4478"/>
      <c r="G567" s="3938"/>
      <c r="H567" s="4024">
        <v>43</v>
      </c>
      <c r="I567" s="3939" t="s">
        <v>883</v>
      </c>
      <c r="J567" s="3939" t="s">
        <v>884</v>
      </c>
      <c r="K567" s="3882" t="s">
        <v>1763</v>
      </c>
      <c r="L567" s="3954"/>
      <c r="M567" s="3883">
        <v>1.6</v>
      </c>
    </row>
    <row r="568" spans="1:13" ht="37.5" customHeight="1">
      <c r="A568" s="3932" t="s">
        <v>886</v>
      </c>
      <c r="B568" s="3879" t="s">
        <v>1760</v>
      </c>
      <c r="C568" s="3872" t="s">
        <v>1761</v>
      </c>
      <c r="D568" s="3897" t="s">
        <v>881</v>
      </c>
      <c r="E568" s="3938"/>
      <c r="F568" s="4478"/>
      <c r="G568" s="3938"/>
      <c r="H568" s="4024">
        <v>40</v>
      </c>
      <c r="I568" s="3939" t="s">
        <v>883</v>
      </c>
      <c r="J568" s="3939" t="s">
        <v>884</v>
      </c>
      <c r="K568" s="3882" t="s">
        <v>1764</v>
      </c>
      <c r="L568" s="3954"/>
      <c r="M568" s="3883">
        <v>1.6</v>
      </c>
    </row>
    <row r="569" spans="1:13" ht="90.75" customHeight="1">
      <c r="A569" s="3932" t="s">
        <v>886</v>
      </c>
      <c r="B569" s="3879" t="s">
        <v>1760</v>
      </c>
      <c r="C569" s="3872" t="s">
        <v>1761</v>
      </c>
      <c r="D569" s="3873" t="s">
        <v>1554</v>
      </c>
      <c r="E569" s="3881"/>
      <c r="F569" s="4470"/>
      <c r="G569" s="3881"/>
      <c r="H569" s="3883">
        <v>40</v>
      </c>
      <c r="I569" s="3882" t="s">
        <v>883</v>
      </c>
      <c r="J569" s="3882" t="s">
        <v>884</v>
      </c>
      <c r="K569" s="3882" t="s">
        <v>1765</v>
      </c>
      <c r="L569" s="3954"/>
      <c r="M569" s="3883">
        <v>1.6</v>
      </c>
    </row>
    <row r="570" spans="1:13" ht="90.75" customHeight="1">
      <c r="A570" s="3871" t="s">
        <v>694</v>
      </c>
      <c r="B570" s="4471" t="s">
        <v>825</v>
      </c>
      <c r="C570" s="3872" t="s">
        <v>1766</v>
      </c>
      <c r="D570" s="3897"/>
      <c r="E570" s="3897" t="s">
        <v>701</v>
      </c>
      <c r="F570" s="3897" t="s">
        <v>701</v>
      </c>
      <c r="G570" s="3938"/>
      <c r="H570" s="4024">
        <v>32</v>
      </c>
      <c r="I570" s="3900" t="s">
        <v>749</v>
      </c>
      <c r="J570" s="3939" t="s">
        <v>750</v>
      </c>
      <c r="K570" s="3882"/>
      <c r="L570" s="3954" t="s">
        <v>634</v>
      </c>
      <c r="M570" s="3883">
        <v>1.6</v>
      </c>
    </row>
    <row r="571" spans="1:13" ht="37.5" customHeight="1">
      <c r="A571" s="3871" t="s">
        <v>685</v>
      </c>
      <c r="B571" s="4471" t="s">
        <v>825</v>
      </c>
      <c r="C571" s="3872" t="s">
        <v>1766</v>
      </c>
      <c r="D571" s="3873"/>
      <c r="E571" s="3873" t="s">
        <v>701</v>
      </c>
      <c r="F571" s="3873" t="s">
        <v>701</v>
      </c>
      <c r="G571" s="3881"/>
      <c r="H571" s="3883">
        <v>32</v>
      </c>
      <c r="I571" s="3876" t="s">
        <v>749</v>
      </c>
      <c r="J571" s="3882" t="s">
        <v>750</v>
      </c>
      <c r="K571" s="3882"/>
      <c r="L571" s="3954" t="s">
        <v>634</v>
      </c>
      <c r="M571" s="3883">
        <v>1.6</v>
      </c>
    </row>
    <row r="572" spans="1:13" ht="45.75" customHeight="1">
      <c r="A572" s="3871" t="s">
        <v>629</v>
      </c>
      <c r="B572" s="4471" t="s">
        <v>1105</v>
      </c>
      <c r="C572" s="3963" t="s">
        <v>1106</v>
      </c>
      <c r="D572" s="3999"/>
      <c r="E572" s="3999"/>
      <c r="F572" s="3999"/>
      <c r="G572" s="3898"/>
      <c r="H572" s="3899"/>
      <c r="I572" s="3969" t="s">
        <v>749</v>
      </c>
      <c r="J572" s="3901" t="s">
        <v>860</v>
      </c>
      <c r="K572" s="3882"/>
      <c r="L572" s="3930" t="s">
        <v>634</v>
      </c>
      <c r="M572" s="3883">
        <v>1.6</v>
      </c>
    </row>
    <row r="573" spans="1:13" ht="62.25" customHeight="1">
      <c r="A573" s="4085" t="s">
        <v>9356</v>
      </c>
      <c r="B573" s="3881" t="s">
        <v>1767</v>
      </c>
      <c r="C573" s="3883" t="s">
        <v>1768</v>
      </c>
      <c r="D573" s="3881" t="s">
        <v>658</v>
      </c>
      <c r="E573" s="3881"/>
      <c r="F573" s="3881" t="s">
        <v>649</v>
      </c>
      <c r="G573" s="3874" t="s">
        <v>649</v>
      </c>
      <c r="H573" s="3875">
        <v>42</v>
      </c>
      <c r="I573" s="3882" t="s">
        <v>879</v>
      </c>
      <c r="J573" s="3877" t="s">
        <v>1433</v>
      </c>
      <c r="K573" s="3882" t="s">
        <v>1769</v>
      </c>
      <c r="L573" s="3878" t="s">
        <v>1770</v>
      </c>
      <c r="M573" s="3883">
        <v>8.1</v>
      </c>
    </row>
    <row r="574" spans="1:13" ht="62.25" customHeight="1">
      <c r="A574" s="4085" t="s">
        <v>9356</v>
      </c>
      <c r="B574" s="3881" t="s">
        <v>1771</v>
      </c>
      <c r="C574" s="3883" t="s">
        <v>1772</v>
      </c>
      <c r="D574" s="3881" t="s">
        <v>658</v>
      </c>
      <c r="E574" s="3881"/>
      <c r="F574" s="3881"/>
      <c r="G574" s="3874"/>
      <c r="H574" s="3875">
        <v>50</v>
      </c>
      <c r="I574" s="3882" t="s">
        <v>879</v>
      </c>
      <c r="J574" s="3877" t="s">
        <v>955</v>
      </c>
      <c r="K574" s="3882" t="s">
        <v>737</v>
      </c>
      <c r="L574" s="3878" t="s">
        <v>1770</v>
      </c>
      <c r="M574" s="3883">
        <v>8.1</v>
      </c>
    </row>
    <row r="575" spans="1:13" ht="62.25" customHeight="1">
      <c r="A575" s="4085" t="s">
        <v>9356</v>
      </c>
      <c r="B575" s="3881" t="s">
        <v>1773</v>
      </c>
      <c r="C575" s="3960" t="s">
        <v>1774</v>
      </c>
      <c r="D575" s="3961" t="s">
        <v>658</v>
      </c>
      <c r="E575" s="3961"/>
      <c r="F575" s="3961" t="s">
        <v>649</v>
      </c>
      <c r="G575" s="3874"/>
      <c r="H575" s="3875">
        <v>50</v>
      </c>
      <c r="I575" s="3962" t="s">
        <v>879</v>
      </c>
      <c r="J575" s="3877" t="s">
        <v>955</v>
      </c>
      <c r="K575" s="3915" t="s">
        <v>1560</v>
      </c>
      <c r="L575" s="3878" t="s">
        <v>1770</v>
      </c>
      <c r="M575" s="3883">
        <v>8.1</v>
      </c>
    </row>
    <row r="576" spans="1:13" ht="62.25" customHeight="1">
      <c r="A576" s="3943" t="s">
        <v>9361</v>
      </c>
      <c r="B576" s="3881" t="s">
        <v>1775</v>
      </c>
      <c r="C576" s="3883" t="s">
        <v>1776</v>
      </c>
      <c r="D576" s="3880" t="s">
        <v>658</v>
      </c>
      <c r="E576" s="3880" t="s">
        <v>870</v>
      </c>
      <c r="F576" s="3881"/>
      <c r="G576" s="3881"/>
      <c r="H576" s="3883">
        <v>55</v>
      </c>
      <c r="I576" s="3882" t="s">
        <v>871</v>
      </c>
      <c r="J576" s="3882" t="s">
        <v>1777</v>
      </c>
      <c r="K576" s="3896" t="s">
        <v>737</v>
      </c>
      <c r="L576" s="3954"/>
      <c r="M576" s="3883">
        <v>8.3000000000000007</v>
      </c>
    </row>
    <row r="577" spans="1:13" ht="62.25" customHeight="1">
      <c r="A577" s="4086"/>
      <c r="B577" s="4087"/>
      <c r="C577" s="4088"/>
      <c r="D577" s="4087"/>
      <c r="E577" s="4087"/>
      <c r="F577" s="4087"/>
      <c r="G577" s="4087"/>
      <c r="H577" s="4088"/>
      <c r="I577" s="4089"/>
      <c r="J577" s="4089"/>
      <c r="K577" s="4089"/>
      <c r="L577" s="4087"/>
      <c r="M577" s="4088"/>
    </row>
    <row r="578" spans="1:13" ht="62.25" customHeight="1">
      <c r="A578" s="4086"/>
      <c r="B578" s="4087"/>
      <c r="C578" s="4087"/>
      <c r="D578" s="4087"/>
      <c r="E578" s="4087"/>
      <c r="F578" s="4087"/>
      <c r="G578" s="4087"/>
      <c r="H578" s="4088"/>
      <c r="I578" s="4089"/>
      <c r="J578" s="4089"/>
      <c r="K578" s="4089"/>
      <c r="L578" s="4090"/>
      <c r="M578" s="4088"/>
    </row>
    <row r="579" spans="1:13" ht="62.25" customHeight="1">
      <c r="A579" s="4086"/>
      <c r="B579" s="4091"/>
      <c r="C579" s="4088"/>
      <c r="D579" s="4087"/>
      <c r="E579" s="4087"/>
      <c r="F579" s="4087"/>
      <c r="G579" s="4087"/>
      <c r="H579" s="4088"/>
      <c r="I579" s="4089"/>
      <c r="J579" s="4089"/>
      <c r="K579" s="4089"/>
      <c r="L579" s="4090"/>
      <c r="M579" s="4088"/>
    </row>
    <row r="580" spans="1:13" ht="62.25" customHeight="1">
      <c r="A580" s="4086"/>
      <c r="B580" s="4087"/>
      <c r="C580" s="4088"/>
      <c r="D580" s="4087"/>
      <c r="E580" s="4087"/>
      <c r="F580" s="4087"/>
      <c r="G580" s="4087"/>
      <c r="H580" s="4088"/>
      <c r="I580" s="4089"/>
      <c r="J580" s="4089"/>
      <c r="K580" s="4089"/>
      <c r="L580" s="4090"/>
      <c r="M580" s="4088"/>
    </row>
    <row r="581" spans="1:13" ht="62.25" customHeight="1">
      <c r="A581" s="4086"/>
      <c r="B581" s="4087"/>
      <c r="C581" s="4088"/>
      <c r="D581" s="4087"/>
      <c r="E581" s="4087"/>
      <c r="F581" s="4087"/>
      <c r="G581" s="4087"/>
      <c r="H581" s="4088"/>
      <c r="I581" s="4089"/>
      <c r="J581" s="4089"/>
      <c r="K581" s="4089"/>
      <c r="L581" s="4090"/>
      <c r="M581" s="4088"/>
    </row>
    <row r="582" spans="1:13" ht="62.25" customHeight="1">
      <c r="A582" s="1545"/>
      <c r="B582" s="1551"/>
      <c r="C582" s="1510"/>
      <c r="D582" s="4092"/>
      <c r="E582" s="4092"/>
      <c r="F582" s="4092"/>
      <c r="G582" s="4092"/>
      <c r="H582" s="4092"/>
      <c r="I582" s="4092"/>
      <c r="J582" s="4092"/>
      <c r="K582" s="4092"/>
      <c r="L582" s="4092"/>
      <c r="M582" s="4092"/>
    </row>
    <row r="583" spans="1:13" ht="62.25" customHeight="1">
      <c r="A583" s="3054" t="s">
        <v>1778</v>
      </c>
      <c r="B583" s="1551"/>
      <c r="C583" s="4093"/>
      <c r="D583" s="4092"/>
      <c r="E583" s="4092"/>
      <c r="F583" s="4092"/>
      <c r="G583" s="4092"/>
      <c r="H583" s="4092"/>
      <c r="I583" s="4092"/>
      <c r="J583" s="4092"/>
      <c r="K583" s="4092"/>
      <c r="L583" s="4092"/>
      <c r="M583" s="4092"/>
    </row>
    <row r="584" spans="1:13">
      <c r="A584" s="1545"/>
      <c r="B584" s="1551"/>
      <c r="C584" s="1510"/>
      <c r="D584" s="3"/>
      <c r="E584" s="3"/>
      <c r="F584" s="3"/>
      <c r="G584" s="3"/>
      <c r="H584" s="3"/>
      <c r="I584" s="3"/>
      <c r="J584" s="3"/>
      <c r="K584" s="3"/>
    </row>
    <row r="585" spans="1:13" ht="15">
      <c r="A585" s="1841"/>
      <c r="B585" s="1546"/>
      <c r="C585" s="1547"/>
      <c r="D585" s="3"/>
      <c r="E585" s="3"/>
      <c r="F585" s="3"/>
      <c r="G585" s="3"/>
      <c r="H585" s="3"/>
      <c r="I585" s="3"/>
      <c r="J585" s="3"/>
      <c r="K585" s="3"/>
    </row>
    <row r="586" spans="1:13">
      <c r="A586" s="1546"/>
      <c r="B586" s="1546"/>
      <c r="C586" s="1547"/>
      <c r="D586" s="3"/>
      <c r="E586" s="3"/>
      <c r="F586" s="3"/>
      <c r="G586" s="3"/>
      <c r="H586" s="3"/>
      <c r="I586" s="3"/>
      <c r="J586" s="3"/>
      <c r="K586" s="3"/>
    </row>
    <row r="587" spans="1:13">
      <c r="A587" s="1545"/>
      <c r="B587" s="1546"/>
      <c r="C587" s="1547"/>
      <c r="D587" s="3"/>
      <c r="E587" s="3"/>
      <c r="F587" s="3"/>
      <c r="G587" s="3"/>
      <c r="H587" s="3"/>
      <c r="I587" s="3"/>
      <c r="J587" s="3"/>
      <c r="K587" s="3"/>
    </row>
    <row r="588" spans="1:13">
      <c r="A588" s="1545"/>
      <c r="B588" s="1546"/>
      <c r="C588" s="1547"/>
      <c r="D588" s="3"/>
      <c r="E588" s="3"/>
      <c r="F588" s="3"/>
      <c r="G588" s="3"/>
      <c r="H588" s="3"/>
      <c r="I588" s="3"/>
      <c r="J588" s="3"/>
      <c r="K588" s="3"/>
    </row>
    <row r="589" spans="1:13">
      <c r="A589" s="1545"/>
      <c r="B589" s="1546"/>
      <c r="C589" s="1546"/>
      <c r="D589" s="3"/>
      <c r="E589" s="3"/>
      <c r="F589" s="3"/>
      <c r="G589" s="3"/>
      <c r="H589" s="3"/>
      <c r="I589" s="3"/>
      <c r="J589" s="3"/>
      <c r="K589" s="3"/>
    </row>
    <row r="590" spans="1:13">
      <c r="A590" s="1545"/>
      <c r="B590" s="1819"/>
      <c r="C590" s="1546"/>
      <c r="D590" s="3"/>
      <c r="E590" s="3"/>
      <c r="F590" s="3"/>
      <c r="G590" s="3"/>
      <c r="H590" s="3"/>
      <c r="I590" s="3"/>
      <c r="J590" s="3"/>
      <c r="K590" s="3"/>
    </row>
    <row r="591" spans="1:13">
      <c r="A591" s="1544"/>
      <c r="B591" s="1819"/>
      <c r="C591" s="1550"/>
      <c r="D591" s="3"/>
      <c r="E591" s="3"/>
      <c r="F591" s="3"/>
      <c r="G591" s="3"/>
      <c r="H591" s="3"/>
      <c r="I591" s="3"/>
      <c r="J591" s="3"/>
      <c r="K591" s="3"/>
    </row>
    <row r="592" spans="1:13">
      <c r="A592" s="1545"/>
      <c r="B592" s="1546"/>
      <c r="C592" s="1547"/>
      <c r="D592" s="3"/>
      <c r="E592" s="3"/>
      <c r="F592" s="3"/>
      <c r="G592" s="3"/>
      <c r="H592" s="3"/>
      <c r="I592" s="3"/>
      <c r="J592" s="3"/>
      <c r="K592" s="3"/>
    </row>
    <row r="593" spans="1:11">
      <c r="A593" s="1545"/>
      <c r="B593" s="1546"/>
      <c r="C593" s="1547"/>
      <c r="D593" s="3"/>
      <c r="E593" s="3"/>
      <c r="F593" s="3"/>
      <c r="G593" s="3"/>
      <c r="H593" s="3"/>
      <c r="I593" s="3"/>
      <c r="J593" s="3"/>
      <c r="K593" s="3"/>
    </row>
    <row r="594" spans="1:11">
      <c r="A594" s="1545"/>
      <c r="B594" s="1546"/>
      <c r="C594" s="1547"/>
      <c r="D594" s="3"/>
      <c r="E594" s="3"/>
      <c r="F594" s="3"/>
      <c r="G594" s="3"/>
      <c r="H594" s="3"/>
      <c r="I594" s="3"/>
      <c r="J594" s="3"/>
      <c r="K594" s="3"/>
    </row>
    <row r="595" spans="1:11">
      <c r="A595" s="1545"/>
      <c r="B595" s="1546"/>
      <c r="C595" s="1547"/>
      <c r="D595" s="3"/>
      <c r="E595" s="3"/>
      <c r="F595" s="3"/>
      <c r="G595" s="3"/>
      <c r="H595" s="3"/>
      <c r="I595" s="3"/>
      <c r="J595" s="3"/>
      <c r="K595" s="3"/>
    </row>
    <row r="596" spans="1:11">
      <c r="A596" s="1545"/>
      <c r="B596" s="1546"/>
      <c r="C596" s="1547"/>
      <c r="D596" s="3"/>
      <c r="E596" s="3"/>
      <c r="F596" s="3"/>
      <c r="G596" s="3"/>
      <c r="H596" s="3"/>
      <c r="I596" s="3"/>
      <c r="J596" s="3"/>
      <c r="K596" s="3"/>
    </row>
    <row r="597" spans="1:11">
      <c r="A597" s="1545"/>
      <c r="B597" s="1546"/>
      <c r="C597" s="1552"/>
      <c r="D597" s="3"/>
      <c r="E597" s="3"/>
      <c r="F597" s="3"/>
      <c r="G597" s="3"/>
      <c r="H597" s="3"/>
      <c r="I597" s="3"/>
      <c r="J597" s="3"/>
      <c r="K597" s="3"/>
    </row>
    <row r="598" spans="1:11">
      <c r="A598" s="1545"/>
      <c r="B598" s="1546"/>
      <c r="C598" s="1547"/>
      <c r="D598" s="3"/>
      <c r="E598" s="3"/>
      <c r="F598" s="3"/>
      <c r="G598" s="3"/>
      <c r="H598" s="3"/>
      <c r="I598" s="3"/>
      <c r="J598" s="3"/>
      <c r="K598" s="3"/>
    </row>
    <row r="599" spans="1:11">
      <c r="A599" s="1545"/>
      <c r="B599" s="1546"/>
      <c r="C599" s="1547"/>
      <c r="D599" s="3"/>
      <c r="E599" s="3"/>
      <c r="F599" s="3"/>
      <c r="G599" s="3"/>
      <c r="H599" s="3"/>
      <c r="I599" s="3"/>
      <c r="J599" s="3"/>
      <c r="K599" s="3"/>
    </row>
    <row r="600" spans="1:11">
      <c r="A600" s="1545"/>
      <c r="B600" s="1546"/>
      <c r="C600" s="1553"/>
      <c r="D600" s="3"/>
      <c r="E600" s="3"/>
      <c r="F600" s="3"/>
      <c r="G600" s="3"/>
      <c r="H600" s="3"/>
      <c r="I600" s="3"/>
      <c r="J600" s="3"/>
      <c r="K600" s="3"/>
    </row>
    <row r="601" spans="1:11">
      <c r="A601" s="1545"/>
      <c r="B601" s="1546"/>
      <c r="C601" s="1554"/>
      <c r="D601" s="3"/>
      <c r="E601" s="3"/>
      <c r="F601" s="3"/>
      <c r="G601" s="3"/>
      <c r="H601" s="3"/>
      <c r="I601" s="3"/>
      <c r="J601" s="3"/>
      <c r="K601" s="3"/>
    </row>
    <row r="602" spans="1:11">
      <c r="A602" s="1545"/>
      <c r="B602" s="1546"/>
      <c r="C602" s="1546"/>
      <c r="D602" s="3"/>
      <c r="E602" s="3"/>
      <c r="F602" s="3"/>
      <c r="G602" s="3"/>
      <c r="H602" s="3"/>
      <c r="I602" s="3"/>
      <c r="J602" s="3"/>
      <c r="K602" s="3"/>
    </row>
    <row r="603" spans="1:11">
      <c r="A603" s="1545"/>
      <c r="B603" s="1546"/>
      <c r="C603" s="1546"/>
      <c r="D603" s="3"/>
      <c r="E603" s="3"/>
      <c r="F603" s="3"/>
      <c r="G603" s="3"/>
      <c r="H603" s="3"/>
      <c r="I603" s="3"/>
      <c r="J603" s="3"/>
      <c r="K603" s="3"/>
    </row>
    <row r="604" spans="1:11">
      <c r="A604" s="1545"/>
      <c r="B604" s="1546"/>
      <c r="C604" s="1545"/>
      <c r="D604" s="3"/>
      <c r="E604" s="3"/>
      <c r="F604" s="3"/>
      <c r="G604" s="3"/>
      <c r="H604" s="3"/>
      <c r="I604" s="3"/>
      <c r="J604" s="3"/>
      <c r="K604"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76"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11238817-DECC-41D8-A799-31FCFA67D113}">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2FC42FC6-69D1-4582-A590-600ABEA8F5CB}">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30EEB7B4-3BCB-4EB8-8235-E1FE047D43D6}">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17391DC5-481D-4BCB-ACBE-D2DDE690C85E}"/>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98F2900C-2676-4891-9927-91844FD00E41}"/>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B8B2B2F8-0179-4F4C-B4BF-2DDA3C3322BF}">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9A911BDC-8C2F-421B-83F5-63B283498EC7}">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6E7EF446-A12E-4376-8AED-1C013D11D13C}">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CDE69501-98E2-4CB1-8B32-C8CD143E70DA}">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8EEF3ACF-8DBD-43E8-9024-863E6FD05EF5}">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55DBE2B0-9277-40FF-899C-3938E0364494}"/>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89DC50A4-E75A-4C85-8A6F-3A23CC83A807}"/>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102E2032-D6F4-4CC3-85BF-067E3F005490}"/>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66C25DA5-E929-42BD-BC19-1F74C6232EC5}"/>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788525A5-DEC9-4C63-BDAD-930515F23F95}">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1A26D197-00F6-4C00-9941-2F2822D087F9}"/>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D9FB94B5-908A-4C01-B083-C76A0EC1C3C3}">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1E2DA589-2077-4AD4-BB91-5444BA7F0B24}">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7C2ED802-95BA-4F71-8A47-1D45BF7792CC}">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DCE6880F-4EA1-410E-AAA7-E4DD5D8F316D}">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7" location="KOALA!A1" display="KOALA" xr:uid="{AF6B71AA-6FA6-48CF-B3C0-7EFB4B732ECA}"/>
    <hyperlink ref="A25" location="KOALA!A1" display="KOALA" xr:uid="{7492C124-877E-44E3-AFA1-8160C91D4C4A}"/>
    <hyperlink ref="A252" location="SHIKRA!A1" display="SHIKRA" xr:uid="{5DA0ACEA-399F-4875-8A21-A8998A3595E8}"/>
    <hyperlink ref="A346" location="SHIKRA!A1" display="SHIKRA" xr:uid="{DDC5EEE2-4DF3-4B1E-812F-B8A4CEC51C83}"/>
    <hyperlink ref="A365" location="CLANGA!A1" display="CLANGA" xr:uid="{B082266C-9131-4CA9-9362-80F4C5332FD3}"/>
    <hyperlink ref="A256" location="SHIKRA!A1" display="SHIKRA" xr:uid="{485F70B0-4581-4E28-96B2-2F495BB1B62C}"/>
    <hyperlink ref="A24" location="CLANGA!A1" display="CLANGA" xr:uid="{B7F16A84-1484-4086-942E-ABCEA2A1257E}"/>
    <hyperlink ref="A562" location="TIGER!A1" display="TIGER SERVICE" xr:uid="{BB37586F-0166-4B61-8EA6-D29C763EF13B}"/>
    <hyperlink ref="A541" location="TIGER!A1" display="TIGER SERVICE" xr:uid="{C298E323-A9F7-4C27-B7AC-00E36A722FED}"/>
    <hyperlink ref="A526" location="TIGER!A1" display="TIGER SERVICE" xr:uid="{8BDD2B9D-C9FB-4BF7-928D-7113272896F3}"/>
    <hyperlink ref="A21" location="TIGER!A1" display="TIGER SERVICE" xr:uid="{FA082753-0F57-463F-948A-43838B1D62D6}"/>
    <hyperlink ref="A35" location="TIGER!A1" display="TIGER SERVICE" xr:uid="{BEE24253-9E8D-418A-8DE7-E6935E71EC28}"/>
    <hyperlink ref="A40" location="TIGER!A1" display="TIGER SERVICE" xr:uid="{ECA2529D-FB43-4685-8358-CA6434C9529E}"/>
    <hyperlink ref="A42" location="TIGER!A1" display="TIGER SERVICE" xr:uid="{AD622233-D112-4465-A3D5-1E5BFD9AE80E}"/>
    <hyperlink ref="A47" location="TIGER!A1" display="TIGER SERVICE" xr:uid="{5D49940A-3045-426B-AF16-CBB40C52DA58}"/>
    <hyperlink ref="A68" location="TIGER!A1" display="TIGER SERVICE" xr:uid="{0F49FDD2-D8B2-47D4-81B3-F458B00102DE}"/>
    <hyperlink ref="A73" location="TIGER!A1" display="TIGER SERVICE" xr:uid="{9BFD7F6C-19A9-49CB-93DF-88A61F0B95FD}"/>
    <hyperlink ref="A97" location="TIGER!A1" display="TIGER SERVICE" xr:uid="{1096D845-3561-4474-8FC3-47097EFD6F2D}"/>
    <hyperlink ref="A123" location="TIGER!A1" display="TIGER SERVICE" xr:uid="{6BAA7060-6AB0-4787-83F8-7B2E87EE3B7D}"/>
    <hyperlink ref="A186" location="TIGER!A1" display="TIGER SERVICE" xr:uid="{18901903-5A0E-4000-8F32-A6B4E637800E}"/>
    <hyperlink ref="A187" location="TIGER!A1" display="TIGER SERVICE" xr:uid="{28698FCB-A287-4E82-B327-F533983F95AF}"/>
    <hyperlink ref="A232" location="TIGER!A1" display="TIGER SERVICE" xr:uid="{304D4B4E-01E1-4599-9940-1010F2F361AE}"/>
    <hyperlink ref="A236" location="TIGER!A1" display="TIGER SERVICE" xr:uid="{62AB0F08-AC17-4614-B995-8477482CAE13}"/>
    <hyperlink ref="A241" location="TIGER!A1" display="TIGER SERVICE" xr:uid="{7E1461E9-629D-4FA1-A45C-36474659DE66}"/>
    <hyperlink ref="A245" location="TIGER!A1" display="TIGER SERVICE" xr:uid="{122F7D7E-516C-4FC6-8FF0-C1ABF37835D9}"/>
    <hyperlink ref="A261" location="TIGER!A1" display="TIGER SERVICE" xr:uid="{62D0C210-95E3-4B06-A616-62FE3B49DC86}"/>
    <hyperlink ref="A278" location="TIGER!A1" display="TIGER SERVICE" xr:uid="{AA4DC74E-21D0-4A2A-8D06-4CE3369F6C70}"/>
    <hyperlink ref="A290" location="TIGER!A1" display="TIGER SERVICE" xr:uid="{4B088BF6-6D84-464C-9453-7B44F644C084}"/>
    <hyperlink ref="A374" location="TIGER!A1" display="TIGER SERVICE" xr:uid="{1926F434-650C-48C1-A6B4-73C119C09BF6}"/>
    <hyperlink ref="A376" location="TIGER!A1" display="TIGER SERVICE" xr:uid="{E426B96B-2B81-42AD-976E-EC639FE0F63A}"/>
    <hyperlink ref="A415" location="TIGER!A1" display="TIGER SERVICE" xr:uid="{D3E9B899-48E4-406F-906B-80182D7E0779}"/>
    <hyperlink ref="A419" location="TIGER!A1" display="TIGER SERVICE" xr:uid="{C0FA002D-A617-47F4-91FC-B4436956D31B}"/>
    <hyperlink ref="A469" location="TIGER!A1" display="TIGER SERVICE" xr:uid="{8CC80370-CD3C-4FB4-A7E8-C89A9A80673A}"/>
    <hyperlink ref="A491" location="TIGER!A1" display="TIGER SERVICE" xr:uid="{F113690F-ADD0-4F08-A606-ED327D338BF8}"/>
    <hyperlink ref="A513" location="TIGER!A1" display="TIGER SERVICE" xr:uid="{C0F43597-559B-453E-9B92-097923800B9B}"/>
    <hyperlink ref="A517" location="TIGER!A1" display="TIGER SERVICE" xr:uid="{4582930E-EB12-48BE-B52D-6F52452D70BF}"/>
    <hyperlink ref="A544" location="JADE!A1" display="JADE SERVICE" xr:uid="{2BB658B5-64AB-41BA-8FAC-06B49E32B5C6}"/>
    <hyperlink ref="A542" location="JADE!A1" display="JADE SERVICE" xr:uid="{B594B813-84B3-4A14-9F1C-60D33B552AC2}"/>
    <hyperlink ref="A537" location="JADE!A1" display="JADE SERVICE" xr:uid="{964E8011-1C91-467A-AC6B-C4A5F3A4D36F}"/>
    <hyperlink ref="A530" location="JADE!A1" display="JADE SERVICE" xr:uid="{10C04023-9547-4B4F-9F28-66AB8907E9B1}"/>
    <hyperlink ref="A529" location="JADE!A1" display="JADE SERVICE" xr:uid="{2BBB8D53-B5C0-49EE-85C2-97D16F4FA1AF}"/>
    <hyperlink ref="A489" location="JADE!A1" display="JADE SERVICE" xr:uid="{9ACD1C06-14AA-45C7-8680-104F1A97D58D}"/>
    <hyperlink ref="A484" location="JADE!A1" display="JADE SERVICE" xr:uid="{558C0441-B8BA-4194-9EFA-3E31227AE004}"/>
    <hyperlink ref="A474" location="JADE!A1" display="JADE SERVICE" xr:uid="{C7EAB57A-E260-41C2-B757-661FAC425C1F}"/>
    <hyperlink ref="A465" location="JADE!A1" display="JADE SERVICE" xr:uid="{9DC68DF2-6DF8-4B63-9D40-A6ACAC33DDD0}"/>
    <hyperlink ref="A435" location="JADE!A1" display="JADE SERVICE" xr:uid="{52A88FB4-8D1F-45F7-A938-2879931D7AF5}"/>
    <hyperlink ref="A429" location="JADE!A1" display="JADE SERVICE" xr:uid="{292E5CE9-28AA-4FFB-837A-FE008D9243C0}"/>
    <hyperlink ref="A420" location="JADE!A1" display="JADE SERVICE" xr:uid="{3D78E8C5-8C86-4F86-97AD-9257D5A4C1B1}"/>
    <hyperlink ref="A413" location="JADE!A1" display="JADE SERVICE" xr:uid="{6A2AFF94-D7A3-4C38-B1C7-A9A6A1AC037F}"/>
    <hyperlink ref="A398" location="JADE!A1" display="JADE SERVICE" xr:uid="{82B390FF-0C1F-4A12-9217-8BAA6A243969}"/>
    <hyperlink ref="A385" location="JADE!A1" display="JADE SERVICE" xr:uid="{04AA1FF1-94A5-42F8-BC45-38C2E4FE0F6A}"/>
    <hyperlink ref="A380" location="JADE!A1" display="JADE SERVICE" xr:uid="{25E92D5C-AF52-442B-B88F-A17D7C07EFBF}"/>
    <hyperlink ref="A349" location="JADE!A1" display="JADE SERVICE" xr:uid="{98CC563F-06A5-4A03-8680-5E54308CA82E}"/>
    <hyperlink ref="A326" location="JADE!A1" display="JADE SERVICE" xr:uid="{85044010-A567-4BE4-9B4A-39F27F22C5E1}"/>
    <hyperlink ref="A322" location="JADE!A1" display="JADE SERVICE" xr:uid="{219BF703-49D7-494D-99A4-987931697B01}"/>
    <hyperlink ref="A305" location="JADE!A1" display="JADE SERVICE" xr:uid="{B14345C0-21BA-430D-B3C7-90DE5531BAE0}"/>
    <hyperlink ref="A287" location="JADE!A1" display="JADE SERVICE" xr:uid="{BF1F4134-914B-444B-A286-19CDEC81CD9F}"/>
    <hyperlink ref="A26" location="JADE!A1" display="JADE SERVICE" xr:uid="{29F8B7A9-9B37-4865-B581-09570933EB0F}"/>
    <hyperlink ref="A29" location="JADE!A1" display="JADE SERVICE" xr:uid="{8CD7D165-F342-4A8E-BA64-8706915B7A3C}"/>
    <hyperlink ref="A38" location="JADE!A1" display="JADE SERVICE" xr:uid="{37039FB1-C4FD-4837-AD78-1A9476BBBC52}"/>
    <hyperlink ref="A43" location="JADE!A1" display="JADE SERVICE" xr:uid="{9A2BB80F-D258-40F2-BA3C-C4ACF2EB31D6}"/>
    <hyperlink ref="A45" location="JADE!A1" display="JADE SERVICE" xr:uid="{A64E8F71-365B-468B-8A3D-C5CD400B60B1}"/>
    <hyperlink ref="A46" location="JADE!A1" display="JADE SERVICE" xr:uid="{87D1D454-7984-477A-AA72-35276E1F7159}"/>
    <hyperlink ref="A54" location="JADE!A1" display="JADE SERVICE" xr:uid="{5CBA1776-DF3A-4BC6-9F11-507558D98DCD}"/>
    <hyperlink ref="A59" location="JADE!A1" display="JADE SERVICE" xr:uid="{2B35FE98-3BE5-4C58-A3ED-534D01762440}"/>
    <hyperlink ref="A64" location="JADE!A1" display="JADE SERVICE" xr:uid="{FB2B8225-1DC1-43F4-9D13-5F925F1D7685}"/>
    <hyperlink ref="A65" location="JADE!A1" display="JADE SERVICE" xr:uid="{8BB1A34C-0541-4562-B189-CC22E0928627}"/>
    <hyperlink ref="A67" location="JADE!A1" display="JADE SERVICE" xr:uid="{75459A26-E29B-4C38-8513-FC83E1E943BC}"/>
    <hyperlink ref="A75" location="JADE!A1" display="JADE SERVICE" xr:uid="{AA73987A-A40E-4B30-BF7D-FBEECD375C91}"/>
    <hyperlink ref="A82" location="JADE!A1" display="JADE SERVICE" xr:uid="{7C9FBDEA-94A6-46F2-813A-266D03C1404E}"/>
    <hyperlink ref="A84" location="JADE!A1" display="JADE SERVICE" xr:uid="{60CFDC89-010F-4682-A032-AF83B33A95CC}"/>
    <hyperlink ref="A86" location="JADE!A1" display="JADE SERVICE" xr:uid="{7F34FBBD-CA55-472F-9DC6-A6E280B3111B}"/>
    <hyperlink ref="A103" location="JADE!A1" display="JADE SERVICE" xr:uid="{B3728B65-F161-4046-95E1-1D15F6EB281B}"/>
    <hyperlink ref="A106" location="JADE!A1" display="JADE SERVICE" xr:uid="{EA071D52-4BE4-4EF9-84AC-737261F2C2A4}"/>
    <hyperlink ref="A107" location="JADE!A1" display="JADE SERVICE" xr:uid="{4930234A-5056-46FF-87CE-CCDBD58FCE82}"/>
    <hyperlink ref="A113" location="JADE!A1" display="JADE SERVICE" xr:uid="{01227370-A21F-4B33-A393-94F51D88A4F2}"/>
    <hyperlink ref="A141" location="JADE!A1" display="JADE SERVICE" xr:uid="{97A896B9-EE6A-4208-BE0B-2585FAED4985}"/>
    <hyperlink ref="A151" location="JADE!A1" display="JADE SERVICE" xr:uid="{F471C76D-FD3A-4AC2-AAF5-5E626D372783}"/>
    <hyperlink ref="A157" location="JADE!A1" display="JADE SERVICE" xr:uid="{CC42E676-B467-4B63-96D1-6EACE027C54A}"/>
    <hyperlink ref="A194" location="JADE!A1" display="JADE SERVICE" xr:uid="{68C58E05-6E4D-4C94-97F1-AE22A15BBBDB}"/>
    <hyperlink ref="A260" location="JADE!A1" display="JADE SERVICE" xr:uid="{CC5D77E7-6078-46E4-9C9D-F933AC1A41B4}"/>
    <hyperlink ref="A258" location="JADE!A1" display="JADE SERVICE" xr:uid="{675F4006-2368-4CC9-8F00-AF3B98F60E32}"/>
    <hyperlink ref="A277" location="JADE!A1" display="JADE SERVICE" xr:uid="{21653F56-53FD-4450-B90A-043147090971}"/>
    <hyperlink ref="A286" location="JADE!A1" display="JADE SERVICE" xr:uid="{56FBB0A3-ACDE-47DB-87FF-6375275F8B29}"/>
    <hyperlink ref="A538" location="LYNX!A1" display="LYNX" xr:uid="{51D25E7D-3D33-465F-A0C2-DE5D8612F1EA}"/>
    <hyperlink ref="A512" location="LYNX!A1" display="LYNX" xr:uid="{1603DE29-B3C2-4E57-AD3B-15EE3DF714F3}"/>
    <hyperlink ref="A190" location="LYNX!A1" display="LYNX" xr:uid="{277D189E-0A71-46E4-89C0-40746CAA9805}"/>
    <hyperlink ref="A171" location="LYNX!A1" display="LYNX" xr:uid="{3FD92EE6-C40A-44D0-A131-3966E50AD7A7}"/>
    <hyperlink ref="A66" location="LYNX!A1" display="LYNX" xr:uid="{B8C5D945-104D-43A7-AAE2-350B7D4E5BFF}"/>
    <hyperlink ref="A18" location="SWAN!Print_Area" display="SWAN SERVICE" xr:uid="{D0857879-6E1B-43F1-978E-F170CF8C6C45}"/>
    <hyperlink ref="A168" location="SWAN!Print_Area" display="SWAN SERVICE" xr:uid="{469D8F63-5734-40B2-8FEF-6A938D531431}"/>
    <hyperlink ref="A521" location="SWAN!Print_Area" display="SWAN SERVICE" xr:uid="{A4BE855E-7630-49D0-AE1D-55F80E0E8734}"/>
    <hyperlink ref="A201" location="SWAN!Print_Area" display="SWAN SERVICE" xr:uid="{C5475CFC-3694-4865-97C5-61AB1DD8FF9B}"/>
    <hyperlink ref="A283" location="SWAN!Print_Area" display="SWAN SERVICE" xr:uid="{2A66A3A0-05F6-4864-B517-5806CF9E0A44}"/>
    <hyperlink ref="A452" location="SWAN!Print_Area" display="SWAN SERVICE" xr:uid="{19F9A290-A50E-431D-B228-9856E66D592B}"/>
    <hyperlink ref="A48" location="LION!A1" display="LION" xr:uid="{0EAE4128-59E4-444F-9E71-F8EFD6233564}"/>
    <hyperlink ref="A197" location="LION!A1" display="LION" xr:uid="{4B9617D0-3FA6-48EC-B4EB-77A8458CB1F8}"/>
    <hyperlink ref="A217" location="LION!A1" display="LION" xr:uid="{C7ACA967-759C-453E-A2BD-4D9DEA1D8921}"/>
    <hyperlink ref="A231" location="LION!A1" display="LION" xr:uid="{4752BC9A-0245-46DD-A085-C7D629A3F80A}"/>
    <hyperlink ref="A453" location="LION!A1" display="LION" xr:uid="{16C62F50-6FBF-4FF4-8BE1-9228453B9A80}"/>
    <hyperlink ref="A467" location="LION!A1" display="LION" xr:uid="{42B96480-7EBA-4D30-9052-57661A5EE7BA}"/>
    <hyperlink ref="A494" location="LION!A1" display="LION" xr:uid="{0FDF53CC-DE3B-4CFC-A07D-59DCF3C85C1C}"/>
    <hyperlink ref="A37" location="ALBATROSS!A1" display="ALBATROSS SERVICE" xr:uid="{732B25D0-EB49-4146-8131-3E0424E4D4EE}"/>
    <hyperlink ref="A83" location="ALBATROSS!A1" display="ALBATROSS SERVICE" xr:uid="{BDD0E381-EB75-4276-91F6-5221635C3ACD}"/>
    <hyperlink ref="A89" location="ALBATROSS!A1" display="ALBATROSS SERVICE" xr:uid="{27001811-E015-4DE4-8DBB-5BEDFD7297AC}"/>
    <hyperlink ref="A164" location="ALBATROSS!A1" display="ALBATROSS SERVICE" xr:uid="{67A2B117-49D4-4A78-AF9C-70F97BDF9901}"/>
    <hyperlink ref="A174" location="ALBATROSS!A1" display="ALBATROSS SERVICE" xr:uid="{C4642CDA-8980-4044-8BFF-A3906D7F70E4}"/>
    <hyperlink ref="A182" location="ALBATROSS!A1" display="ALBATROSS SERVICE" xr:uid="{D4D16792-0788-4C57-A5C9-3DB948DB442A}"/>
    <hyperlink ref="A184" location="ALBATROSS!A1" display="ALBATROSS SERVICE" xr:uid="{0FD061A0-4825-4C61-AEF4-E51BEC639B08}"/>
    <hyperlink ref="A218" location="ALBATROSS!A1" display="ALBATROSS SERVICE" xr:uid="{D86E5910-895D-4679-83DF-6245A3633DE8}"/>
    <hyperlink ref="A273" location="ALBATROSS!A1" display="ALBATROSS SERVICE" xr:uid="{B3C893EA-CB71-4E01-A86F-5847E7A1AE21}"/>
    <hyperlink ref="A152" location="ALBATROSS!A1" display="ALBATROSS SERVICE" xr:uid="{FD8618E3-EF0D-47B3-BA48-4567C9D6D908}"/>
    <hyperlink ref="A309" location="ALBATROSS!A1" display="ALBATROSS SERVICE" xr:uid="{0F91FB63-F499-4208-B934-DC6B8B5512A1}"/>
    <hyperlink ref="A497" location="ALBATROSS!A1" display="ALBATROSS SERVICE" xr:uid="{1DCCD82E-AB7D-4DAD-9453-875411966BC5}"/>
    <hyperlink ref="A41" location="CONDOR!A1" display="CONDOR SERVICE" xr:uid="{073A3274-37EB-43BD-94EC-E7FA8F88ADF6}"/>
    <hyperlink ref="A215" location="CONDOR!A1" display="CONDOR SERVICE" xr:uid="{D272A27A-74CF-43B7-94DA-26D93F69BD0C}"/>
    <hyperlink ref="A454" location="CONDOR!A1" display="CONDOR SERVICE" xr:uid="{A5C4A626-9436-4B88-8213-7E329D93264D}"/>
    <hyperlink ref="A496" location="CONDOR!A1" display="CONDOR SERVICE" xr:uid="{1AE53BAB-5CBD-4194-A124-DF44CC9993CC}"/>
    <hyperlink ref="A49" location="GRIFFIN!A1" display="GRIFFIN SERVICE" xr:uid="{B4F350FD-7077-4959-8C1D-8F616623CC6A}"/>
    <hyperlink ref="A495" location="GRIFFIN!A1" display="GRIFFIN SERVICE" xr:uid="{21A8592E-A7DE-45AC-8A14-FE146BD1D7B4}"/>
    <hyperlink ref="A55" location="PANTHER!A1" display="PANTHER" xr:uid="{CDF24211-E0AD-4B3A-B32B-BB77AAB39D85}"/>
    <hyperlink ref="A56" location="DRAGON!A1" display="DRAGON" xr:uid="{3A50456B-05F8-4B59-ABB8-C0AF87FA0002}"/>
    <hyperlink ref="A170" location="DRAGON!A1" display="DRAGON" xr:uid="{DFCFB0A9-2EC7-49A3-B849-E057027BA358}"/>
    <hyperlink ref="A189" location="DRAGON!A1" display="DRAGON" xr:uid="{ADC6652A-C485-401A-9CBB-CFF57ACF2FB2}"/>
    <hyperlink ref="A195" location="DRAGON!A1" display="DRAGON" xr:uid="{1DFDCC9A-3185-4319-848C-0C68F02F1A6C}"/>
    <hyperlink ref="A204" location="DRAGON!A1" display="DRAGON" xr:uid="{DE4552A4-A95B-4A8C-BABE-EEBCD5E56095}"/>
    <hyperlink ref="A275" location="DRAGON!A1" display="DRAGON" xr:uid="{D98302FA-9B34-4F15-BA65-C06EFDF531DF}"/>
    <hyperlink ref="A411" location="DRAGON!A1" display="DRAGON" xr:uid="{B5565F93-BCF7-40BD-B221-1084D4567DE7}"/>
    <hyperlink ref="A234" location="PHOENIX!A1" display="PHOENIX SERVICE" xr:uid="{BF0B2843-335C-4656-9FC5-75B68A4D8751}"/>
    <hyperlink ref="A269" location="PHOENIX!A1" display="PHOENIX SERVICE" xr:uid="{E4CE72AD-F21B-43CA-8199-2E1CF8940882}"/>
    <hyperlink ref="A527" location="PHOENIX!A1" display="PHOENIX SERVICE" xr:uid="{14CB3115-2AB3-452A-86D4-C081320B713B}"/>
    <hyperlink ref="A216" location="SILK!A1" display="SILK" xr:uid="{9D1FA8D9-9967-4876-B674-93E77542917D}"/>
    <hyperlink ref="A285" location="SILK!A1" display="SILK" xr:uid="{9E25FA8D-0B7C-4C27-A07A-7AAF093C3F4A}"/>
    <hyperlink ref="A456" location="SILK!A1" display="SILK" xr:uid="{0E0AF704-8519-4697-965F-F3F9D50B36E7}"/>
    <hyperlink ref="A221" location="JADE!A1" display="JADE SERVICE" xr:uid="{8A988104-5554-488B-8499-FB8901C18DAA}"/>
    <hyperlink ref="A119" location="'BRITANNIA '!A1" display="BRITANNIA" xr:uid="{0BF65E8B-FEC4-4065-B936-75FCEFE387F5}"/>
    <hyperlink ref="A343" location="JADE!A1" display="JADE SERVICE" xr:uid="{C4D87C22-2BEA-4C33-BFD0-EA80A3B9373D}"/>
    <hyperlink ref="A462" location="JADE!A1" display="JADE SERVICE" xr:uid="{83B528E8-88E1-406E-A765-CF3E731F287C}"/>
    <hyperlink ref="A422" location="CHINOOK!A1" display="CHINOOK" xr:uid="{90888CE7-C0EC-44DE-9BD4-971EA73BB982}"/>
    <hyperlink ref="A114" location="'BRITANNIA '!A1" display="BRITANNIA" xr:uid="{4BFC294F-1489-4FD5-9F3F-367857B8BEF3}"/>
    <hyperlink ref="A51" location="'BRITANNIA '!A1" display="BRITANNIA" xr:uid="{E265F10E-6E36-4C35-A6DD-DAC72ED687DA}"/>
    <hyperlink ref="A566" location="CARIOCA!A1" display="CARIOCA" xr:uid="{883E28BC-90F2-4570-A999-C727D8F545D1}"/>
    <hyperlink ref="A475" location="CARIOCA!A1" display="CARIOCA" xr:uid="{7713136D-FB3C-4870-A61A-2A48B09622DE}"/>
    <hyperlink ref="A443" location="CARIOCA!A1" display="CARIOCA" xr:uid="{D074CE6A-96BF-4722-ADD8-6118B4F18A3D}"/>
    <hyperlink ref="A388" location="CARIOCA!A1" display="CARIOCA" xr:uid="{25230B31-8E7F-4F5D-9998-F6207201DA37}"/>
    <hyperlink ref="A354" location="CARIOCA!A1" display="CARIOCA" xr:uid="{A0A7930A-7879-4422-B089-1B4E6CBC5316}"/>
    <hyperlink ref="A335" location="CARIOCA!A1" display="CARIOCA" xr:uid="{E586A2B3-3C41-4EDE-9ABD-77AD45A97339}"/>
    <hyperlink ref="A239" location="CARIOCA!A1" display="CARIOCA" xr:uid="{9343631B-3EEC-4175-8395-72B9E23C114E}"/>
    <hyperlink ref="A238" location="CARIOCA!A1" display="CARIOCA" xr:uid="{254A94C1-9314-40E0-AA5E-EC948DB175E1}"/>
    <hyperlink ref="A237" location="CARIOCA!A1" display="CARIOCA" xr:uid="{B87B9449-6CE5-4486-B111-5DB73D14EC5F}"/>
    <hyperlink ref="A229" location="CARIOCA!A1" display="CARIOCA" xr:uid="{84E6A7E5-EA54-40CD-966A-2C30CF5496B8}"/>
    <hyperlink ref="A121" location="CARIOCA!A1" display="CARIOCA" xr:uid="{3E3E79B2-24AB-4730-AC57-DCB54BD0ABC4}"/>
    <hyperlink ref="A101" location="CARIOCA!A1" display="CARIOCA" xr:uid="{0C95A499-F93E-4394-BC59-A5D71D8954AD}"/>
    <hyperlink ref="A99" location="CARIOCA!A1" display="CARIOCA" xr:uid="{C43D6E06-93A9-41EB-8D73-706A7F661DE4}"/>
    <hyperlink ref="A95" location="CARIOCA!A1" display="CARIOCA" xr:uid="{294A9BAA-F974-4B7B-BD6E-6682D6C04C6F}"/>
    <hyperlink ref="A44" location="'LONE STAR'!A1" display="LONE STAR" xr:uid="{BA60FBB5-9CC0-45BE-A6D2-74F00AE2589A}"/>
    <hyperlink ref="A300" location="SENTOSA!A1" display="SENTOSA USWC" xr:uid="{917EC284-BD11-49CA-9D65-5A038DA1A587}"/>
    <hyperlink ref="A272" location="'AFRICA EXPRESS'!A1" display="AFRICA EX" xr:uid="{8F6B9C7B-DA7D-41BF-ADD4-E198C26BCD99}"/>
    <hyperlink ref="A53" location="'AFRICA EXPRESS'!A1" display="AFRICA EX" xr:uid="{0E8114EF-234E-4C66-851D-BF88C243E90D}"/>
    <hyperlink ref="A63" location="'AFRICA EXPRESS'!A1" display="AFRICA EX" xr:uid="{17953650-C50D-4A78-8471-A402AEC93FE5}"/>
    <hyperlink ref="A87" location="'AFRICA EXPRESS'!A1" display="AFRICA EX" xr:uid="{661DB411-F70C-4558-9090-6BD3C309D959}"/>
    <hyperlink ref="A122" location="'AFRICA EXPRESS'!A1" display="AFRICA EX" xr:uid="{75D49EFC-42FC-4741-8C1C-61A995BB1625}"/>
    <hyperlink ref="A134" location="'AFRICA EXPRESS'!A1" display="AFRICA EX" xr:uid="{C99FD56D-F8EE-4BFC-93D3-01C531CDB782}"/>
    <hyperlink ref="A136" location="'AFRICA EXPRESS'!A1" display="AFRICA EX" xr:uid="{4AA858A9-C34D-4218-AA08-A35F7DEF8F88}"/>
    <hyperlink ref="A145" location="'AFRICA EXPRESS'!A1" display="AFRICA EX" xr:uid="{E8BFD843-0ECD-4FD8-A9A6-012739C137A8}"/>
    <hyperlink ref="A176" location="'AFRICA EXPRESS'!A1" display="AFRICA EX" xr:uid="{23DAB0A5-E5DD-4F7A-B1BC-50D6E3A12BB2}"/>
    <hyperlink ref="A289" location="'AFRICA EXPRESS'!A1" display="AFRICA EX" xr:uid="{15944F8C-E4E8-46A5-9F8F-D8B99D854074}"/>
    <hyperlink ref="A298:A299" location="'AFRICA EXPRESS'!A1" display="AFRICA EX" xr:uid="{11832FFD-5516-4A33-B260-5328742BC61F}"/>
    <hyperlink ref="A303" location="'AFRICA EXPRESS'!A1" display="AFRICA EX" xr:uid="{8933D0E2-0BB8-4EE2-82F1-D4E25C49898D}"/>
    <hyperlink ref="A319" location="'AFRICA EXPRESS'!A1" display="AFRICA EX" xr:uid="{82584AB6-8CC2-4886-8D0C-5E319C56A8C8}"/>
    <hyperlink ref="A325" location="'AFRICA EXPRESS'!A1" display="AFRICA EX" xr:uid="{EA55F19A-22E8-4437-8AA0-32E5D95DC319}"/>
    <hyperlink ref="A334" location="'AFRICA EXPRESS'!A1" display="AFRICA EX" xr:uid="{FF168CC4-BE07-4B5C-B1E0-FF0FB0B91BF6}"/>
    <hyperlink ref="A350" location="'AFRICA EXPRESS'!A1" display="AFRICA EX" xr:uid="{DB7A997B-8739-43CE-9044-0725FBA27606}"/>
    <hyperlink ref="A378" location="IROKO!A1" display="IROKO" xr:uid="{C622389E-46D3-411A-86F3-92E1DEEB65EA}"/>
    <hyperlink ref="A409" location="'AFRICA EXPRESS'!A1" display="AFRICA EX" xr:uid="{5C59D8B8-EE0D-478C-A843-F5E1D2584C8F}"/>
    <hyperlink ref="A421" location="'AFRICA EXPRESS'!A1" display="AFRICA EX" xr:uid="{B84A8D1C-6B06-4234-AD6A-1E96C1053C81}"/>
    <hyperlink ref="A473" location="'AFRICA EXPRESS'!A1" display="AFRICA EX" xr:uid="{4370E917-3D77-49D8-B3E0-3976552C473F}"/>
    <hyperlink ref="A502" location="'AFRICA EXPRESS'!A1" display="AFRICA EX" xr:uid="{D06F81B9-60EC-4BAA-8632-3B3198323166}"/>
    <hyperlink ref="A524" location="'AFRICA EXPRESS'!A1" display="AFRICA EX" xr:uid="{E67B5794-0E39-463E-A858-4CA11AE14078}"/>
    <hyperlink ref="A559" location="'AFRICA EXPRESS'!A1" display="AFRICA EX" xr:uid="{C4EEC770-34A2-45DA-B086-93BF0C3CFD87}"/>
    <hyperlink ref="A477" location="'EMERALD '!A1" display="EMERALD " xr:uid="{EA875582-E2B5-4B6B-87D0-395D92A46127}"/>
    <hyperlink ref="A88" location="'EMERALD '!A1" display="EMERALD " xr:uid="{CFCD4F80-2C40-4C9C-9D9D-7F06958EA150}"/>
    <hyperlink ref="A362" location="'EMERALD '!A1" display="EMERALD " xr:uid="{ED8B8D59-0B22-4EDA-8A7E-AE7D7A4B2DB5}"/>
    <hyperlink ref="A20" location="'NEW FALCON'!A1" display="NEW FALCON" xr:uid="{8C3C45A3-FB93-40F1-A29B-C7D452AEB992}"/>
    <hyperlink ref="A62" location="AMERICA!Print_Area" display="EMPIRE" xr:uid="{41DB77EE-C895-4454-827D-28202E5DCFAA}"/>
    <hyperlink ref="A156" location="AZTEC!A1" display="AZTEC" xr:uid="{D5227FEC-A999-4B44-9D9E-1E274D750D87}"/>
    <hyperlink ref="A504" location="INGWE!A1" display="INGWE" xr:uid="{FC0DCE92-11BE-4D2E-B58F-8444F23268EA}"/>
    <hyperlink ref="A70" location="INGWE!A1" display="INGWE" xr:uid="{7313FB0A-F605-4520-9C6F-6C159DB8B1EA}"/>
    <hyperlink ref="A104" location="INGWE!A1" display="INGWE" xr:uid="{35697FE5-AA71-4C48-95B2-26118A54AF8E}"/>
    <hyperlink ref="A118" location="INGWE!A1" display="INGWE" xr:uid="{4B117466-ABEF-46E7-982B-13A0F05553BB}"/>
    <hyperlink ref="A140" location="INGWE!A1" display="INGWE" xr:uid="{47431C74-7AAF-4784-B7EC-E05E2E18578A}"/>
    <hyperlink ref="A150" location="INGWE!A1" display="INGWE" xr:uid="{212A6654-F1FB-4D5E-B619-00413E9D3904}"/>
    <hyperlink ref="A299" location="INGWE!A1" display="INGWE" xr:uid="{8515190A-3B32-453B-8F7E-87F2077C74BC}"/>
    <hyperlink ref="A162" location="INGWE!A1" display="INGWE" xr:uid="{EB32D67D-6487-4479-825D-B521410F4834}"/>
    <hyperlink ref="A163" location="INGWE!A1" display="INGWE" xr:uid="{1E7329AA-3623-4B04-8021-DF205F3897F8}"/>
    <hyperlink ref="A301" location="INGWE!A1" display="INGWE" xr:uid="{07384913-DDE5-4FA5-8B7B-C009A863EF66}"/>
    <hyperlink ref="A304" location="INGWE!A1" display="INGWE" xr:uid="{670452C6-8576-4EBE-9463-2D7314B4BCFB}"/>
    <hyperlink ref="A312" location="INGWE!A1" display="INGWE" xr:uid="{A71010A0-A476-4246-9C40-F69C3495AC0D}"/>
    <hyperlink ref="A341" location="INGWE!A1" display="INGWE" xr:uid="{B0A81CB9-03CE-4D72-B9B6-B2B325B74385}"/>
    <hyperlink ref="A347" location="INGWE!A1" display="INGWE" xr:uid="{6C3DE44B-E13F-42A5-A135-0562C89A628F}"/>
    <hyperlink ref="A400" location="INGWE!A1" display="INGWE" xr:uid="{8F65D1FC-4064-4198-9252-EE0E3F6F3996}"/>
    <hyperlink ref="A410" location="INGWE!A1" display="INGWE" xr:uid="{CE9BC046-B05D-4D57-93B6-F29466A971D1}"/>
    <hyperlink ref="A569" location="IPANEMA!A1" display="IPANEMA" xr:uid="{6AEB8EB6-081D-4E21-A951-E1B9EDCC6FE9}"/>
    <hyperlink ref="A96" location="IPANEMA!A1" display="IPANEMA" xr:uid="{1273CF1A-2B85-47E7-BD91-272F8299DB25}"/>
    <hyperlink ref="A102:A103" location="IPANEMA!A1" display="IPANEMA" xr:uid="{03BD48B9-865D-41FD-BBFA-2D9FCD9350AA}"/>
    <hyperlink ref="A313" location="IPANEMA!A1" display="IPANEMA" xr:uid="{F5363596-8443-4F5E-B0FB-B530D65F3D67}"/>
    <hyperlink ref="A336" location="IPANEMA!A1" display="IPANEMA" xr:uid="{A412BD4E-CD15-4705-AAF2-C58F7C3DD30F}"/>
    <hyperlink ref="A355" location="IPANEMA!A1" display="IPANEMA" xr:uid="{F7A769F1-7EB8-469C-8178-B1F02A304CAF}"/>
    <hyperlink ref="A389" location="IPANEMA!A1" display="IPANEMA" xr:uid="{27BE2575-B027-4180-B150-3BD10B743849}"/>
    <hyperlink ref="A431" location="IPANEMA!A1" display="IPANEMA" xr:uid="{09AAB35F-4A9C-485B-B5E6-08B09A95911D}"/>
    <hyperlink ref="A444" location="IPANEMA!A1" display="IPANEMA" xr:uid="{FBCA2956-FA92-4024-8D58-7DFD54BB8B0E}"/>
    <hyperlink ref="A450" location="IPANEMA!A1" display="IPANEMA" xr:uid="{B39456FE-6A95-4D63-9862-F726948C2CF3}"/>
    <hyperlink ref="A476" location="IPANEMA!A1" display="IPANEMA" xr:uid="{AC75BED2-3E1F-4B16-83DB-1546C0478FB2}"/>
    <hyperlink ref="A520" location="IPANEMA!A1" display="IPANEMA" xr:uid="{C67E8BDA-C218-4DDA-B763-1141E3C9F541}"/>
    <hyperlink ref="A34" location="'NEW FALCON'!A1" display="NEW FALCON" xr:uid="{81ECA96A-F1B4-4620-BBBC-F7A2D46DEB9A}"/>
    <hyperlink ref="A60" location="'NEW FALCON'!A1" display="NEW FALCON" xr:uid="{BCBEBE90-9E91-460E-97CA-C92BA36A6AC1}"/>
    <hyperlink ref="A212" location="'NEW FALCON'!A1" display="NEW FALCON" xr:uid="{60098CA3-5EB2-4E65-920E-EA0B4F11A1F0}"/>
    <hyperlink ref="A244" location="'NEW FALCON'!A1" display="NEW FALCON" xr:uid="{E45731A6-D5CB-4131-8344-FBE6B8448E0A}"/>
    <hyperlink ref="A432" location="'NEW FALCON'!A1" display="NEW FALCON" xr:uid="{AA9C8866-0DEC-4AD1-A0DB-56816AE5ADFD}"/>
    <hyperlink ref="A490" location="'NEW FALCON'!A1" display="NEW FALCON" xr:uid="{520B1975-61F4-4ECF-AC4D-3FDC1BDB3EED}"/>
    <hyperlink ref="A531" location="OSPREY!A1" display="OSPREY" xr:uid="{2E175B44-4D5D-4231-A46D-8C670FD7FB61}"/>
    <hyperlink ref="A115" location="OSPREY!A1" display="OSPREY" xr:uid="{338561C1-48EE-44F7-AB29-A3A72C523FDE}"/>
    <hyperlink ref="A120" location="OSPREY!A1" display="OSPREY" xr:uid="{6FE217FF-B325-4D70-B0F2-740B0DBC6B15}"/>
    <hyperlink ref="A155" location="OSPREY!A1" display="OSPREY" xr:uid="{8AB4B639-146E-4187-8937-1ACAFA3EA5DC}"/>
    <hyperlink ref="A248" location="OSPREY!A1" display="OSPREY" xr:uid="{84F93717-9E67-47C0-BB62-FA9CF3CE8A2B}"/>
    <hyperlink ref="A306" location="OSPREY!A1" display="OSPREY" xr:uid="{35CF702A-5296-4B70-B30D-FEA5DEBE4B61}"/>
    <hyperlink ref="A314" location="OSPREY!A1" display="OSPREY" xr:uid="{8692AA63-E740-407E-AE15-6416BAD1F518}"/>
    <hyperlink ref="A357" location="OSPREY!A1" display="OSPREY" xr:uid="{64A51FB0-C294-4562-93FC-AEF48BF95C51}"/>
    <hyperlink ref="A93" location="PANDA!A1" display="PANDA" xr:uid="{F35304EE-53D0-4D24-8A46-3409D5DF9F30}"/>
    <hyperlink ref="A501" location="PANDA!A1" display="PANDA" xr:uid="{67990030-1E77-4F12-9DBA-FB20BF1C442E}"/>
    <hyperlink ref="A92" location="SANTANA!A1" display="SANTANA" xr:uid="{94357906-47E2-4264-BEDB-A6ED041BA809}"/>
    <hyperlink ref="A500" location="WALLABY!A1" display="WALLABY" xr:uid="{B188B14E-1F19-4175-8C8D-AA8715AF977F}"/>
    <hyperlink ref="A77" location="WALLABY!A1" display="WALLABY" xr:uid="{D0DD7304-04B9-4AEA-B02B-17625E1E9DC2}"/>
    <hyperlink ref="A356" location="WALLABY!A1" display="WALLABY" xr:uid="{03D4266E-325F-4C1C-B360-2B5F1ED0B424}"/>
    <hyperlink ref="A339" location="JADE!A1" display="JADE SERVICE" xr:uid="{C21B1A2E-10DF-4E08-AE95-656F8DAF8017}"/>
    <hyperlink ref="A440" location="TIGER!A1" display="TIGER SERVICE" xr:uid="{BECFE03E-9E6A-4A4C-8E79-AEC12F69C8D1}"/>
    <hyperlink ref="A33" location="ALBATROSS!A1" display="ALBATROSS SERVICE" xr:uid="{583EE50E-300D-4E80-8264-16A00E3F1822}"/>
    <hyperlink ref="A19" location="'AFRICA EXPRESS'!A1" display="AFRICA EX" xr:uid="{9D48CB14-F751-4302-B61A-2A0FAB04F9CF}"/>
    <hyperlink ref="A214" location="INGWE!A1" display="INGWE" xr:uid="{0C0E5376-98BB-4830-A99C-51BA83BCA301}"/>
    <hyperlink ref="A441" location="CARIOCA!A1" display="CARIOCA" xr:uid="{17E4C0E3-D5D4-41B7-98AC-47E5DB560C79}"/>
    <hyperlink ref="A32" location="'AFRICA EXPRESS'!Print_Area" display="AFRICA EX" xr:uid="{B4BDC927-2158-4676-91CC-EC2E6D528270}"/>
    <hyperlink ref="A108" location="LYNX!A1" display="LYNX" xr:uid="{182C4236-E93C-41FB-8307-26CC75C65A33}"/>
    <hyperlink ref="A381" location="ALBATROSS!A1" display="ALBATROSS SERVICE" xr:uid="{2C976301-B605-4789-8291-FD1D5443A0B4}"/>
    <hyperlink ref="A317" location="DRAGON!A1" display="DRAGON" xr:uid="{473BBFC9-A419-425F-B6DF-D9261F83488D}"/>
    <hyperlink ref="A22" location="DRAGON!A1" display="DRAGON" xr:uid="{D2F78F69-DB06-4C78-8E2B-C26FCBAE2267}"/>
    <hyperlink ref="A36" location="DRAGON!A1" display="DRAGON" xr:uid="{DBD29050-51FA-4C49-B585-F39E2B996D3C}"/>
    <hyperlink ref="A39" location="DRAGON!A1" display="DRAGON" xr:uid="{EC973778-A158-45F7-8F01-B8A71F728E13}"/>
    <hyperlink ref="A57" location="TIGER!A1" display="TIGER SERVICE" xr:uid="{C40164A3-9C84-4A50-BBAF-3DC54CD6C8FD}"/>
    <hyperlink ref="A69" location="DRAGON!A1" display="DRAGON" xr:uid="{F5A7792F-E7EF-464A-A7F5-B8FEBD042E78}"/>
    <hyperlink ref="A74" location="DRAGON!A1" display="DRAGON" xr:uid="{3E1A033D-68EA-4DC7-990D-19B04D260BF0}"/>
    <hyperlink ref="A98" location="DRAGON!A1" display="DRAGON" xr:uid="{DCB52EF2-1EFE-479D-B5D2-E02EFF317FE8}"/>
    <hyperlink ref="A124" location="DRAGON!A1" display="DRAGON" xr:uid="{AB410982-5146-47B2-AD79-3683B777BBA7}"/>
    <hyperlink ref="A158" location="DRAGON!A1" display="DRAGON" xr:uid="{E6496E82-B482-4263-9CE3-DB44F5CA0CE4}"/>
    <hyperlink ref="A188" location="DRAGON!A1" display="DRAGON" xr:uid="{B7514F45-1347-483F-8C0B-DA3569F539C8}"/>
    <hyperlink ref="A205" location="TIGER!A1" display="TIGER SERVICE" xr:uid="{556BBB88-0C79-48C1-B936-80C5A60504F2}"/>
    <hyperlink ref="A412" location="TIGER!A1" display="TIGER SERVICE" xr:uid="{FF2215D4-5291-43F7-B0F6-C2DF419E8214}"/>
    <hyperlink ref="A233" location="DRAGON!A1" display="DRAGON" xr:uid="{DA1002EC-5C42-4EF0-9B5E-860AD7F1FB20}"/>
    <hyperlink ref="A246" location="DRAGON!A1" display="DRAGON" xr:uid="{79D43B17-87A1-4E63-84E6-7A61CDFC23DC}"/>
    <hyperlink ref="A262" location="DRAGON!A1" display="DRAGON" xr:uid="{319144A2-5D71-4890-9254-3082401A57FD}"/>
    <hyperlink ref="A270" location="DRAGON!A1" display="DRAGON" xr:uid="{4C8ACABC-F9D3-4B09-8D28-B10339FCC084}"/>
    <hyperlink ref="A279" location="DRAGON!A1" display="DRAGON" xr:uid="{24D184E0-AEBA-418A-9748-AEF274E2CB3E}"/>
    <hyperlink ref="A291" location="DRAGON!A1" display="DRAGON" xr:uid="{E8C21ED1-6803-40AA-8951-3DE31AB4D6FF}"/>
    <hyperlink ref="A351" location="DRAGON!A1" display="DRAGON" xr:uid="{E6AAEA11-9454-4AA9-838F-028D27D9C742}"/>
    <hyperlink ref="A414" location="DRAGON!A1" display="DRAGON" xr:uid="{989D5A86-7CF9-4CBB-95F7-DFF0155741EC}"/>
    <hyperlink ref="A416" location="DRAGON!A1" display="DRAGON" xr:uid="{3BC92E24-AC51-48AE-A6EA-10FC14440932}"/>
    <hyperlink ref="A439" location="DRAGON!A1" display="DRAGON" xr:uid="{259F18A6-96E4-4AE4-89DD-B5C59E60A15E}"/>
    <hyperlink ref="A492" location="DRAGON!A1" display="DRAGON" xr:uid="{A1A2AA85-EC0A-4997-ACD4-0B2FE55BC205}"/>
    <hyperlink ref="A514" location="DRAGON!A1" display="DRAGON" xr:uid="{4AC9305D-0BDE-4D85-B76E-152550FB2A63}"/>
    <hyperlink ref="A528" location="DRAGON!A1" display="DRAGON" xr:uid="{B03F0920-38B7-4664-8D75-C5D8CF143B81}"/>
    <hyperlink ref="A518" location="'AFRICA EXPRESS'!A1" display="AFRICA EX" xr:uid="{58965BC4-F40D-465F-A66A-AD9E142FE750}"/>
    <hyperlink ref="A377" location="'AFRICA EXPRESS'!A1" display="AFRICA EX" xr:uid="{F2C854E9-95DE-4822-97FC-A0A9BF4249D4}"/>
    <hyperlink ref="A58" location="WALLABY!A1" display="WALLABY" xr:uid="{AB1C7D8E-4696-43BC-A3F5-7C2D17DE42F5}"/>
    <hyperlink ref="A294" location="ALBATROSS!A1" display="ALBATROSS SERVICE" xr:uid="{856104FC-3B1D-411C-92A2-4FAE9FDD67A6}"/>
    <hyperlink ref="A333" location="'BRITANNIA '!A1" display="BRITANNIA" xr:uid="{524762D5-9106-47C3-B9E1-D4628F74C299}"/>
    <hyperlink ref="A328" location="'DAR FEEDER'!A1" display="DAR ES SALAAM" xr:uid="{57F01FE0-58BD-4103-89EF-D2750CD14C71}"/>
    <hyperlink ref="A509" location="'DAR FEEDER'!A1" display="DAR ES SALAAM" xr:uid="{324D7856-6B71-4188-B663-00D93B5DF884}"/>
    <hyperlink ref="A563" location="'DAR FEEDER'!A1" display="DAR ES SALAAM" xr:uid="{FD063C42-6D32-44E4-A5A9-CDE15203D583}"/>
    <hyperlink ref="A401" location="'AFRICA EXPRESS'!A1" display="AFRICA EX" xr:uid="{DC40861D-D0FA-43D9-A907-E6B933481552}"/>
    <hyperlink ref="A505" location="'AFRICA EXPRESS'!A1" display="AFRICA EX" xr:uid="{93429A4E-51B7-4596-BAFC-0143ACA572FD}"/>
    <hyperlink ref="A116" location="CARIOCA!A1" display="CARIOCA" xr:uid="{FED0B961-D0DF-4176-83C7-B028E2CE2896}"/>
    <hyperlink ref="A117" location="JADE!A1" display="JADE SERVICE" xr:uid="{3F66136B-4279-4B03-8349-1AF658BA36D9}"/>
    <hyperlink ref="A249" location="CARIOCA!A1" display="CARIOCA" xr:uid="{8F5941F4-CEC1-45B0-BCFA-570A01399B4F}"/>
    <hyperlink ref="A266" location="CARIOCA!A1" display="CARIOCA" xr:uid="{82980394-B031-49BC-AF24-AE304AFF7398}"/>
    <hyperlink ref="A268" location="JADE!A1" display="JADE SERVICE" xr:uid="{D72DDEBB-6B65-45CB-B4E3-A929AC716A11}"/>
    <hyperlink ref="A315" location="CARIOCA!A1" display="CARIOCA" xr:uid="{26CCAD87-CD34-41D2-9A7D-064BDDDA8DCB}"/>
    <hyperlink ref="A307" location="CARIOCA!A1" display="CARIOCA" xr:uid="{7C8CDEBC-9FE2-40F8-8113-10F72C7C460F}"/>
    <hyperlink ref="A316" location="SWAN!Print_Area" display="SWAN SERVICE" xr:uid="{28E02D06-174A-4581-A604-3242DD083B2A}"/>
    <hyperlink ref="A358" location="CARIOCA!A1" display="CARIOCA" xr:uid="{D35D002A-3F78-4A44-9875-9AAFD808D769}"/>
    <hyperlink ref="A370" location="'BRITANNIA '!A1" display="BRITANNIA" xr:uid="{2D15F158-92F9-4BEF-8AFE-C1DBE6E4EE69}"/>
    <hyperlink ref="A139" location="'BRITANNIA '!A1" display="BRITANNIA" xr:uid="{98E5DAD2-EF50-47F6-AED1-7801BA35B4A9}"/>
    <hyperlink ref="A166" location="'BRITANNIA '!A1" display="BRITANNIA" xr:uid="{344B1DD1-4F7B-4C3D-A304-E9AB9AFBE7D2}"/>
    <hyperlink ref="A183" location="'BRITANNIA '!A1" display="BRITANNIA" xr:uid="{0461E4F5-E44B-41F5-B3BE-DD74C27B9F24}"/>
    <hyperlink ref="A185" location="'BRITANNIA '!A1" display="BRITANNIA" xr:uid="{4E0212B6-9671-4AFF-90AD-4CE22D155081}"/>
    <hyperlink ref="A564" location="'BRITANNIA '!A1" display="BRITANNIA" xr:uid="{0934198E-2082-406C-82CA-18BE80FCFCBE}"/>
    <hyperlink ref="A154" location="'BRITANNIA '!A1" display="BRITANNIA" xr:uid="{0ADFB76C-2C9A-452E-9858-E3CA77E831EA}"/>
    <hyperlink ref="A250" location="'BRITANNIA '!A1" display="BRITANNIA" xr:uid="{548C8036-3070-4F6B-B5B9-7CA299D942AB}"/>
    <hyperlink ref="A251" location="JADE!A1" display="JADE SERVICE" xr:uid="{6D7ADAE1-BF3F-4E4F-96ED-F90ED0AF513E}"/>
    <hyperlink ref="A359" location="'BRITANNIA '!A1" display="BRITANNIA" xr:uid="{2331A0F2-5E09-4F5C-AED5-5AE56DDDCF45}"/>
    <hyperlink ref="A360" location="JADE!A1" display="JADE SERVICE" xr:uid="{0EE62687-7319-428A-B2B9-B2C993964282}"/>
    <hyperlink ref="A373" location="PANDA!A1" display="PANDA" xr:uid="{19C921D5-81E2-4452-B83E-C43BB4DA0C4E}"/>
    <hyperlink ref="A554" location="JADE!A1" display="JADE SERVICE" xr:uid="{1462A163-E361-4266-9B75-C59B6ECEC102}"/>
    <hyperlink ref="A436" location="'BRITANNIA '!A1" display="BRITANNIA" xr:uid="{A12CCAFB-4602-4AAD-828A-4217700F0FE4}"/>
    <hyperlink ref="A438" location="ALBATROSS!A1" display="ALBATROSS SERVICE" xr:uid="{65323610-D372-4693-891D-999F6B98698B}"/>
    <hyperlink ref="A519" location="JADE!A1" display="JADE SERVICE" xr:uid="{1BF54E44-52D8-447E-8251-675B8141BF8B}"/>
    <hyperlink ref="A255" location="SHIKRA!A1" display="SHIKRA" xr:uid="{4F970731-A002-42B8-88A3-940383DDEB57}"/>
    <hyperlink ref="A220" location="SHIKRA!A1" display="SHIKRA" xr:uid="{EB814FA7-5CA4-42C7-B558-8D92BAC9227B}"/>
    <hyperlink ref="A247" location="'NEW FALCON'!A1" display="NEW FALCON" xr:uid="{7D336806-BFDE-4CC9-868A-BF5DFAE87CAB}"/>
    <hyperlink ref="A61" location="CLANGA!A1" display="CLANGA" xr:uid="{9D6685D6-A61B-4EF6-A5B5-5E313AC7051E}"/>
    <hyperlink ref="A159" location="CLANGA!A1" display="CLANGA" xr:uid="{CFC797AB-9FD4-468B-92D0-DF61FEF66119}"/>
    <hyperlink ref="A213" location="CLANGA!A1" display="CLANGA" xr:uid="{25520D2F-938C-4AC8-85C4-AE9B87668BAC}"/>
    <hyperlink ref="A482" location="CLANGA!A1" display="CLANGA" xr:uid="{15A1DF7D-BD15-46E3-B164-3D1BFF8D5A32}"/>
    <hyperlink ref="A369" location="'EMERALD '!A1" display="EMERALD " xr:uid="{BE29C790-A52F-4505-BF8B-8771927FCDBA}"/>
    <hyperlink ref="A112" location="AMERICA!Print_Area" display="EMPIRE" xr:uid="{2968313A-951D-4C82-8C60-B0B5D4ACC006}"/>
    <hyperlink ref="A478" location="AMERICA!Print_Area" display="EMPIRE" xr:uid="{4DDCF752-A4F3-4536-8E76-3EECA3EDE27F}"/>
    <hyperlink ref="A363" location="AMERICA!Print_Area" display="EMPIRE" xr:uid="{D879E440-1109-408C-8E42-606A454532BF}"/>
    <hyperlink ref="A167" location="SILK!A1" display="SILK" xr:uid="{E32146B6-9BFC-426B-964C-49BDE0C8FF41}"/>
    <hyperlink ref="A243" location="EMPIRE!A1" display="EMPIRE" xr:uid="{966B3C06-81E2-4AD0-835B-8865766AA7D9}"/>
    <hyperlink ref="A23" location="MEXICAS!A1" display="MEXICAS" xr:uid="{0AFF70E9-E803-42D4-96FC-BD6278F35000}"/>
    <hyperlink ref="A254" location="'NEW FALCON'!A1" display="NEW FALCON" xr:uid="{B5E630F4-B54F-4DB2-842D-9FA73D8BAAF4}"/>
    <hyperlink ref="A264" location="'BRITANNIA '!A1" display="BRITANNIA" xr:uid="{0BA76EA7-8EFF-47E4-B19F-244296303BC0}"/>
    <hyperlink ref="A271" location="'BRITANNIA '!A1" display="BRITANNIA" xr:uid="{BABF182A-8FDA-4D3B-ABEB-BF9485A476F8}"/>
    <hyperlink ref="A219" location="SHIKRA!A1" display="SHIKRA" xr:uid="{C73B2477-677E-44D6-A91E-2DC816F9D928}"/>
    <hyperlink ref="A352" location="DRAGON!A1" display="DRAGON" xr:uid="{C8ECF28E-0C76-44B6-A1EA-D0D598FB6EBE}"/>
    <hyperlink ref="A240" location="CARIOCA!A1" display="CARIOCA" xr:uid="{530AD778-FDAD-4E1D-9B30-F8E5459AC4BE}"/>
    <hyperlink ref="A149" location="'BRITANNIA '!A1" display="BRITANNIA" xr:uid="{A93F139C-C0E2-4CCE-A573-F7127D4316F1}"/>
    <hyperlink ref="A397" location="'BRITANNIA '!A1" display="BRITANNIA" xr:uid="{24B186B8-507B-45A5-9BD3-BE55F2678065}"/>
    <hyperlink ref="A153" location="AUSTRALIA!Print_Area" display="AUSTRALIA" xr:uid="{5B36D1DC-D944-458A-92D5-6725BC4BDCDC}"/>
    <hyperlink ref="A267" location="AUSTRALIA!Print_Area" display="AUSTRALIA" xr:uid="{8334F56D-1353-42FB-8CFA-DD0BA00BE378}"/>
    <hyperlink ref="A207" location="AUSTRALIA!Print_Area" display="AUSTRALIA" xr:uid="{CC5CB9CD-58ED-4E1A-9409-EBD5514A014E}"/>
    <hyperlink ref="A366" location="JADE!A1" display="JADE SERVICE" xr:uid="{91BB563A-9708-4F93-8FC8-00844815EB46}"/>
    <hyperlink ref="A367" location="AMERICA!Print_Area" display="AMERICA" xr:uid="{A60FAE30-A0C6-47DB-87AB-2D5666F35A69}"/>
    <hyperlink ref="A242" location="AMERICA!Print_Area" display="EMPIRE" xr:uid="{404048AA-25CB-447A-A905-EDAB01C40074}"/>
    <hyperlink ref="A533" location="'BRITANNIA '!A1" display="BRITANNIA" xr:uid="{EE0B39CA-7C5A-4831-BB74-5ED9A4965B6C}"/>
    <hyperlink ref="A253" location="CLANGA!A1" display="CLANGA" xr:uid="{3381C3AB-9ECB-4B2F-AA12-C68081E54D02}"/>
    <hyperlink ref="A391" location="CARIOCA!A1" display="CARIOCA" xr:uid="{5C0EDBA7-21B5-4F7A-82C9-C5EE054C03EE}"/>
    <hyperlink ref="A364" location="SHIKRA!A1" display="SHIKRA" xr:uid="{9B8B0A25-19C1-48AC-9B6A-E04703623872}"/>
    <hyperlink ref="A437" location="'BRITANNIA '!A1" display="BRITANNIA" xr:uid="{A5D6F428-6E91-4DE6-801E-DF0D0821D16A}"/>
    <hyperlink ref="A461" location="'BRITANNIA '!A1" display="BRITANNIA" xr:uid="{CBDF92AD-A257-4F6A-8669-EE3F269F5E27}"/>
    <hyperlink ref="A460" location="LION!A1" display="LION" xr:uid="{8D20D93E-6B30-4584-B364-E29E96E2A0AC}"/>
    <hyperlink ref="A442" location="CARIOCA!A1" display="CARIOCA" xr:uid="{6AA82408-5243-4C40-9A24-54A9320599FF}"/>
    <hyperlink ref="A337" location="JADE!A1" display="JADE SERVICE" xr:uid="{96E2CD66-0F17-4D1F-B9A3-B60DFF73CC11}"/>
    <hyperlink ref="A553" location="JADE!A1" display="JADE SERVICE" xr:uid="{7F6DAE53-1536-4626-88AA-01956C50BF8E}"/>
    <hyperlink ref="A567" location="CARIOCA!A1" display="CARIOCA" xr:uid="{08470D5C-BBD1-4C2C-BADD-02A376F4F36D}"/>
    <hyperlink ref="A568" location="IPANEMA!A1" display="IPANEMA" xr:uid="{41081F72-2B80-4C43-86AC-E6BAE647D35D}"/>
    <hyperlink ref="A447" location="CARIOCA!A1" display="CARIOCA" xr:uid="{17655A2F-0CC0-463C-A1D5-928ACDC95462}"/>
    <hyperlink ref="A448" location="CARIOCA!A1" display="CARIOCA" xr:uid="{EB019AF5-F2FA-4B43-9253-9B82E9EB7251}"/>
    <hyperlink ref="A449" location="IPANEMA!A1" display="IPANEMA" xr:uid="{2BC506E1-F199-49F5-87FA-8F437AA3F273}"/>
    <hyperlink ref="A498" location="'BRITANNIA '!A1" display="BRITANNIA" xr:uid="{ACFFEC1D-73DE-43ED-BCDF-725104DCE4F1}"/>
    <hyperlink ref="A375" location="SENTOSA!A1" display="SENTOSA USWC" xr:uid="{238291CF-B037-4816-9061-0CAE35907C72}"/>
    <hyperlink ref="A572" location="SWAN!Print_Area" display="SWAN SERVICE" xr:uid="{35A7A1C3-2141-40C4-8107-6269DEC15F49}"/>
    <hyperlink ref="A550" location="IPANEMA!A1" display="IPANEMA" xr:uid="{CF08DC7F-BD80-4F0A-A93A-2183669B56FE}"/>
    <hyperlink ref="A551" location="CARIOCA!A1" display="CARIOCA" xr:uid="{5A232941-28CA-4F37-B42E-C8A9E4E82366}"/>
    <hyperlink ref="A78" location="AMBERJACK!A1" display="AMBERJACK" xr:uid="{9BFF5924-30E4-4A36-9FCB-AB193EEC61EB}"/>
    <hyperlink ref="A281" location="PANDA!A1" display="PANDA" xr:uid="{EE6C3FAA-726D-4E4F-8E3C-1377F6299273}"/>
    <hyperlink ref="A211" location="'BRITANNIA '!A1" display="BRITANNIA" xr:uid="{169A1B90-CAE6-4A8E-B81B-24B93FF30025}"/>
    <hyperlink ref="A126" location="'BRITANNIA '!A1" display="BRITANNIA" xr:uid="{59539C24-A339-4B08-8118-A51072D451E5}"/>
    <hyperlink ref="A147" location="'BRITANNIA '!A1" display="BRITANNIA" xr:uid="{C779AEB4-2386-49D7-8F56-DF44B27E5287}"/>
    <hyperlink ref="A129" location="'BRITANNIA '!A1" display="BRITANNIA" xr:uid="{70757CFF-6125-4487-99D3-727FE6022B0F}"/>
    <hyperlink ref="A516" location="'BRITANNIA '!A1" display="BRITANNIA" xr:uid="{B9120B7C-99C9-488C-93CB-AEEFBF9E54EC}"/>
    <hyperlink ref="A200" location="'BRITANNIA '!A1" display="BRITANNIA" xr:uid="{E4397BCE-C995-46D1-BDFC-D86B8ACD3D7B}"/>
    <hyperlink ref="A226" location="'BRITANNIA '!A1" display="BRITANNIA" xr:uid="{0A310E23-DBD6-48F8-9AAC-C8204A59E4E2}"/>
    <hyperlink ref="A434" location="'BRITANNIA '!A1" display="BRITANNIA" xr:uid="{9A32DB4A-0617-4979-984F-32CF1CEC3D23}"/>
    <hyperlink ref="A510" location="'BRITANNIA '!A1" display="BRITANNIA" xr:uid="{3D4F7537-E82E-45EE-96E1-37FD4ECA55BD}"/>
    <hyperlink ref="A329" location="'BRITANNIA '!A1" display="BRITANNIA" xr:uid="{C1F1EAB1-DB7F-42A2-A83E-B3E4853B6CAE}"/>
    <hyperlink ref="A308" location="'BRITANNIA '!A1" display="BRITANNIA" xr:uid="{8B5F98AE-95E8-4DA7-BE87-75CFD2906835}"/>
    <hyperlink ref="A506" location="CARIOCA!A1" display="CARIOCA" xr:uid="{B2242364-B9E4-4369-9821-657E4EA790D8}"/>
    <hyperlink ref="A402" location="CARIOCA!A1" display="CARIOCA" xr:uid="{68A6D3A3-11C1-4664-BE79-4244DFDA4B7D}"/>
    <hyperlink ref="A142" location="'BRITANNIA '!A1" display="BRITANNIA" xr:uid="{EE73E062-A03A-44C8-89CC-B41F47FB7BB1}"/>
    <hyperlink ref="A344" location="'BRITANNIA '!A1" display="BRITANNIA" xr:uid="{1AEC5BB1-DF48-4F5C-A283-3A2DCAC43551}"/>
    <hyperlink ref="A345" location="CARIOCA!A1" display="CARIOCA" xr:uid="{A0F8DD53-29D1-4F94-ABD7-753280BCCAF5}"/>
    <hyperlink ref="A463" location="'BRITANNIA '!A1" display="BRITANNIA" xr:uid="{8E768E31-F350-4DCB-ADFB-47F2AE192D19}"/>
    <hyperlink ref="A464" location="CARIOCA!A1" display="CARIOCA" xr:uid="{167093E4-056E-4193-9E5E-44EEAD8A9F62}"/>
    <hyperlink ref="A507" location="'BRITANNIA '!A1" display="BRITANNIA" xr:uid="{502F0892-A5B2-4B0C-842E-61C8D82A2CCF}"/>
    <hyperlink ref="A403" location="'BRITANNIA '!A1" display="BRITANNIA" xr:uid="{5A8013E3-031B-499B-B821-46D2795641D8}"/>
    <hyperlink ref="A547" location="JADE!A1" display="JADE SERVICE" xr:uid="{573D6363-2960-49E8-B5C2-0756A3F7D2C5}"/>
    <hyperlink ref="A549" location="CARIOCA!A1" display="CARIOCA" xr:uid="{725D8E28-CDDF-4220-B69A-235D69F7113F}"/>
    <hyperlink ref="A137" location="PANTHER!A1" display="PANTHER" xr:uid="{E632B5C9-A499-45EE-8D15-96DAB915B921}"/>
    <hyperlink ref="A227" location="PANTHER!A1" display="PANTHER" xr:uid="{3D435400-1B86-4F6C-A311-8FB554D86D41}"/>
    <hyperlink ref="A235" location="PANTHER!A1" display="PANTHER" xr:uid="{DA6F01DB-2FAE-4138-97D7-8E0183B05D85}"/>
    <hyperlink ref="A280" location="PANTHER!A1" display="PANTHER" xr:uid="{6BB1D31E-1D1C-4BCC-A34B-BCD19FE0213E}"/>
    <hyperlink ref="A396" location="PANTHER!A1" display="PANTHER" xr:uid="{79E6D77D-7661-4675-9EB5-AF3730F1E1E8}"/>
    <hyperlink ref="A323" location="PANTHER!A1" display="PANTHER" xr:uid="{A6BDF526-58AC-4EC1-A224-F04AA0C0930D}"/>
    <hyperlink ref="A198" location="PANTHER!A1" display="PANTHER" xr:uid="{E9B8F784-6C78-4B92-910F-8B23103FDAEC}"/>
    <hyperlink ref="A557" location="PANTHER!A1" display="PANTHER" xr:uid="{ADC1B3C2-3C8D-4957-9581-E313BAD89598}"/>
    <hyperlink ref="A561" location="PANTHER!A1" display="PANTHER" xr:uid="{1DE92522-86A9-4099-820B-A2FE45E8EB4F}"/>
    <hyperlink ref="A131" location="'LONE STAR'!A1" display="LONE STAR" xr:uid="{83F4D2C8-6645-4865-B7D4-9BC8B10E0E31}"/>
    <hyperlink ref="A175" location="'LONE STAR'!A1" display="LONE STAR" xr:uid="{2D79314E-AEF6-4E2D-B9F8-A6F7CCD47A01}"/>
    <hyperlink ref="A228" location="'LONE STAR'!A1" display="LONE STAR" xr:uid="{3F4E3FDA-1BD9-4A8D-ACDF-7721C3F01C15}"/>
    <hyperlink ref="A324" location="'LONE STAR'!A1" display="LONE STAR" xr:uid="{14CC3651-1203-4AF5-9AC6-433FCD294008}"/>
    <hyperlink ref="A327" location="'LONE STAR'!A1" display="LONE STAR" xr:uid="{62222C64-925C-4213-A368-34861272C312}"/>
    <hyperlink ref="A353" location="'LONE STAR'!A1" display="LONE STAR" xr:uid="{604D573F-429C-4084-BFA8-235146249877}"/>
    <hyperlink ref="A361" location="'LONE STAR'!A1" display="LONE STAR" xr:uid="{ACBF7B7F-B5E7-49F5-A45F-13A9343C2836}"/>
    <hyperlink ref="A407" location="'LONE STAR'!A1" display="LONE STAR" xr:uid="{4ACAB306-6236-4F35-BEAF-A926B3917DE3}"/>
    <hyperlink ref="A423" location="'LONE STAR'!A1" display="LONE STAR" xr:uid="{30369AE2-764D-4F17-A41D-5F5401D12067}"/>
    <hyperlink ref="A459" location="'LONE STAR'!A1" display="LONE STAR" xr:uid="{2355A3AC-3B03-4F4A-839A-BF1548D100A3}"/>
    <hyperlink ref="A508" location="'LONE STAR'!A1" display="LONE STAR" xr:uid="{1B1F1351-E3E7-4B95-A5F1-8BBB5409D226}"/>
    <hyperlink ref="A543" location="'LONE STAR'!A1" display="LONE STAR" xr:uid="{63A62F85-9F96-4500-A52A-4D77B657D97C}"/>
    <hyperlink ref="A479" location="CHINOOK!A1" display="CHINOOK" xr:uid="{F6603E3D-F359-4149-9AE8-E7A2D92CA181}"/>
    <hyperlink ref="A540" location="CHINOOK!A1" display="CHINOOK" xr:uid="{BAC319E3-EDE4-44B6-ACC7-C5752F138DAD}"/>
    <hyperlink ref="A263" location="AMBERJACK!A1" display="AMBERJACK" xr:uid="{7B0052B4-E1C9-4DE2-BCB9-6D662D2B3A31}"/>
    <hyperlink ref="A368" location="AMBERJACK!A1" display="AMBERJACK" xr:uid="{A50A1770-0AD9-4EF9-9822-CCEE3D6619B2}"/>
    <hyperlink ref="A560" location="AMBERJACK!A1" display="AMBERJACK" xr:uid="{B4FB5785-DCDB-489C-859B-D2AC38286487}"/>
    <hyperlink ref="A94" location="ANDES!A1" display="ANDES" xr:uid="{F5FB2E57-AE8C-4F64-BAFB-6BBAB5DC0B7D}"/>
    <hyperlink ref="A424" location="INCA!A1" display="INCA" xr:uid="{50A8AAFF-EFEB-4FF6-8120-5D7A6AD28803}"/>
    <hyperlink ref="A203" location="MEXICAS!A1" display="MEXICAS" xr:uid="{397B0D32-04DB-445C-A467-1B84D5D0ED01}"/>
    <hyperlink ref="A573" location="Alpaca!A1" display="PERTIWI / ALPACA" xr:uid="{704B1836-49C3-4D72-BCEB-D9F7E0873394}"/>
    <hyperlink ref="A405" location="'AFRICA EXPRESS'!Print_Area" display="AFRICA EX" xr:uid="{D02FD52B-19DE-4695-B939-05A6876DDAC6}"/>
    <hyperlink ref="A404" location="IROKO!A1" display="IROKO" xr:uid="{54D3625A-FB1E-4646-842F-450944117532}"/>
    <hyperlink ref="A302" location="IROKO!A1" display="IROKO" xr:uid="{05A318A3-6DEA-4F68-9806-37AD5DD77F66}"/>
    <hyperlink ref="A318" location="IROKO!A1" display="IROKO" xr:uid="{DD77DF29-CA51-4BBB-B6E9-2F73F4A89CEC}"/>
    <hyperlink ref="A558" location="IROKO!A1" display="IROKO" xr:uid="{0CA4D113-2D2F-4726-A294-1D3398807721}"/>
    <hyperlink ref="A133" location="IROKO!A1" display="IROKO" xr:uid="{5DA96E1C-BB94-40A0-91CA-4628100BDC49}"/>
    <hyperlink ref="A52" location="'AFRICA EXPRESS'!A1" display="AFRICA EX" xr:uid="{D65B819E-0AD6-4AE9-AA6F-53452F1382E8}"/>
    <hyperlink ref="A523" location="IROKO!A1" display="IROKO" xr:uid="{F54CC565-BA27-4356-B283-315FD5E9DF54}"/>
    <hyperlink ref="A408" location="IROKO!A1" display="IROKO" xr:uid="{81032C2C-5366-4B5E-93B9-B47D2589ED6A}"/>
    <hyperlink ref="A297" location="'AFRICA EXPRESS'!A1" display="AFRICA EX" xr:uid="{B6FD4BA7-9D66-43C7-B420-E5170247438E}"/>
    <hyperlink ref="A296" location="IROKO!A1" display="IROKO" xr:uid="{67919D27-526D-4A59-ABF6-CDC09589DE7D}"/>
    <hyperlink ref="A178" location="OSPREY!A1" display="OSPREY" xr:uid="{D5EF6BD6-9841-4B91-9F52-D4207C54886D}"/>
    <hyperlink ref="A180" location="'BRITANNIA '!A1" display="BRITANNIA" xr:uid="{852FB3E9-C1E8-49F9-8025-FA300E41D4EE}"/>
    <hyperlink ref="A79" location="CARIOCA!A1" display="CARIOCA" xr:uid="{CC8EBD95-9D52-44B3-BEBF-B85AA0E5A1C1}"/>
    <hyperlink ref="A143" location="CARIOCA!A1" display="CARIOCA" xr:uid="{7666D9EC-F41C-4B85-9985-24B8825B2348}"/>
    <hyperlink ref="A27" location="CARIOCA!A1" display="CARIOCA" xr:uid="{691EDA88-271A-4679-85C3-3ACC59DB2A77}"/>
    <hyperlink ref="A28" location="'BRITANNIA '!A1" display="BRITANNIA" xr:uid="{75F2930F-53F8-4A2C-9458-1186B39B5388}"/>
    <hyperlink ref="A395" location="TIGER!Print_Area" display="TIGER SERVICE" xr:uid="{783685A1-0A66-447F-B081-3CEF5446A508}"/>
    <hyperlink ref="A321" location="PANDA!A1" display="PANDA" xr:uid="{BE21FD79-3281-4F96-A464-2926A3C6B9BE}"/>
    <hyperlink ref="A552" location="CARIOCA!A1" display="CARIOCA" xr:uid="{FEB858DE-06E9-49BD-98C1-81061EA5A34C}"/>
    <hyperlink ref="A379" location="JADE!A1" display="JADE SERVICE" xr:uid="{670D547C-D2A9-4C37-8BC5-4F433CBFB1D3}"/>
    <hyperlink ref="A160:A161" location="CHINOOK!A1" display="CHINOOK" xr:uid="{7A4BA1B4-D68F-4326-BC2C-6DAA79B14A63}"/>
    <hyperlink ref="A30" location="SWAN!Print_Area" display="SWAN SERVICE" xr:uid="{1D29EC0C-2644-42FA-B13E-8E3A2DAF0B2E}"/>
    <hyperlink ref="A555" location="'BRITANNIA '!A1" display="BRITANNIA" xr:uid="{8FAF1963-C3AC-462B-AC13-4DBAAA909964}"/>
    <hyperlink ref="A556" location="CARIOCA!A1" display="CARIOCA" xr:uid="{5746C46E-2242-48E1-B108-DAC5E8B699B9}"/>
    <hyperlink ref="A80" location="'BRITANNIA '!A1" display="BRITANNIA" xr:uid="{E7BEDA78-4E10-4F38-9A8E-0264332C58A2}"/>
    <hyperlink ref="A81" location="CARIOCA!A1" display="CARIOCA" xr:uid="{6C6573FB-D72D-4605-AF30-54BCE5585145}"/>
    <hyperlink ref="A144" location="'AFRICA EXPRESS'!A1" display="AFRICA EX" xr:uid="{6A52E8A3-4B95-4269-B572-9D63BE9097A1}"/>
    <hyperlink ref="A206" location="CARIOCA!A1" display="CARIOCA" xr:uid="{206DB48A-87FD-4795-B2F5-2FE46A4AF8ED}"/>
    <hyperlink ref="A257" location="CARIOCA!A1" display="CARIOCA" xr:uid="{80AD38E6-E771-497F-9E41-A855EA369C1D}"/>
    <hyperlink ref="A532" location="OSPREY!A1" display="OSPREY" xr:uid="{CAB644EF-A95A-4F43-94A7-42920EF98103}"/>
    <hyperlink ref="A179" location="CARIOCA!A1" display="CARIOCA" xr:uid="{D6F938FE-1C7A-411B-A01C-C28720A50E80}"/>
    <hyperlink ref="A548" location="'BRITANNIA '!A1" display="BRITANNIA" xr:uid="{3F8E226F-5567-48DB-B7EB-45526ACA27EE}"/>
    <hyperlink ref="A105" location="'EMERALD '!A1" display="EMERALD " xr:uid="{1B5D4841-3A34-45DF-8AF8-855765AD9985}"/>
    <hyperlink ref="A111" location="'EMERALD '!A1" display="EMERALD " xr:uid="{2FEDF573-739B-4F2D-ABF1-8E3C856D12E7}"/>
    <hyperlink ref="A72" location="CHEETAH!A1" display="CHEETAH" xr:uid="{19C67751-9C5D-404D-86BC-EC9CFA70A68C}"/>
    <hyperlink ref="A348" location="CHEETAH!A1" display="CHEETAH" xr:uid="{33724C73-FEAD-43EC-AA33-12F86B3DE552}"/>
    <hyperlink ref="A222" location="'BRITANNIA '!A1" display="BRITANNIA" xr:uid="{ACDE3E41-B8D3-4358-9FB8-2521015EC8E8}"/>
    <hyperlink ref="A455" location="'BRITANNIA '!A1" display="BRITANNIA" xr:uid="{5EB8BEE0-88BD-4F3E-895E-0CA2B584CA61}"/>
    <hyperlink ref="A570" location="LION!A1" display="LION" xr:uid="{4EECCEDA-B3AB-4C88-8B82-C57C618B6B5A}"/>
    <hyperlink ref="A571" location="'BRITANNIA '!A1" display="BRITANNIA" xr:uid="{116CC3C3-F3EB-4753-9863-E86F4C46A800}"/>
    <hyperlink ref="A485" location="SWAN!Print_Area" display="SWAN SERVICE" xr:uid="{35838921-1B98-4FF6-88AB-67BFD93BA767}"/>
    <hyperlink ref="A486" location="LION!A1" display="LION" xr:uid="{AF6FCAB8-2789-4B6B-9FFF-49908C7437A0}"/>
    <hyperlink ref="A284" location="LION!A1" display="LION" xr:uid="{A6AA0821-F5C5-4757-A9BF-464966FDF535}"/>
    <hyperlink ref="A165" location="SWAN!Print_Area" display="SWAN SERVICE" xr:uid="{5B55447A-F895-43C4-8F5E-8B6901D471C0}"/>
    <hyperlink ref="A50" location="SWAN!Print_Area" display="SWAN SERVICE" xr:uid="{46ECED31-6139-4965-9B1E-325990DD93E1}"/>
    <hyperlink ref="A90" location="LION!A1" display="LION" xr:uid="{9A88792C-B142-44D1-90DE-19FEE12A0465}"/>
    <hyperlink ref="A209" location="LION!A1" display="LION" xr:uid="{A81C3926-D45C-4323-8ED2-D5ABB3D46615}"/>
    <hyperlink ref="A293" location="LION!A1" display="LION" xr:uid="{A0C4D88E-AEEF-44C5-A56D-091386F2B029}"/>
    <hyperlink ref="A338" location="LION!A1" display="LION" xr:uid="{A8EF8D28-07B8-4B9D-8ECE-7824943FAEAD}"/>
    <hyperlink ref="A340" location="LION!A1" display="LION" xr:uid="{D9732861-DFA8-491A-9792-87C4179D8091}"/>
    <hyperlink ref="A417" location="LION!A1" display="LION" xr:uid="{D46B2580-F855-49CF-AC31-EFCEF83871DA}"/>
    <hyperlink ref="A457" location="LION!A1" display="LION" xr:uid="{6ECF4DA4-E929-4FB0-AD3A-491C8BB8A638}"/>
    <hyperlink ref="A76" location="'BRITANNIA '!A1" display="BRITANNIA" xr:uid="{B0B59D37-1EA4-4BE1-A4B7-DB6571A6D737}"/>
    <hyperlink ref="A125" location="'BRITANNIA '!A1" display="BRITANNIA" xr:uid="{24F5B02A-1172-4A6B-83EE-F0E0535FDBDD}"/>
    <hyperlink ref="A128" location="'BRITANNIA '!A1" display="BRITANNIA" xr:uid="{C0D62CD7-9E0E-4952-9DC3-03112ECEDC2E}"/>
    <hyperlink ref="A130" location="'BRITANNIA '!A1" display="BRITANNIA" xr:uid="{983B2DE3-0D04-4311-85DD-E202F0F64479}"/>
    <hyperlink ref="A146" location="'BRITANNIA '!A1" display="BRITANNIA" xr:uid="{F14C6462-FF3E-4549-8D0D-64EB58F62E6C}"/>
    <hyperlink ref="A148" location="'BRITANNIA '!A1" display="BRITANNIA" xr:uid="{FFFD99A7-76AA-4969-A598-C52C4D110ECB}"/>
    <hyperlink ref="A199" location="'BRITANNIA '!A1" display="BRITANNIA" xr:uid="{A44BA4A3-A84E-4CB2-933A-DCDC752B6BD6}"/>
    <hyperlink ref="A210" location="'BRITANNIA '!A1" display="BRITANNIA" xr:uid="{A2E40652-19A5-46CB-813D-F80C246D8777}"/>
    <hyperlink ref="A433" location="'BRITANNIA '!A1" display="BRITANNIA" xr:uid="{EA960DCF-D21F-4EAE-BB59-56B25FA0CF4C}"/>
    <hyperlink ref="A515" location="'BRITANNIA '!A1" display="BRITANNIA" xr:uid="{4308DF99-4749-4E8C-A180-42EA4D63740F}"/>
    <hyperlink ref="A522" location="'BRITANNIA '!A1" display="BRITANNIA" xr:uid="{205A092F-3ED8-4602-AB0C-26A281FBA8E9}"/>
    <hyperlink ref="A71" location="'ORYX ORIGAMI'!A1" display="ORYX / ORIGAMI " xr:uid="{E3AB43DA-FA0A-4F0B-9612-028E7F6EB484}"/>
    <hyperlink ref="A138" location="'ORYX ORIGAMI'!A1" display="ORYX / ORIGAMI " xr:uid="{2226E2E4-8F69-455F-ABC7-721332395F41}"/>
    <hyperlink ref="A330" location="'ORYX ORIGAMI'!A1" display="ORYX / ORIGAMI " xr:uid="{9619C3D5-2FF9-4541-BCD9-3853B68D021B}"/>
    <hyperlink ref="A332" location="'ORYX ORIGAMI'!A1" display="ORYX / ORIGAMI " xr:uid="{BB44ABF1-05CA-495F-AE65-8C7BCB18E666}"/>
    <hyperlink ref="A511" location="'ORYX ORIGAMI'!A1" display="ORYX / ORIGAMI " xr:uid="{FC6360EA-AE92-4E96-B8DD-15A2749F16E3}"/>
    <hyperlink ref="A565" location="'ORYX ORIGAMI'!A1" display="ORYX / ORIGAMI " xr:uid="{024389A3-EB6D-437E-8CE3-C0CA76135191}"/>
    <hyperlink ref="A223" location="LION!A1" display="LION" xr:uid="{4A6351D5-064B-41EE-BA0C-ADCA5538211B}"/>
    <hyperlink ref="A224" location="SWAN!Print_Area" display="SWAN SERVICE" xr:uid="{799DED09-BA96-45BC-BD9E-0B5A03434217}"/>
    <hyperlink ref="A85" location="LION!A1" display="LION" xr:uid="{56F28CD8-CE1A-44ED-9BBC-46FB69B7E789}"/>
    <hyperlink ref="A192" location="LION!A1" display="LION" xr:uid="{E771DA3D-29E1-400A-B544-C648C04D8BB0}"/>
    <hyperlink ref="A193" location="SWAN!Print_Area" display="SWAN SERVICE" xr:uid="{755CEBB0-86CC-41A8-A3C5-BC4295705C29}"/>
    <hyperlink ref="A288" location="LION!A1" display="LION" xr:uid="{80F76ADF-9F1E-469E-9C54-F6597675A14C}"/>
    <hyperlink ref="A545" location="LION!A1" display="LION" xr:uid="{CB923C18-BEA8-491B-8414-41B89493A780}"/>
    <hyperlink ref="A91" location="'BRITANNIA '!A1" display="BRITANNIA" xr:uid="{B5E4F1CA-EC0D-4216-913E-C832B29D5781}"/>
    <hyperlink ref="A169" location="'BRITANNIA '!A1" display="BRITANNIA" xr:uid="{79AF7C69-A57E-4DE8-915F-B786DEBCBDB9}"/>
    <hyperlink ref="A172" location="LION!A1" display="LION" xr:uid="{866B16EA-FE1F-4A2F-8BA2-E6079A89C447}"/>
    <hyperlink ref="A173" location="SWAN!Print_Area" display="SWAN SERVICE" xr:uid="{691C4189-EB72-45CE-95C6-049B0B389BFC}"/>
    <hyperlink ref="A181" location="'BRITANNIA '!A1" display="BRITANNIA" xr:uid="{B396FB67-4C67-4ED2-A28A-8E2B6023D2D2}"/>
    <hyperlink ref="A196" location="'BRITANNIA '!A1" display="BRITANNIA" xr:uid="{13090A95-92C7-4BA3-ABE8-1432072CA98E}"/>
    <hyperlink ref="A230" location="'BRITANNIA '!A1" display="BRITANNIA" xr:uid="{E1037F41-382B-4106-AFB8-0A204B2B3E0B}"/>
    <hyperlink ref="A259" location="'BRITANNIA '!A1" display="BRITANNIA" xr:uid="{2E720F81-A9E0-444D-B5AD-0B5714472D2F}"/>
    <hyperlink ref="A265" location="'BRITANNIA '!A1" display="BRITANNIA" xr:uid="{D6427D46-BD46-4B31-91CF-EB29D6920D93}"/>
    <hyperlink ref="A276" location="'BRITANNIA '!A1" display="BRITANNIA" xr:uid="{38C6245C-FC12-47CE-A4D6-128B34501945}"/>
    <hyperlink ref="A295" location="SWAN!Print_Area" display="SWAN SERVICE" xr:uid="{8E745D88-DBE0-4CC4-BA4E-EC3105EE13AA}"/>
    <hyperlink ref="A342" location="'BRITANNIA '!A1" display="BRITANNIA" xr:uid="{89E33561-5E19-45F6-BA6D-A2B6B99B0266}"/>
    <hyperlink ref="A382" location="'BRITANNIA '!A1" display="BRITANNIA" xr:uid="{2127B4EF-C458-4ED5-A7E9-C6C2659C7BB1}"/>
    <hyperlink ref="A383" location="'BRITANNIA '!A1" display="BRITANNIA" xr:uid="{A0AAC365-9F9E-4552-8E3C-ADC5E39053B3}"/>
    <hyperlink ref="A466" location="'BRITANNIA '!A1" display="BRITANNIA" xr:uid="{544EEB52-3A13-4F27-B300-C23E2F8B4EAD}"/>
    <hyperlink ref="A487" location="'BRITANNIA '!A1" display="BRITANNIA" xr:uid="{1A95DF3A-3C45-4941-9453-88C128DAA633}"/>
    <hyperlink ref="A488" location="'BRITANNIA '!A1" display="BRITANNIA" xr:uid="{348299BD-64E7-4965-837E-57C453DBB248}"/>
    <hyperlink ref="A493" location="'BRITANNIA '!A1" display="BRITANNIA" xr:uid="{73A4D813-2406-4AF3-AED0-870E79A807AA}"/>
    <hyperlink ref="A503" location="'BRITANNIA '!A1" display="BRITANNIA" xr:uid="{47E6D921-5584-4A4B-A94E-394D2F6EAD43}"/>
    <hyperlink ref="A525" location="'BRITANNIA '!A1" display="BRITANNIA" xr:uid="{A3D390E3-EC3E-4AAF-BB74-E46C7232412F}"/>
    <hyperlink ref="A31" location="LION!A1" display="LION" xr:uid="{6190A650-0D2E-46BC-B308-896BA4205A76}"/>
    <hyperlink ref="A225" location="LION!A1" display="LION" xr:uid="{B64AEFA8-CD95-4B2E-9481-78ED4838992C}"/>
    <hyperlink ref="A574:A575" location="Alpaca!A1" display="PERTIWI / ALPACA" xr:uid="{71BB2BE9-2544-4E31-BFD8-BD4C09744E4D}"/>
    <hyperlink ref="A127" location="ANDES!A1" display="ANDES" xr:uid="{9EFDA286-BBFE-4BB0-B697-7C1FB6800486}"/>
    <hyperlink ref="A132" location="ANDES!A1" display="ANDES" xr:uid="{8CFD2455-128A-43FD-999E-483F30D46FF1}"/>
    <hyperlink ref="A292" location="ANDES!A1" display="ANDES" xr:uid="{7FD10872-E2CD-4E6E-A5C4-DCCF282AF731}"/>
    <hyperlink ref="A384" location="ANDES!A1" display="ANDES" xr:uid="{1F721E9C-7F07-45DF-9C59-38645DC34C12}"/>
    <hyperlink ref="A427" location="ANDES!A1" display="ANDES" xr:uid="{939004C5-19D0-480B-BE1D-726D07449244}"/>
    <hyperlink ref="A446" location="ANDES!A1" display="ANDES" xr:uid="{EEC439A4-5101-44FF-8CC1-AEBEC432DB99}"/>
    <hyperlink ref="A470" location="ANDES!A1" display="ANDES" xr:uid="{A25D64DF-685A-43DC-B1BC-B6156E27D7EC}"/>
    <hyperlink ref="A202" location="AZTEC!A1" display="AZTEC" xr:uid="{2DC39650-6D90-48E6-8A18-D29CC57E8612}"/>
    <hyperlink ref="A430" location="AZTEC!A1" display="AZTEC" xr:uid="{DCC1126E-D8AF-4076-A304-7D38C32A5C61}"/>
    <hyperlink ref="A472" location="INCA!A1" display="INCA" xr:uid="{4BB2DE50-5983-4F03-B795-10359476E0F3}"/>
    <hyperlink ref="A539" location="INCA!A1" display="INCA" xr:uid="{FEE8300C-0C68-4935-A940-C34F0A8DE9D5}"/>
    <hyperlink ref="A282" location="MEXICAS!A1" display="MEXICAS" xr:uid="{9F320F82-DCE7-4C8D-854D-1F832B6D19E5}"/>
    <hyperlink ref="A311" location="MEXICAS!A1" display="MEXICAS" xr:uid="{86747086-A623-4504-A494-0ED571CB6E88}"/>
    <hyperlink ref="A320" location="MEXICAS!A1" display="MEXICAS" xr:uid="{55094FC4-0019-4365-96C8-2EB48012BA2B}"/>
    <hyperlink ref="A109:A110" location="SANTANA!A1" display="SANTANA" xr:uid="{DAABC625-7A7C-4066-87CE-644DF4D5529A}"/>
    <hyperlink ref="A135" location="SANTANA!A1" display="SANTANA" xr:uid="{C33D7B4C-CCDF-46C1-8215-BCB24EED596F}"/>
    <hyperlink ref="A191" location="SANTANA!A1" display="SANTANA" xr:uid="{629E07E1-4E94-452D-88EB-FB2740E16A4B}"/>
    <hyperlink ref="A274" location="SANTANA!A1" display="SANTANA" xr:uid="{A78AC9AA-FB34-463A-9FD8-3AD1FC8E215D}"/>
    <hyperlink ref="A310" location="SANTANA!A1" display="SANTANA" xr:uid="{3062006E-DA66-45D9-BDFC-C567853B9596}"/>
    <hyperlink ref="A331" location="SANTANA!A1" display="SANTANA" xr:uid="{8BD9FB65-FA3F-4FB7-81E3-C3552D791DB8}"/>
    <hyperlink ref="A387" location="SANTANA!A1" display="SANTANA" xr:uid="{9E613D6E-ACA2-4E99-9445-1AE129C9B4E1}"/>
    <hyperlink ref="A392:A394" location="SANTANA!A1" display="SANTANA" xr:uid="{3F41B4E4-396D-4389-8F4C-C839117F65C0}"/>
    <hyperlink ref="A399" location="SANTANA!A1" display="SANTANA" xr:uid="{3F9FDA14-D713-4520-83BE-DEA1A4DCC55B}"/>
    <hyperlink ref="A406" location="SANTANA!A1" display="SANTANA" xr:uid="{197AEF74-DB8B-4428-8C67-872376ACA910}"/>
    <hyperlink ref="A418" location="SANTANA!A1" display="SANTANA" xr:uid="{AE737BFB-CF2B-45E7-AF8B-C2AF7CADDCAE}"/>
    <hyperlink ref="A425:A426" location="SANTANA!A1" display="SANTANA" xr:uid="{96330D2B-F64B-4DA8-80D6-46F051634050}"/>
    <hyperlink ref="A428" location="SANTANA!A1" display="SANTANA" xr:uid="{0C94D39D-36D0-4438-A8D7-38DBCA402E35}"/>
    <hyperlink ref="A445" location="SANTANA!A1" display="SANTANA" xr:uid="{CC52CA40-2DEA-4E74-92AD-343E77EABD73}"/>
    <hyperlink ref="A451" location="SANTANA!A1" display="SANTANA" xr:uid="{F1B5CD6C-35DA-4B2F-9FF6-FC273E55E035}"/>
    <hyperlink ref="A458" location="SANTANA!A1" display="SANTANA" xr:uid="{64A66456-386F-4354-BEFF-C0DF9F2E62B6}"/>
    <hyperlink ref="A468" location="SANTANA!A1" display="SANTANA" xr:uid="{E889B402-D0E0-4B4B-A5E6-007DB64F1F7B}"/>
    <hyperlink ref="A471" location="SANTANA!A1" display="SANTANA" xr:uid="{347B895F-A4A9-4598-88C3-E93A122605A2}"/>
    <hyperlink ref="A499" location="SANTANA!A1" display="SANTANA" xr:uid="{BA080A4D-8319-41AD-B1CF-B84FB2222E6D}"/>
    <hyperlink ref="A546" location="SANTANA!A1" display="SANTANA" xr:uid="{1ED0ECED-A815-4969-989C-1C7FE0098EF4}"/>
    <hyperlink ref="A576" location="SANTANA!A1" display="SANTANA" xr:uid="{58B4D6C3-4360-42B9-B253-17A2F08235A3}"/>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9"/>
  <sheetViews>
    <sheetView zoomScale="114" zoomScaleNormal="115" workbookViewId="0">
      <pane ySplit="54" topLeftCell="A84" activePane="bottomLeft" state="frozen"/>
      <selection pane="bottomLeft" activeCell="E86" sqref="E86"/>
    </sheetView>
  </sheetViews>
  <sheetFormatPr defaultColWidth="9.42578125" defaultRowHeight="12.75"/>
  <cols>
    <col min="1" max="1" width="10.42578125" style="4583" customWidth="1"/>
    <col min="2" max="2" width="6.42578125" style="77" customWidth="1"/>
    <col min="3" max="3" width="26.42578125" style="129" customWidth="1"/>
    <col min="4" max="4" width="11.42578125" style="129" customWidth="1"/>
    <col min="5" max="5" width="11.5703125" style="129" customWidth="1"/>
    <col min="6" max="10" width="17.140625" style="129" customWidth="1"/>
    <col min="11" max="11" width="12" style="129" hidden="1" customWidth="1"/>
    <col min="12" max="13" width="16" style="129" customWidth="1"/>
    <col min="14" max="14" width="9.42578125" style="129"/>
    <col min="15" max="15" width="9.42578125" style="27"/>
    <col min="16" max="16384" width="9.42578125" style="129"/>
  </cols>
  <sheetData>
    <row r="2" spans="1:16" s="131" customFormat="1" ht="26.25" customHeight="1">
      <c r="A2" s="311"/>
      <c r="B2" s="77"/>
      <c r="C2" s="380" t="s">
        <v>93</v>
      </c>
      <c r="D2" s="3711"/>
      <c r="M2" s="39"/>
    </row>
    <row r="3" spans="1:16" s="130" customFormat="1" ht="12">
      <c r="A3" s="311"/>
      <c r="B3" s="77"/>
      <c r="E3" s="4566"/>
      <c r="F3" s="4567"/>
      <c r="K3" s="183"/>
      <c r="M3" s="267"/>
    </row>
    <row r="4" spans="1:16" ht="19.5">
      <c r="C4" s="774"/>
      <c r="D4" s="774"/>
      <c r="E4" s="171" t="s">
        <v>5553</v>
      </c>
      <c r="F4" s="774"/>
      <c r="G4" s="774"/>
      <c r="H4" s="774"/>
      <c r="I4" s="41"/>
      <c r="J4" s="41"/>
      <c r="K4" s="41"/>
      <c r="M4" s="127"/>
      <c r="N4" s="1072"/>
      <c r="O4" s="14"/>
    </row>
    <row r="5" spans="1:16" ht="13.5" customHeight="1">
      <c r="C5" s="4568" t="s">
        <v>5318</v>
      </c>
      <c r="D5" s="419"/>
      <c r="E5" s="419"/>
      <c r="F5" s="419"/>
      <c r="G5" s="419"/>
      <c r="H5" s="419"/>
      <c r="I5" s="41"/>
      <c r="J5" s="41"/>
      <c r="K5" s="41"/>
      <c r="L5" s="3595"/>
      <c r="M5" s="127"/>
      <c r="N5" s="127"/>
      <c r="O5" s="14"/>
    </row>
    <row r="6" spans="1:16" s="130" customFormat="1" ht="24" hidden="1">
      <c r="A6" s="535"/>
      <c r="B6" s="3423"/>
      <c r="C6" s="730" t="s">
        <v>5554</v>
      </c>
      <c r="D6" s="184"/>
      <c r="E6" s="1129" t="s">
        <v>96</v>
      </c>
      <c r="F6" s="185" t="s">
        <v>1157</v>
      </c>
      <c r="G6" s="185" t="s">
        <v>642</v>
      </c>
      <c r="H6" s="185" t="s">
        <v>5555</v>
      </c>
      <c r="I6" s="185" t="s">
        <v>5556</v>
      </c>
      <c r="J6" s="186" t="s">
        <v>5557</v>
      </c>
      <c r="M6" s="693"/>
      <c r="P6" s="4569"/>
    </row>
    <row r="7" spans="1:16" s="130" customFormat="1" ht="22.5" hidden="1">
      <c r="A7" s="535"/>
      <c r="B7" s="3423"/>
      <c r="C7" s="187"/>
      <c r="D7" s="188" t="s">
        <v>3427</v>
      </c>
      <c r="E7" s="726"/>
      <c r="F7" s="261" t="s">
        <v>4267</v>
      </c>
      <c r="G7" s="261" t="s">
        <v>3656</v>
      </c>
      <c r="H7" s="261" t="s">
        <v>4796</v>
      </c>
      <c r="I7" s="261" t="s">
        <v>4038</v>
      </c>
      <c r="J7" s="261" t="s">
        <v>3657</v>
      </c>
      <c r="K7" s="4584" t="s">
        <v>1792</v>
      </c>
      <c r="L7" s="3597" t="s">
        <v>5558</v>
      </c>
      <c r="M7" s="4570"/>
      <c r="N7" s="2051"/>
      <c r="O7" s="2050"/>
      <c r="P7" s="4569"/>
    </row>
    <row r="8" spans="1:16" s="130" customFormat="1" ht="12.75" hidden="1" customHeight="1">
      <c r="A8" s="535" t="s">
        <v>5559</v>
      </c>
      <c r="B8" s="3423" t="s">
        <v>5004</v>
      </c>
      <c r="C8" s="1465" t="s">
        <v>5526</v>
      </c>
      <c r="D8" s="533" t="s">
        <v>5560</v>
      </c>
      <c r="E8" s="533">
        <v>45487</v>
      </c>
      <c r="F8" s="533">
        <f t="shared" ref="F8:F9" si="0">E8+12</f>
        <v>45499</v>
      </c>
      <c r="G8" s="533">
        <f t="shared" ref="G8:G9" si="1">E8+13</f>
        <v>45500</v>
      </c>
      <c r="H8" s="533">
        <f t="shared" ref="H8:H9" si="2">E8+14</f>
        <v>45501</v>
      </c>
      <c r="I8" s="533">
        <f t="shared" ref="I8:I9" si="3">E8+15</f>
        <v>45502</v>
      </c>
      <c r="J8" s="533">
        <f t="shared" ref="J8:J9" si="4">E8+18</f>
        <v>45505</v>
      </c>
      <c r="K8" s="4585">
        <v>45474</v>
      </c>
      <c r="L8" s="2896">
        <f t="shared" ref="L8" si="5">K8+1</f>
        <v>45475</v>
      </c>
      <c r="M8" s="4586" t="s">
        <v>5561</v>
      </c>
      <c r="N8" s="1225"/>
    </row>
    <row r="9" spans="1:16" s="130" customFormat="1" ht="12.75" hidden="1" customHeight="1">
      <c r="A9" s="535"/>
      <c r="B9" s="3423" t="s">
        <v>5007</v>
      </c>
      <c r="C9" s="1465" t="s">
        <v>5562</v>
      </c>
      <c r="D9" s="533" t="s">
        <v>5563</v>
      </c>
      <c r="E9" s="533">
        <v>45495</v>
      </c>
      <c r="F9" s="533">
        <f t="shared" si="0"/>
        <v>45507</v>
      </c>
      <c r="G9" s="533">
        <f t="shared" si="1"/>
        <v>45508</v>
      </c>
      <c r="H9" s="533">
        <f t="shared" si="2"/>
        <v>45509</v>
      </c>
      <c r="I9" s="533">
        <f t="shared" si="3"/>
        <v>45510</v>
      </c>
      <c r="J9" s="533">
        <f t="shared" si="4"/>
        <v>45513</v>
      </c>
      <c r="K9" s="4585">
        <v>45481</v>
      </c>
      <c r="L9" s="2896">
        <v>45482</v>
      </c>
      <c r="M9" s="4586" t="s">
        <v>5561</v>
      </c>
      <c r="N9" s="1225"/>
    </row>
    <row r="10" spans="1:16" s="130" customFormat="1" ht="12.75" hidden="1" customHeight="1">
      <c r="A10" s="535" t="s">
        <v>5564</v>
      </c>
      <c r="B10" s="3423" t="s">
        <v>5011</v>
      </c>
      <c r="C10" s="1465" t="s">
        <v>2569</v>
      </c>
      <c r="D10" s="533" t="s">
        <v>5565</v>
      </c>
      <c r="E10" s="533">
        <v>45499</v>
      </c>
      <c r="F10" s="533">
        <f>E10+12</f>
        <v>45511</v>
      </c>
      <c r="G10" s="533">
        <f>E10+13</f>
        <v>45512</v>
      </c>
      <c r="H10" s="533">
        <f>E10+14</f>
        <v>45513</v>
      </c>
      <c r="I10" s="533">
        <f>E10+15</f>
        <v>45514</v>
      </c>
      <c r="J10" s="533">
        <f>E10+18</f>
        <v>45517</v>
      </c>
      <c r="K10" s="4585">
        <v>45488</v>
      </c>
      <c r="L10" s="2896">
        <f>K10+1</f>
        <v>45489</v>
      </c>
      <c r="M10" s="4586" t="s">
        <v>5561</v>
      </c>
      <c r="N10" s="1225"/>
    </row>
    <row r="11" spans="1:16" s="130" customFormat="1" ht="12.75" hidden="1" customHeight="1">
      <c r="A11" s="535" t="s">
        <v>5566</v>
      </c>
      <c r="B11" s="3423" t="s">
        <v>5015</v>
      </c>
      <c r="C11" s="1465" t="s">
        <v>5567</v>
      </c>
      <c r="D11" s="533" t="s">
        <v>5568</v>
      </c>
      <c r="E11" s="533">
        <v>45510</v>
      </c>
      <c r="F11" s="533">
        <f>E11+12</f>
        <v>45522</v>
      </c>
      <c r="G11" s="533">
        <f>E11+13</f>
        <v>45523</v>
      </c>
      <c r="H11" s="533">
        <f>E11+14</f>
        <v>45524</v>
      </c>
      <c r="I11" s="533">
        <f>E11+15</f>
        <v>45525</v>
      </c>
      <c r="J11" s="533">
        <f>E11+18</f>
        <v>45528</v>
      </c>
      <c r="K11" s="4585">
        <v>45495</v>
      </c>
      <c r="L11" s="2896">
        <f>K11+1</f>
        <v>45496</v>
      </c>
      <c r="M11" s="4586" t="s">
        <v>5561</v>
      </c>
      <c r="N11" s="1225"/>
    </row>
    <row r="12" spans="1:16" s="130" customFormat="1" ht="12.75" hidden="1" customHeight="1">
      <c r="A12" s="535" t="s">
        <v>5569</v>
      </c>
      <c r="B12" s="3423" t="s">
        <v>5019</v>
      </c>
      <c r="C12" s="1465" t="s">
        <v>5570</v>
      </c>
      <c r="D12" s="533" t="s">
        <v>5571</v>
      </c>
      <c r="E12" s="533">
        <v>45516</v>
      </c>
      <c r="F12" s="533">
        <f>E12+12</f>
        <v>45528</v>
      </c>
      <c r="G12" s="533">
        <f>E12+13</f>
        <v>45529</v>
      </c>
      <c r="H12" s="533">
        <f>E12+14</f>
        <v>45530</v>
      </c>
      <c r="I12" s="533">
        <f>E12+15</f>
        <v>45531</v>
      </c>
      <c r="J12" s="533">
        <f>E12+18</f>
        <v>45534</v>
      </c>
      <c r="K12" s="4585">
        <v>45502</v>
      </c>
      <c r="L12" s="2896">
        <f>K12+1</f>
        <v>45503</v>
      </c>
      <c r="M12" s="4586" t="s">
        <v>5561</v>
      </c>
      <c r="N12" s="1225"/>
    </row>
    <row r="13" spans="1:16" s="130" customFormat="1" ht="12.75" hidden="1" customHeight="1">
      <c r="A13" s="535" t="s">
        <v>313</v>
      </c>
      <c r="B13" s="3423" t="s">
        <v>5023</v>
      </c>
      <c r="C13" s="2342" t="s">
        <v>5572</v>
      </c>
      <c r="D13" s="448" t="s">
        <v>5573</v>
      </c>
      <c r="E13" s="448">
        <v>45522</v>
      </c>
      <c r="F13" s="448">
        <f t="shared" ref="F13:F17" si="6">E13+12</f>
        <v>45534</v>
      </c>
      <c r="G13" s="448">
        <f t="shared" ref="G13:G17" si="7">E13+13</f>
        <v>45535</v>
      </c>
      <c r="H13" s="448">
        <f t="shared" ref="H13:H17" si="8">E13+14</f>
        <v>45536</v>
      </c>
      <c r="I13" s="448">
        <f t="shared" ref="I13:I17" si="9">E13+15</f>
        <v>45537</v>
      </c>
      <c r="J13" s="448">
        <f t="shared" ref="J13:J17" si="10">E13+18</f>
        <v>45540</v>
      </c>
      <c r="K13" s="4585">
        <v>45509</v>
      </c>
      <c r="L13" s="2896">
        <v>45510</v>
      </c>
      <c r="M13" s="4586" t="s">
        <v>5561</v>
      </c>
      <c r="N13" s="1225"/>
    </row>
    <row r="14" spans="1:16" s="130" customFormat="1" ht="12.75" hidden="1" customHeight="1">
      <c r="A14" s="535" t="s">
        <v>5574</v>
      </c>
      <c r="B14" s="3423" t="s">
        <v>5026</v>
      </c>
      <c r="C14" s="2342" t="s">
        <v>2685</v>
      </c>
      <c r="D14" s="448" t="s">
        <v>5575</v>
      </c>
      <c r="E14" s="448">
        <v>45526</v>
      </c>
      <c r="F14" s="448">
        <f t="shared" si="6"/>
        <v>45538</v>
      </c>
      <c r="G14" s="448">
        <f t="shared" si="7"/>
        <v>45539</v>
      </c>
      <c r="H14" s="448">
        <f t="shared" si="8"/>
        <v>45540</v>
      </c>
      <c r="I14" s="448">
        <f t="shared" si="9"/>
        <v>45541</v>
      </c>
      <c r="J14" s="448">
        <f t="shared" si="10"/>
        <v>45544</v>
      </c>
      <c r="K14" s="4585">
        <v>45516</v>
      </c>
      <c r="L14" s="2896">
        <f t="shared" ref="L14:L16" si="11">K14+1</f>
        <v>45517</v>
      </c>
      <c r="M14" s="4586" t="s">
        <v>5561</v>
      </c>
      <c r="N14" s="1225"/>
    </row>
    <row r="15" spans="1:16" s="130" customFormat="1" ht="12.75" hidden="1" customHeight="1">
      <c r="A15" s="535" t="s">
        <v>5576</v>
      </c>
      <c r="B15" s="3423" t="s">
        <v>5030</v>
      </c>
      <c r="C15" s="1464" t="s">
        <v>5577</v>
      </c>
      <c r="D15" s="448" t="s">
        <v>5578</v>
      </c>
      <c r="E15" s="448">
        <v>45533</v>
      </c>
      <c r="F15" s="448">
        <f t="shared" si="6"/>
        <v>45545</v>
      </c>
      <c r="G15" s="448">
        <f t="shared" si="7"/>
        <v>45546</v>
      </c>
      <c r="H15" s="448">
        <f t="shared" si="8"/>
        <v>45547</v>
      </c>
      <c r="I15" s="448">
        <f t="shared" si="9"/>
        <v>45548</v>
      </c>
      <c r="J15" s="448">
        <f t="shared" si="10"/>
        <v>45551</v>
      </c>
      <c r="K15" s="4585">
        <v>45523</v>
      </c>
      <c r="L15" s="2896">
        <f t="shared" si="11"/>
        <v>45524</v>
      </c>
      <c r="M15" s="4586" t="s">
        <v>5561</v>
      </c>
      <c r="N15" s="1225"/>
    </row>
    <row r="16" spans="1:16" s="130" customFormat="1" ht="12.75" hidden="1" customHeight="1">
      <c r="A16" s="535" t="s">
        <v>5579</v>
      </c>
      <c r="B16" s="3423" t="s">
        <v>5034</v>
      </c>
      <c r="C16" s="1464" t="s">
        <v>2203</v>
      </c>
      <c r="D16" s="448" t="s">
        <v>5580</v>
      </c>
      <c r="E16" s="448">
        <v>45537</v>
      </c>
      <c r="F16" s="448">
        <f t="shared" si="6"/>
        <v>45549</v>
      </c>
      <c r="G16" s="448">
        <f t="shared" si="7"/>
        <v>45550</v>
      </c>
      <c r="H16" s="448">
        <f t="shared" si="8"/>
        <v>45551</v>
      </c>
      <c r="I16" s="448">
        <f t="shared" si="9"/>
        <v>45552</v>
      </c>
      <c r="J16" s="448">
        <f t="shared" si="10"/>
        <v>45555</v>
      </c>
      <c r="K16" s="4585">
        <v>45530</v>
      </c>
      <c r="L16" s="2896">
        <f t="shared" si="11"/>
        <v>45531</v>
      </c>
      <c r="M16" s="4586" t="s">
        <v>5561</v>
      </c>
      <c r="N16" s="1225"/>
    </row>
    <row r="17" spans="1:15" s="130" customFormat="1" ht="12.75" hidden="1" customHeight="1">
      <c r="A17" s="535" t="s">
        <v>5581</v>
      </c>
      <c r="B17" s="3423" t="s">
        <v>5038</v>
      </c>
      <c r="C17" s="1465" t="s">
        <v>5582</v>
      </c>
      <c r="D17" s="533" t="s">
        <v>5583</v>
      </c>
      <c r="E17" s="533">
        <v>45547</v>
      </c>
      <c r="F17" s="533">
        <f t="shared" si="6"/>
        <v>45559</v>
      </c>
      <c r="G17" s="533">
        <f t="shared" si="7"/>
        <v>45560</v>
      </c>
      <c r="H17" s="533">
        <f t="shared" si="8"/>
        <v>45561</v>
      </c>
      <c r="I17" s="533">
        <f t="shared" si="9"/>
        <v>45562</v>
      </c>
      <c r="J17" s="533">
        <f t="shared" si="10"/>
        <v>45565</v>
      </c>
      <c r="K17" s="4585">
        <f t="shared" ref="K17" si="12">K16+7</f>
        <v>45537</v>
      </c>
      <c r="L17" s="2896">
        <v>45538</v>
      </c>
      <c r="M17" s="4586" t="s">
        <v>5561</v>
      </c>
      <c r="N17" s="1225"/>
    </row>
    <row r="18" spans="1:15" s="130" customFormat="1" ht="12.75" hidden="1" customHeight="1">
      <c r="A18" s="535"/>
      <c r="B18" s="3423"/>
      <c r="C18" s="129"/>
      <c r="D18" s="129"/>
      <c r="E18" s="129"/>
      <c r="F18" s="129"/>
      <c r="G18" s="129"/>
      <c r="H18" s="129"/>
      <c r="I18" s="129"/>
      <c r="J18" s="129"/>
      <c r="K18" s="129"/>
      <c r="L18" s="129"/>
      <c r="M18" s="129"/>
      <c r="N18" s="129"/>
      <c r="O18" s="27"/>
    </row>
    <row r="19" spans="1:15" s="130" customFormat="1" ht="12.75" hidden="1" customHeight="1">
      <c r="A19" s="535"/>
      <c r="B19" s="3423"/>
      <c r="C19" s="129"/>
      <c r="D19" s="129"/>
      <c r="E19" s="129"/>
      <c r="F19" s="129"/>
      <c r="G19" s="129"/>
      <c r="H19" s="129"/>
      <c r="I19" s="129"/>
      <c r="J19" s="129"/>
      <c r="K19" s="129"/>
      <c r="L19" s="129"/>
      <c r="M19" s="129"/>
      <c r="N19" s="129"/>
      <c r="O19" s="27"/>
    </row>
    <row r="20" spans="1:15" s="130" customFormat="1" ht="24" hidden="1" customHeight="1">
      <c r="A20" s="535"/>
      <c r="B20" s="3423"/>
      <c r="C20" s="730" t="s">
        <v>5098</v>
      </c>
      <c r="D20" s="184"/>
      <c r="E20" s="1129" t="s">
        <v>96</v>
      </c>
      <c r="F20" s="185" t="s">
        <v>1157</v>
      </c>
      <c r="G20" s="185" t="s">
        <v>642</v>
      </c>
      <c r="H20" s="185" t="s">
        <v>5555</v>
      </c>
      <c r="I20" s="185" t="s">
        <v>5556</v>
      </c>
      <c r="J20" s="186" t="s">
        <v>5557</v>
      </c>
      <c r="M20" s="693"/>
      <c r="N20" s="1225"/>
    </row>
    <row r="21" spans="1:15" s="130" customFormat="1" ht="56.25" hidden="1">
      <c r="A21" s="535"/>
      <c r="B21" s="3423"/>
      <c r="C21" s="187"/>
      <c r="D21" s="188" t="s">
        <v>4718</v>
      </c>
      <c r="E21" s="726"/>
      <c r="F21" s="261" t="s">
        <v>4267</v>
      </c>
      <c r="G21" s="261" t="s">
        <v>3656</v>
      </c>
      <c r="H21" s="261" t="s">
        <v>4796</v>
      </c>
      <c r="I21" s="261" t="s">
        <v>4038</v>
      </c>
      <c r="J21" s="261" t="s">
        <v>3657</v>
      </c>
      <c r="K21" s="4584" t="s">
        <v>1792</v>
      </c>
      <c r="L21" s="4587" t="s">
        <v>5243</v>
      </c>
      <c r="M21" s="1610" t="s">
        <v>5321</v>
      </c>
      <c r="N21" s="4570"/>
    </row>
    <row r="22" spans="1:15" s="130" customFormat="1" ht="12.75" hidden="1" customHeight="1">
      <c r="A22" s="535" t="s">
        <v>5584</v>
      </c>
      <c r="B22" s="3423" t="s">
        <v>5040</v>
      </c>
      <c r="C22" s="1465" t="s">
        <v>5585</v>
      </c>
      <c r="D22" s="533" t="s">
        <v>5586</v>
      </c>
      <c r="E22" s="533">
        <v>45551</v>
      </c>
      <c r="F22" s="533">
        <f>E22+12</f>
        <v>45563</v>
      </c>
      <c r="G22" s="533">
        <f>E22+13</f>
        <v>45564</v>
      </c>
      <c r="H22" s="533">
        <f>E22+14</f>
        <v>45565</v>
      </c>
      <c r="I22" s="2465" t="s">
        <v>5587</v>
      </c>
      <c r="J22" s="533">
        <f t="shared" ref="J22:J29" si="13">E22+16</f>
        <v>45567</v>
      </c>
      <c r="K22" s="4585">
        <f>K17+7</f>
        <v>45544</v>
      </c>
      <c r="L22" s="2896">
        <v>45545</v>
      </c>
      <c r="M22" s="2896">
        <f t="shared" ref="M22:M29" si="14">L22+1</f>
        <v>45546</v>
      </c>
      <c r="N22" s="4586" t="s">
        <v>5588</v>
      </c>
    </row>
    <row r="23" spans="1:15" s="130" customFormat="1" ht="12.75" hidden="1" customHeight="1">
      <c r="A23" s="535" t="s">
        <v>5589</v>
      </c>
      <c r="B23" s="3423" t="s">
        <v>5043</v>
      </c>
      <c r="C23" s="1465" t="s">
        <v>2200</v>
      </c>
      <c r="D23" s="533" t="s">
        <v>5590</v>
      </c>
      <c r="E23" s="533">
        <v>45557</v>
      </c>
      <c r="F23" s="533">
        <f>E23+12</f>
        <v>45569</v>
      </c>
      <c r="G23" s="533">
        <f>E23+13</f>
        <v>45570</v>
      </c>
      <c r="H23" s="533">
        <f>E23+14</f>
        <v>45571</v>
      </c>
      <c r="I23" s="2465" t="s">
        <v>5587</v>
      </c>
      <c r="J23" s="533">
        <f t="shared" si="13"/>
        <v>45573</v>
      </c>
      <c r="K23" s="4585">
        <f>K22+7</f>
        <v>45551</v>
      </c>
      <c r="L23" s="2896">
        <v>45552</v>
      </c>
      <c r="M23" s="2896">
        <f t="shared" si="14"/>
        <v>45553</v>
      </c>
      <c r="N23" s="4586" t="s">
        <v>5588</v>
      </c>
    </row>
    <row r="24" spans="1:15" s="130" customFormat="1" ht="12.75" hidden="1" customHeight="1">
      <c r="A24" s="535"/>
      <c r="B24" s="3423" t="s">
        <v>5046</v>
      </c>
      <c r="C24" s="1465" t="s">
        <v>5591</v>
      </c>
      <c r="D24" s="533" t="s">
        <v>5592</v>
      </c>
      <c r="E24" s="533">
        <v>45566</v>
      </c>
      <c r="F24" s="533">
        <f t="shared" ref="F24:F25" si="15">E24+12</f>
        <v>45578</v>
      </c>
      <c r="G24" s="533">
        <f t="shared" ref="G24:G25" si="16">E24+13</f>
        <v>45579</v>
      </c>
      <c r="H24" s="533">
        <f t="shared" ref="H24:H25" si="17">E24+14</f>
        <v>45580</v>
      </c>
      <c r="I24" s="2465" t="s">
        <v>5587</v>
      </c>
      <c r="J24" s="533">
        <f t="shared" si="13"/>
        <v>45582</v>
      </c>
      <c r="K24" s="4585">
        <f t="shared" ref="K24:K29" si="18">K23+7</f>
        <v>45558</v>
      </c>
      <c r="L24" s="2896">
        <v>45559</v>
      </c>
      <c r="M24" s="2896">
        <f t="shared" si="14"/>
        <v>45560</v>
      </c>
      <c r="N24" s="4586" t="s">
        <v>5588</v>
      </c>
    </row>
    <row r="25" spans="1:15" s="130" customFormat="1" ht="12.75" hidden="1" customHeight="1">
      <c r="A25" s="535"/>
      <c r="B25" s="3423" t="s">
        <v>5049</v>
      </c>
      <c r="C25" s="1464" t="s">
        <v>2569</v>
      </c>
      <c r="D25" s="448" t="s">
        <v>5593</v>
      </c>
      <c r="E25" s="448">
        <v>45579</v>
      </c>
      <c r="F25" s="448">
        <f t="shared" si="15"/>
        <v>45591</v>
      </c>
      <c r="G25" s="448">
        <f t="shared" si="16"/>
        <v>45592</v>
      </c>
      <c r="H25" s="448">
        <f t="shared" si="17"/>
        <v>45593</v>
      </c>
      <c r="I25" s="2465" t="s">
        <v>5587</v>
      </c>
      <c r="J25" s="448">
        <f t="shared" si="13"/>
        <v>45595</v>
      </c>
      <c r="K25" s="4585">
        <f t="shared" si="18"/>
        <v>45565</v>
      </c>
      <c r="L25" s="2896">
        <v>45566</v>
      </c>
      <c r="M25" s="2896">
        <f t="shared" si="14"/>
        <v>45567</v>
      </c>
      <c r="N25" s="4586" t="s">
        <v>5588</v>
      </c>
    </row>
    <row r="26" spans="1:15" s="130" customFormat="1" ht="12.75" hidden="1" customHeight="1">
      <c r="A26" s="535"/>
      <c r="B26" s="3423" t="s">
        <v>5052</v>
      </c>
      <c r="C26" s="1464" t="s">
        <v>5567</v>
      </c>
      <c r="D26" s="2770" t="s">
        <v>5594</v>
      </c>
      <c r="E26" s="448">
        <v>45578</v>
      </c>
      <c r="F26" s="448">
        <f t="shared" ref="F26:F28" si="19">E26+12</f>
        <v>45590</v>
      </c>
      <c r="G26" s="448">
        <f t="shared" ref="G26:G28" si="20">E26+13</f>
        <v>45591</v>
      </c>
      <c r="H26" s="448">
        <f t="shared" ref="H26:H28" si="21">E26+14</f>
        <v>45592</v>
      </c>
      <c r="I26" s="2465" t="s">
        <v>5587</v>
      </c>
      <c r="J26" s="448">
        <f t="shared" si="13"/>
        <v>45594</v>
      </c>
      <c r="K26" s="4585">
        <f t="shared" si="18"/>
        <v>45572</v>
      </c>
      <c r="L26" s="2896">
        <v>45573</v>
      </c>
      <c r="M26" s="2896">
        <f t="shared" si="14"/>
        <v>45574</v>
      </c>
      <c r="N26" s="4586" t="s">
        <v>5588</v>
      </c>
    </row>
    <row r="27" spans="1:15" s="130" customFormat="1" ht="12.75" hidden="1" customHeight="1">
      <c r="A27" s="535"/>
      <c r="B27" s="3423" t="s">
        <v>5054</v>
      </c>
      <c r="C27" s="1464" t="s">
        <v>5570</v>
      </c>
      <c r="D27" s="2770" t="s">
        <v>5595</v>
      </c>
      <c r="E27" s="448">
        <v>45590</v>
      </c>
      <c r="F27" s="448">
        <f t="shared" si="19"/>
        <v>45602</v>
      </c>
      <c r="G27" s="448">
        <f t="shared" si="20"/>
        <v>45603</v>
      </c>
      <c r="H27" s="448">
        <f t="shared" si="21"/>
        <v>45604</v>
      </c>
      <c r="I27" s="448">
        <f>E27+15</f>
        <v>45605</v>
      </c>
      <c r="J27" s="448">
        <f t="shared" si="13"/>
        <v>45606</v>
      </c>
      <c r="K27" s="4585">
        <f t="shared" si="18"/>
        <v>45579</v>
      </c>
      <c r="L27" s="2896">
        <v>45580</v>
      </c>
      <c r="M27" s="2896">
        <f t="shared" si="14"/>
        <v>45581</v>
      </c>
      <c r="N27" s="4586" t="s">
        <v>5588</v>
      </c>
    </row>
    <row r="28" spans="1:15" s="130" customFormat="1" ht="12.75" hidden="1" customHeight="1">
      <c r="A28" s="535" t="s">
        <v>5596</v>
      </c>
      <c r="B28" s="3423" t="s">
        <v>5056</v>
      </c>
      <c r="C28" s="1464" t="s">
        <v>5597</v>
      </c>
      <c r="D28" s="2771" t="s">
        <v>5598</v>
      </c>
      <c r="E28" s="448">
        <v>45595</v>
      </c>
      <c r="F28" s="448">
        <f t="shared" si="19"/>
        <v>45607</v>
      </c>
      <c r="G28" s="448">
        <f t="shared" si="20"/>
        <v>45608</v>
      </c>
      <c r="H28" s="448">
        <f t="shared" si="21"/>
        <v>45609</v>
      </c>
      <c r="I28" s="448">
        <f>E28+15</f>
        <v>45610</v>
      </c>
      <c r="J28" s="448">
        <f t="shared" si="13"/>
        <v>45611</v>
      </c>
      <c r="K28" s="4585">
        <f t="shared" si="18"/>
        <v>45586</v>
      </c>
      <c r="L28" s="2896">
        <v>45587</v>
      </c>
      <c r="M28" s="2896">
        <f t="shared" si="14"/>
        <v>45588</v>
      </c>
      <c r="N28" s="4586" t="s">
        <v>5588</v>
      </c>
    </row>
    <row r="29" spans="1:15" s="130" customFormat="1" ht="12.75" hidden="1" customHeight="1">
      <c r="A29" s="535" t="s">
        <v>5599</v>
      </c>
      <c r="B29" s="3423" t="s">
        <v>5058</v>
      </c>
      <c r="C29" s="1464" t="s">
        <v>5600</v>
      </c>
      <c r="D29" s="2771" t="s">
        <v>5601</v>
      </c>
      <c r="E29" s="448">
        <v>45600</v>
      </c>
      <c r="F29" s="448">
        <f t="shared" ref="F29" si="22">E29+12</f>
        <v>45612</v>
      </c>
      <c r="G29" s="448">
        <f t="shared" ref="G29" si="23">E29+13</f>
        <v>45613</v>
      </c>
      <c r="H29" s="448">
        <f t="shared" ref="H29" si="24">E29+14</f>
        <v>45614</v>
      </c>
      <c r="I29" s="448">
        <f>E29+15</f>
        <v>45615</v>
      </c>
      <c r="J29" s="448">
        <f t="shared" si="13"/>
        <v>45616</v>
      </c>
      <c r="K29" s="4585">
        <f t="shared" si="18"/>
        <v>45593</v>
      </c>
      <c r="L29" s="2896">
        <f>L28+7</f>
        <v>45594</v>
      </c>
      <c r="M29" s="2896">
        <f t="shared" si="14"/>
        <v>45595</v>
      </c>
      <c r="N29" s="4586" t="s">
        <v>5588</v>
      </c>
    </row>
    <row r="30" spans="1:15" s="130" customFormat="1" ht="12.75" hidden="1" customHeight="1">
      <c r="A30" s="535" t="s">
        <v>5602</v>
      </c>
      <c r="B30" s="3423" t="s">
        <v>5060</v>
      </c>
      <c r="C30" s="1465" t="s">
        <v>5577</v>
      </c>
      <c r="D30" s="533" t="s">
        <v>5603</v>
      </c>
      <c r="E30" s="533">
        <v>45615</v>
      </c>
      <c r="F30" s="533">
        <f t="shared" ref="F30:F35" si="25">E30+12</f>
        <v>45627</v>
      </c>
      <c r="G30" s="533">
        <f t="shared" ref="G30:G35" si="26">E30+13</f>
        <v>45628</v>
      </c>
      <c r="H30" s="533">
        <f t="shared" ref="H30:H35" si="27">E30+14</f>
        <v>45629</v>
      </c>
      <c r="I30" s="2465" t="s">
        <v>5587</v>
      </c>
      <c r="J30" s="533">
        <f t="shared" ref="J30:J35" si="28">E30+16</f>
        <v>45631</v>
      </c>
      <c r="K30" s="4585">
        <f t="shared" ref="K30:K37" si="29">K29+7</f>
        <v>45600</v>
      </c>
      <c r="L30" s="2896">
        <v>45601</v>
      </c>
      <c r="M30" s="2896">
        <f t="shared" ref="M30:M35" si="30">L30+1</f>
        <v>45602</v>
      </c>
      <c r="N30" s="4586" t="s">
        <v>5588</v>
      </c>
    </row>
    <row r="31" spans="1:15" s="130" customFormat="1" ht="12.75" hidden="1" customHeight="1">
      <c r="A31" s="535" t="s">
        <v>5604</v>
      </c>
      <c r="B31" s="3423" t="s">
        <v>5063</v>
      </c>
      <c r="C31" s="1465" t="s">
        <v>5582</v>
      </c>
      <c r="D31" s="533" t="s">
        <v>5605</v>
      </c>
      <c r="E31" s="533">
        <v>45620</v>
      </c>
      <c r="F31" s="533">
        <f t="shared" si="25"/>
        <v>45632</v>
      </c>
      <c r="G31" s="533">
        <f t="shared" si="26"/>
        <v>45633</v>
      </c>
      <c r="H31" s="533">
        <f t="shared" si="27"/>
        <v>45634</v>
      </c>
      <c r="I31" s="2465" t="s">
        <v>5587</v>
      </c>
      <c r="J31" s="533">
        <f t="shared" si="28"/>
        <v>45636</v>
      </c>
      <c r="K31" s="4585">
        <f t="shared" si="29"/>
        <v>45607</v>
      </c>
      <c r="L31" s="2896">
        <v>45608</v>
      </c>
      <c r="M31" s="2896">
        <f t="shared" si="30"/>
        <v>45609</v>
      </c>
      <c r="N31" s="4586" t="s">
        <v>5588</v>
      </c>
    </row>
    <row r="32" spans="1:15" s="130" customFormat="1" ht="12.75" hidden="1" customHeight="1">
      <c r="A32" s="535" t="s">
        <v>5606</v>
      </c>
      <c r="B32" s="3423" t="s">
        <v>5066</v>
      </c>
      <c r="C32" s="1465" t="s">
        <v>5585</v>
      </c>
      <c r="D32" s="533" t="s">
        <v>5607</v>
      </c>
      <c r="E32" s="533">
        <v>45622</v>
      </c>
      <c r="F32" s="533">
        <f t="shared" si="25"/>
        <v>45634</v>
      </c>
      <c r="G32" s="533">
        <f t="shared" si="26"/>
        <v>45635</v>
      </c>
      <c r="H32" s="533">
        <f t="shared" si="27"/>
        <v>45636</v>
      </c>
      <c r="I32" s="2465" t="s">
        <v>5587</v>
      </c>
      <c r="J32" s="533">
        <f t="shared" si="28"/>
        <v>45638</v>
      </c>
      <c r="K32" s="4585">
        <f t="shared" si="29"/>
        <v>45614</v>
      </c>
      <c r="L32" s="2896">
        <v>45615</v>
      </c>
      <c r="M32" s="2896">
        <f t="shared" si="30"/>
        <v>45616</v>
      </c>
      <c r="N32" s="4586" t="s">
        <v>5588</v>
      </c>
    </row>
    <row r="33" spans="1:15" s="130" customFormat="1" ht="12.75" hidden="1" customHeight="1">
      <c r="A33" s="535" t="s">
        <v>5608</v>
      </c>
      <c r="B33" s="3423" t="s">
        <v>5069</v>
      </c>
      <c r="C33" s="1465" t="s">
        <v>5609</v>
      </c>
      <c r="D33" s="533" t="s">
        <v>5610</v>
      </c>
      <c r="E33" s="533">
        <v>45639</v>
      </c>
      <c r="F33" s="533">
        <f t="shared" si="25"/>
        <v>45651</v>
      </c>
      <c r="G33" s="533">
        <f t="shared" si="26"/>
        <v>45652</v>
      </c>
      <c r="H33" s="533">
        <f t="shared" si="27"/>
        <v>45653</v>
      </c>
      <c r="I33" s="533">
        <f>E33+15</f>
        <v>45654</v>
      </c>
      <c r="J33" s="533">
        <f t="shared" si="28"/>
        <v>45655</v>
      </c>
      <c r="K33" s="4585">
        <f t="shared" si="29"/>
        <v>45621</v>
      </c>
      <c r="L33" s="2896">
        <v>45622</v>
      </c>
      <c r="M33" s="2896">
        <f t="shared" si="30"/>
        <v>45623</v>
      </c>
      <c r="N33" s="4586" t="s">
        <v>5588</v>
      </c>
    </row>
    <row r="34" spans="1:15" s="130" customFormat="1" ht="12.75" hidden="1" customHeight="1">
      <c r="A34" s="535" t="s">
        <v>5611</v>
      </c>
      <c r="B34" s="3423" t="s">
        <v>5072</v>
      </c>
      <c r="C34" s="1464" t="s">
        <v>5562</v>
      </c>
      <c r="D34" s="448" t="s">
        <v>5612</v>
      </c>
      <c r="E34" s="448">
        <v>45641</v>
      </c>
      <c r="F34" s="448">
        <f t="shared" si="25"/>
        <v>45653</v>
      </c>
      <c r="G34" s="448">
        <f t="shared" si="26"/>
        <v>45654</v>
      </c>
      <c r="H34" s="448">
        <f t="shared" si="27"/>
        <v>45655</v>
      </c>
      <c r="I34" s="448">
        <f>E34+15</f>
        <v>45656</v>
      </c>
      <c r="J34" s="448">
        <f t="shared" si="28"/>
        <v>45657</v>
      </c>
      <c r="K34" s="4585">
        <f t="shared" si="29"/>
        <v>45628</v>
      </c>
      <c r="L34" s="2896">
        <v>45629</v>
      </c>
      <c r="M34" s="2896">
        <f t="shared" si="30"/>
        <v>45630</v>
      </c>
      <c r="N34" s="4586" t="s">
        <v>5588</v>
      </c>
    </row>
    <row r="35" spans="1:15" s="130" customFormat="1" ht="12.75" hidden="1" customHeight="1">
      <c r="A35" s="535" t="s">
        <v>5613</v>
      </c>
      <c r="B35" s="3423" t="s">
        <v>5076</v>
      </c>
      <c r="C35" s="1464" t="s">
        <v>2759</v>
      </c>
      <c r="D35" s="448" t="s">
        <v>5614</v>
      </c>
      <c r="E35" s="448">
        <v>45647</v>
      </c>
      <c r="F35" s="448">
        <f t="shared" si="25"/>
        <v>45659</v>
      </c>
      <c r="G35" s="448">
        <f t="shared" si="26"/>
        <v>45660</v>
      </c>
      <c r="H35" s="448">
        <f t="shared" si="27"/>
        <v>45661</v>
      </c>
      <c r="I35" s="2465" t="s">
        <v>5587</v>
      </c>
      <c r="J35" s="448">
        <f t="shared" si="28"/>
        <v>45663</v>
      </c>
      <c r="K35" s="4585">
        <f t="shared" si="29"/>
        <v>45635</v>
      </c>
      <c r="L35" s="2896">
        <v>45636</v>
      </c>
      <c r="M35" s="2896">
        <f t="shared" si="30"/>
        <v>45637</v>
      </c>
      <c r="N35" s="4586" t="s">
        <v>5588</v>
      </c>
    </row>
    <row r="36" spans="1:15" s="130" customFormat="1" ht="12.75" hidden="1" customHeight="1">
      <c r="A36" s="535" t="s">
        <v>5615</v>
      </c>
      <c r="B36" s="3423" t="s">
        <v>5079</v>
      </c>
      <c r="C36" s="1464" t="s">
        <v>3523</v>
      </c>
      <c r="D36" s="448" t="s">
        <v>5616</v>
      </c>
      <c r="E36" s="448">
        <v>45654</v>
      </c>
      <c r="F36" s="448">
        <f t="shared" ref="F36:F37" si="31">E36+12</f>
        <v>45666</v>
      </c>
      <c r="G36" s="448">
        <f t="shared" ref="G36:G37" si="32">E36+13</f>
        <v>45667</v>
      </c>
      <c r="H36" s="448">
        <f t="shared" ref="H36:H37" si="33">E36+14</f>
        <v>45668</v>
      </c>
      <c r="I36" s="2465" t="s">
        <v>5587</v>
      </c>
      <c r="J36" s="448">
        <f t="shared" ref="J36:J37" si="34">E36+16</f>
        <v>45670</v>
      </c>
      <c r="K36" s="4585">
        <f t="shared" si="29"/>
        <v>45642</v>
      </c>
      <c r="L36" s="2896">
        <v>45643</v>
      </c>
      <c r="M36" s="2896">
        <f t="shared" ref="M36:M37" si="35">L36+1</f>
        <v>45644</v>
      </c>
      <c r="N36" s="4586" t="s">
        <v>5588</v>
      </c>
    </row>
    <row r="37" spans="1:15" s="130" customFormat="1" ht="12.75" hidden="1" customHeight="1">
      <c r="A37" s="535" t="s">
        <v>5617</v>
      </c>
      <c r="B37" s="3423" t="s">
        <v>5082</v>
      </c>
      <c r="C37" s="1464" t="s">
        <v>5618</v>
      </c>
      <c r="D37" s="448" t="s">
        <v>5619</v>
      </c>
      <c r="E37" s="448">
        <v>45660</v>
      </c>
      <c r="F37" s="448">
        <f t="shared" si="31"/>
        <v>45672</v>
      </c>
      <c r="G37" s="448">
        <f t="shared" si="32"/>
        <v>45673</v>
      </c>
      <c r="H37" s="448">
        <f t="shared" si="33"/>
        <v>45674</v>
      </c>
      <c r="I37" s="2465" t="s">
        <v>5587</v>
      </c>
      <c r="J37" s="448">
        <f t="shared" si="34"/>
        <v>45676</v>
      </c>
      <c r="K37" s="4585">
        <f t="shared" si="29"/>
        <v>45649</v>
      </c>
      <c r="L37" s="2896">
        <v>45650</v>
      </c>
      <c r="M37" s="2896">
        <f t="shared" si="35"/>
        <v>45651</v>
      </c>
      <c r="N37" s="4586" t="s">
        <v>5588</v>
      </c>
    </row>
    <row r="38" spans="1:15" s="130" customFormat="1" ht="12.75" hidden="1" customHeight="1">
      <c r="A38" s="535" t="s">
        <v>5620</v>
      </c>
      <c r="B38" s="3423" t="s">
        <v>5621</v>
      </c>
      <c r="C38" s="1464" t="s">
        <v>5115</v>
      </c>
      <c r="D38" s="448" t="s">
        <v>5622</v>
      </c>
      <c r="E38" s="448">
        <v>45667</v>
      </c>
      <c r="F38" s="448">
        <f>E38+12</f>
        <v>45679</v>
      </c>
      <c r="G38" s="448">
        <f>E38+13</f>
        <v>45680</v>
      </c>
      <c r="H38" s="448">
        <f>E38+14</f>
        <v>45681</v>
      </c>
      <c r="I38" s="2465" t="s">
        <v>5587</v>
      </c>
      <c r="J38" s="448">
        <f>E38+16</f>
        <v>45683</v>
      </c>
      <c r="K38" s="4585">
        <f>K37+7</f>
        <v>45656</v>
      </c>
      <c r="L38" s="2896">
        <v>45657</v>
      </c>
      <c r="M38" s="2896">
        <f>L38+1</f>
        <v>45658</v>
      </c>
      <c r="N38" s="4586" t="s">
        <v>5588</v>
      </c>
    </row>
    <row r="39" spans="1:15" s="130" customFormat="1" ht="12.75" hidden="1" customHeight="1">
      <c r="A39" s="535"/>
      <c r="B39" s="3423" t="s">
        <v>5087</v>
      </c>
      <c r="C39" s="1465" t="s">
        <v>5600</v>
      </c>
      <c r="D39" s="533" t="s">
        <v>5623</v>
      </c>
      <c r="E39" s="533">
        <v>45674</v>
      </c>
      <c r="F39" s="533">
        <f t="shared" ref="F39:F42" si="36">E39+12</f>
        <v>45686</v>
      </c>
      <c r="G39" s="533">
        <f t="shared" ref="G39:G42" si="37">E39+13</f>
        <v>45687</v>
      </c>
      <c r="H39" s="533">
        <f t="shared" ref="H39:H42" si="38">E39+14</f>
        <v>45688</v>
      </c>
      <c r="I39" s="2465" t="s">
        <v>5587</v>
      </c>
      <c r="J39" s="533">
        <f t="shared" ref="J39:J42" si="39">E39+16</f>
        <v>45690</v>
      </c>
      <c r="K39" s="4585">
        <f t="shared" ref="K39:K45" si="40">K38+7</f>
        <v>45663</v>
      </c>
      <c r="L39" s="2896">
        <v>45664</v>
      </c>
      <c r="M39" s="2896">
        <f t="shared" ref="M39:M42" si="41">L39+1</f>
        <v>45665</v>
      </c>
      <c r="N39" s="4586" t="s">
        <v>5588</v>
      </c>
    </row>
    <row r="40" spans="1:15" s="130" customFormat="1" ht="12.75" hidden="1" customHeight="1">
      <c r="A40" s="535" t="s">
        <v>5624</v>
      </c>
      <c r="B40" s="3423" t="s">
        <v>5089</v>
      </c>
      <c r="C40" s="1465" t="s">
        <v>5625</v>
      </c>
      <c r="D40" s="533" t="s">
        <v>5626</v>
      </c>
      <c r="E40" s="533">
        <v>45677</v>
      </c>
      <c r="F40" s="533">
        <f t="shared" si="36"/>
        <v>45689</v>
      </c>
      <c r="G40" s="533">
        <f t="shared" si="37"/>
        <v>45690</v>
      </c>
      <c r="H40" s="533">
        <f t="shared" si="38"/>
        <v>45691</v>
      </c>
      <c r="I40" s="2465" t="s">
        <v>5587</v>
      </c>
      <c r="J40" s="533">
        <f t="shared" si="39"/>
        <v>45693</v>
      </c>
      <c r="K40" s="4585">
        <f t="shared" si="40"/>
        <v>45670</v>
      </c>
      <c r="L40" s="2896">
        <v>45671</v>
      </c>
      <c r="M40" s="2896">
        <f t="shared" si="41"/>
        <v>45672</v>
      </c>
      <c r="N40" s="4586" t="s">
        <v>5588</v>
      </c>
    </row>
    <row r="41" spans="1:15" s="130" customFormat="1" ht="12.75" hidden="1" customHeight="1">
      <c r="A41" s="535" t="s">
        <v>5602</v>
      </c>
      <c r="B41" s="3423" t="s">
        <v>5091</v>
      </c>
      <c r="C41" s="1465" t="s">
        <v>2200</v>
      </c>
      <c r="D41" s="533" t="s">
        <v>5627</v>
      </c>
      <c r="E41" s="533">
        <v>45684</v>
      </c>
      <c r="F41" s="533">
        <f t="shared" si="36"/>
        <v>45696</v>
      </c>
      <c r="G41" s="533">
        <f t="shared" si="37"/>
        <v>45697</v>
      </c>
      <c r="H41" s="533">
        <f t="shared" si="38"/>
        <v>45698</v>
      </c>
      <c r="I41" s="2465" t="s">
        <v>5587</v>
      </c>
      <c r="J41" s="533">
        <f t="shared" si="39"/>
        <v>45700</v>
      </c>
      <c r="K41" s="4585">
        <f t="shared" si="40"/>
        <v>45677</v>
      </c>
      <c r="L41" s="2896">
        <v>45678</v>
      </c>
      <c r="M41" s="2896">
        <f t="shared" si="41"/>
        <v>45679</v>
      </c>
      <c r="N41" s="4586" t="s">
        <v>5588</v>
      </c>
    </row>
    <row r="42" spans="1:15" s="130" customFormat="1" ht="12.75" hidden="1" customHeight="1">
      <c r="A42" s="535"/>
      <c r="B42" s="3423" t="s">
        <v>5093</v>
      </c>
      <c r="C42" s="1465" t="s">
        <v>400</v>
      </c>
      <c r="D42" s="533" t="s">
        <v>5628</v>
      </c>
      <c r="E42" s="533">
        <v>45689</v>
      </c>
      <c r="F42" s="533">
        <f t="shared" si="36"/>
        <v>45701</v>
      </c>
      <c r="G42" s="533">
        <f t="shared" si="37"/>
        <v>45702</v>
      </c>
      <c r="H42" s="533">
        <f t="shared" si="38"/>
        <v>45703</v>
      </c>
      <c r="I42" s="2465" t="s">
        <v>5587</v>
      </c>
      <c r="J42" s="533">
        <f t="shared" si="39"/>
        <v>45705</v>
      </c>
      <c r="K42" s="4585">
        <f t="shared" si="40"/>
        <v>45684</v>
      </c>
      <c r="L42" s="2896">
        <v>45685</v>
      </c>
      <c r="M42" s="2896">
        <f t="shared" si="41"/>
        <v>45686</v>
      </c>
      <c r="N42" s="4586" t="s">
        <v>5588</v>
      </c>
    </row>
    <row r="43" spans="1:15" s="130" customFormat="1" ht="12.75" hidden="1" customHeight="1">
      <c r="A43" s="535"/>
      <c r="B43" s="3423" t="s">
        <v>5095</v>
      </c>
      <c r="C43" s="1464" t="s">
        <v>5629</v>
      </c>
      <c r="D43" s="448" t="s">
        <v>5630</v>
      </c>
      <c r="E43" s="448">
        <v>45698</v>
      </c>
      <c r="F43" s="448">
        <f t="shared" ref="F43" si="42">E43+12</f>
        <v>45710</v>
      </c>
      <c r="G43" s="448">
        <f t="shared" ref="G43" si="43">E43+13</f>
        <v>45711</v>
      </c>
      <c r="H43" s="448">
        <f t="shared" ref="H43" si="44">E43+14</f>
        <v>45712</v>
      </c>
      <c r="I43" s="2465" t="s">
        <v>5587</v>
      </c>
      <c r="J43" s="448">
        <f t="shared" ref="J43" si="45">E43+16</f>
        <v>45714</v>
      </c>
      <c r="K43" s="4585">
        <f t="shared" si="40"/>
        <v>45691</v>
      </c>
      <c r="L43" s="2896">
        <v>45692</v>
      </c>
      <c r="M43" s="2896">
        <f t="shared" ref="M43" si="46">L43+1</f>
        <v>45693</v>
      </c>
      <c r="N43" s="4586" t="s">
        <v>5588</v>
      </c>
    </row>
    <row r="44" spans="1:15" s="130" customFormat="1" ht="12.75" hidden="1" customHeight="1">
      <c r="A44" s="535"/>
      <c r="B44" s="3423" t="s">
        <v>5100</v>
      </c>
      <c r="C44" s="1464" t="s">
        <v>5591</v>
      </c>
      <c r="D44" s="448" t="s">
        <v>5631</v>
      </c>
      <c r="E44" s="448">
        <v>45706</v>
      </c>
      <c r="F44" s="448">
        <f>E44+15</f>
        <v>45721</v>
      </c>
      <c r="G44" s="448">
        <f>E44+16</f>
        <v>45722</v>
      </c>
      <c r="H44" s="448">
        <f>E44+18</f>
        <v>45724</v>
      </c>
      <c r="I44" s="448">
        <f>E44+19</f>
        <v>45725</v>
      </c>
      <c r="J44" s="448">
        <f>E44+20</f>
        <v>45726</v>
      </c>
      <c r="K44" s="4585">
        <f t="shared" si="40"/>
        <v>45698</v>
      </c>
      <c r="L44" s="2896">
        <v>45699</v>
      </c>
      <c r="M44" s="2896">
        <f t="shared" ref="M44:M45" si="47">L44+1</f>
        <v>45700</v>
      </c>
      <c r="N44" s="4586" t="s">
        <v>5588</v>
      </c>
      <c r="O44" s="693" t="s">
        <v>5632</v>
      </c>
    </row>
    <row r="45" spans="1:15" s="130" customFormat="1" ht="12.75" hidden="1" customHeight="1">
      <c r="A45" s="535"/>
      <c r="B45" s="3423" t="s">
        <v>5103</v>
      </c>
      <c r="C45" s="1464" t="s">
        <v>2515</v>
      </c>
      <c r="D45" s="448" t="s">
        <v>5633</v>
      </c>
      <c r="E45" s="448">
        <v>45713</v>
      </c>
      <c r="F45" s="448">
        <f>E45+15</f>
        <v>45728</v>
      </c>
      <c r="G45" s="448">
        <f>E45+16</f>
        <v>45729</v>
      </c>
      <c r="H45" s="448">
        <f>E45+18</f>
        <v>45731</v>
      </c>
      <c r="I45" s="448">
        <f>E45+19</f>
        <v>45732</v>
      </c>
      <c r="J45" s="448">
        <f>E45+20</f>
        <v>45733</v>
      </c>
      <c r="K45" s="4585">
        <f t="shared" si="40"/>
        <v>45705</v>
      </c>
      <c r="L45" s="2896">
        <v>45706</v>
      </c>
      <c r="M45" s="2896">
        <f t="shared" si="47"/>
        <v>45707</v>
      </c>
      <c r="N45" s="4586" t="s">
        <v>5588</v>
      </c>
      <c r="O45" s="693" t="s">
        <v>5632</v>
      </c>
    </row>
    <row r="46" spans="1:15" s="130" customFormat="1" ht="12.75" hidden="1" customHeight="1">
      <c r="A46" s="535" t="s">
        <v>5634</v>
      </c>
      <c r="B46" s="3423" t="s">
        <v>5106</v>
      </c>
      <c r="C46" s="1464" t="s">
        <v>2759</v>
      </c>
      <c r="D46" s="448" t="s">
        <v>5635</v>
      </c>
      <c r="E46" s="448">
        <v>45714</v>
      </c>
      <c r="F46" s="448">
        <f>E46+15</f>
        <v>45729</v>
      </c>
      <c r="G46" s="448">
        <f>E46+16</f>
        <v>45730</v>
      </c>
      <c r="H46" s="448">
        <f>E46+18</f>
        <v>45732</v>
      </c>
      <c r="I46" s="448">
        <f>E46+19</f>
        <v>45733</v>
      </c>
      <c r="J46" s="448">
        <f>E46+20</f>
        <v>45734</v>
      </c>
      <c r="K46" s="4585">
        <f>K45+7</f>
        <v>45712</v>
      </c>
      <c r="L46" s="2896">
        <v>45713</v>
      </c>
      <c r="M46" s="2896">
        <f>L46+1</f>
        <v>45714</v>
      </c>
      <c r="N46" s="4586" t="s">
        <v>5588</v>
      </c>
      <c r="O46" s="693" t="s">
        <v>5632</v>
      </c>
    </row>
    <row r="47" spans="1:15" s="130" customFormat="1" ht="12.75" hidden="1" customHeight="1">
      <c r="A47" s="535" t="s">
        <v>5636</v>
      </c>
      <c r="B47" s="3423" t="s">
        <v>5110</v>
      </c>
      <c r="C47" s="1465" t="s">
        <v>3446</v>
      </c>
      <c r="D47" s="533" t="s">
        <v>5637</v>
      </c>
      <c r="E47" s="533">
        <v>45725</v>
      </c>
      <c r="F47" s="533">
        <f t="shared" ref="F47" si="48">E47+12</f>
        <v>45737</v>
      </c>
      <c r="G47" s="533">
        <f t="shared" ref="G47" si="49">E47+13</f>
        <v>45738</v>
      </c>
      <c r="H47" s="533">
        <f t="shared" ref="H47" si="50">E47+14</f>
        <v>45739</v>
      </c>
      <c r="I47" s="2465" t="s">
        <v>5587</v>
      </c>
      <c r="J47" s="533">
        <f t="shared" ref="J47" si="51">E47+16</f>
        <v>45741</v>
      </c>
      <c r="K47" s="4585">
        <f>K46+7</f>
        <v>45719</v>
      </c>
      <c r="L47" s="2896">
        <v>45720</v>
      </c>
      <c r="M47" s="2896">
        <f>L47+1</f>
        <v>45721</v>
      </c>
      <c r="N47" s="4586" t="s">
        <v>5588</v>
      </c>
    </row>
    <row r="48" spans="1:15" s="130" customFormat="1" ht="12.75" hidden="1" customHeight="1">
      <c r="A48" s="535" t="s">
        <v>5638</v>
      </c>
      <c r="B48" s="3423" t="s">
        <v>5114</v>
      </c>
      <c r="C48" s="1465" t="s">
        <v>3523</v>
      </c>
      <c r="D48" s="533" t="s">
        <v>5639</v>
      </c>
      <c r="E48" s="533">
        <v>45738</v>
      </c>
      <c r="F48" s="533">
        <f t="shared" ref="F48:F50" si="52">E48+12</f>
        <v>45750</v>
      </c>
      <c r="G48" s="533">
        <f t="shared" ref="G48:G50" si="53">E48+13</f>
        <v>45751</v>
      </c>
      <c r="H48" s="533">
        <f t="shared" ref="H48:H50" si="54">E48+14</f>
        <v>45752</v>
      </c>
      <c r="I48" s="2465" t="s">
        <v>5587</v>
      </c>
      <c r="J48" s="533">
        <f t="shared" ref="J48:J50" si="55">E48+16</f>
        <v>45754</v>
      </c>
      <c r="K48" s="4585">
        <f t="shared" ref="K48:K50" si="56">K47+7</f>
        <v>45726</v>
      </c>
      <c r="L48" s="2896">
        <v>45727</v>
      </c>
      <c r="M48" s="2896">
        <f t="shared" ref="M48:M51" si="57">L48+1</f>
        <v>45728</v>
      </c>
      <c r="N48" s="4586" t="s">
        <v>5588</v>
      </c>
    </row>
    <row r="49" spans="1:14" s="130" customFormat="1" ht="12.75" hidden="1" customHeight="1">
      <c r="A49" s="535" t="s">
        <v>5640</v>
      </c>
      <c r="B49" s="3423" t="s">
        <v>5118</v>
      </c>
      <c r="C49" s="3091" t="s">
        <v>2557</v>
      </c>
      <c r="D49" s="533" t="s">
        <v>5641</v>
      </c>
      <c r="E49" s="533">
        <v>45739</v>
      </c>
      <c r="F49" s="533">
        <f t="shared" si="52"/>
        <v>45751</v>
      </c>
      <c r="G49" s="533">
        <f t="shared" si="53"/>
        <v>45752</v>
      </c>
      <c r="H49" s="533">
        <f t="shared" si="54"/>
        <v>45753</v>
      </c>
      <c r="I49" s="2465" t="s">
        <v>5587</v>
      </c>
      <c r="J49" s="533">
        <f t="shared" si="55"/>
        <v>45755</v>
      </c>
      <c r="K49" s="4585">
        <f t="shared" si="56"/>
        <v>45733</v>
      </c>
      <c r="L49" s="2896">
        <v>45734</v>
      </c>
      <c r="M49" s="2896">
        <f t="shared" si="57"/>
        <v>45735</v>
      </c>
      <c r="N49" s="4586" t="s">
        <v>5588</v>
      </c>
    </row>
    <row r="50" spans="1:14" s="130" customFormat="1" ht="12.75" hidden="1" customHeight="1">
      <c r="A50" s="535"/>
      <c r="B50" s="3423" t="s">
        <v>5121</v>
      </c>
      <c r="C50" s="1465" t="s">
        <v>5600</v>
      </c>
      <c r="D50" s="533" t="s">
        <v>5642</v>
      </c>
      <c r="E50" s="533">
        <v>45749</v>
      </c>
      <c r="F50" s="533">
        <f t="shared" si="52"/>
        <v>45761</v>
      </c>
      <c r="G50" s="533">
        <f t="shared" si="53"/>
        <v>45762</v>
      </c>
      <c r="H50" s="533">
        <f t="shared" si="54"/>
        <v>45763</v>
      </c>
      <c r="I50" s="2465" t="s">
        <v>5587</v>
      </c>
      <c r="J50" s="533">
        <f t="shared" si="55"/>
        <v>45765</v>
      </c>
      <c r="K50" s="4585">
        <f t="shared" si="56"/>
        <v>45740</v>
      </c>
      <c r="L50" s="2896">
        <v>45741</v>
      </c>
      <c r="M50" s="2896">
        <f t="shared" si="57"/>
        <v>45742</v>
      </c>
      <c r="N50" s="4586" t="s">
        <v>5588</v>
      </c>
    </row>
    <row r="51" spans="1:14" s="130" customFormat="1" ht="12.75" hidden="1" customHeight="1">
      <c r="A51" s="535" t="s">
        <v>5643</v>
      </c>
      <c r="B51" s="3423" t="s">
        <v>5125</v>
      </c>
      <c r="C51" s="1464" t="s">
        <v>2807</v>
      </c>
      <c r="D51" s="448" t="s">
        <v>5644</v>
      </c>
      <c r="E51" s="448">
        <v>45759</v>
      </c>
      <c r="F51" s="448">
        <f t="shared" ref="F51" si="58">E51+12</f>
        <v>45771</v>
      </c>
      <c r="G51" s="448">
        <f t="shared" ref="G51" si="59">E51+13</f>
        <v>45772</v>
      </c>
      <c r="H51" s="448">
        <f t="shared" ref="H51" si="60">E51+14</f>
        <v>45773</v>
      </c>
      <c r="I51" s="2465" t="s">
        <v>5587</v>
      </c>
      <c r="J51" s="448">
        <f t="shared" ref="J51" si="61">E51+16</f>
        <v>45775</v>
      </c>
      <c r="K51" s="4585">
        <f t="shared" ref="K51:K62" si="62">K50+7</f>
        <v>45747</v>
      </c>
      <c r="L51" s="2896">
        <v>45748</v>
      </c>
      <c r="M51" s="2896">
        <f t="shared" si="57"/>
        <v>45749</v>
      </c>
      <c r="N51" s="4586" t="s">
        <v>5588</v>
      </c>
    </row>
    <row r="52" spans="1:14" s="130" customFormat="1" ht="12.75" hidden="1" customHeight="1">
      <c r="A52" s="535"/>
      <c r="B52" s="3423"/>
      <c r="C52" s="27"/>
      <c r="D52" s="27"/>
      <c r="E52" s="27"/>
      <c r="F52" s="27"/>
      <c r="G52" s="27"/>
      <c r="H52" s="27"/>
      <c r="I52" s="27"/>
      <c r="J52" s="27"/>
      <c r="K52" s="4585"/>
      <c r="L52" s="2896"/>
      <c r="M52" s="2896"/>
      <c r="N52" s="4586"/>
    </row>
    <row r="53" spans="1:14" s="130" customFormat="1" ht="24">
      <c r="A53" s="535"/>
      <c r="B53" s="3423"/>
      <c r="C53" s="730" t="s">
        <v>5273</v>
      </c>
      <c r="D53" s="184"/>
      <c r="E53" s="1129" t="s">
        <v>96</v>
      </c>
      <c r="F53" s="185" t="s">
        <v>1157</v>
      </c>
      <c r="G53" s="185" t="s">
        <v>642</v>
      </c>
      <c r="H53" s="185" t="s">
        <v>5555</v>
      </c>
      <c r="I53" s="185" t="s">
        <v>5556</v>
      </c>
      <c r="J53" s="186" t="s">
        <v>5557</v>
      </c>
      <c r="K53" s="4585"/>
      <c r="L53" s="3594" t="s">
        <v>3599</v>
      </c>
      <c r="M53" s="3594" t="s">
        <v>3600</v>
      </c>
      <c r="N53" s="4586"/>
    </row>
    <row r="54" spans="1:14" s="130" customFormat="1" ht="18.75" customHeight="1">
      <c r="A54" s="535"/>
      <c r="B54" s="3423"/>
      <c r="C54" s="187"/>
      <c r="D54" s="188" t="s">
        <v>5277</v>
      </c>
      <c r="E54" s="726"/>
      <c r="F54" s="261" t="s">
        <v>4267</v>
      </c>
      <c r="G54" s="261" t="s">
        <v>3656</v>
      </c>
      <c r="H54" s="261" t="s">
        <v>4796</v>
      </c>
      <c r="I54" s="261" t="s">
        <v>4038</v>
      </c>
      <c r="J54" s="261" t="s">
        <v>3657</v>
      </c>
      <c r="K54" s="4585"/>
      <c r="L54" s="2896"/>
      <c r="M54" s="2896"/>
      <c r="N54" s="4586"/>
    </row>
    <row r="55" spans="1:14" s="130" customFormat="1" ht="12.75" hidden="1" customHeight="1">
      <c r="A55" s="535" t="s">
        <v>5645</v>
      </c>
      <c r="B55" s="3423" t="s">
        <v>5129</v>
      </c>
      <c r="C55" s="1464" t="s">
        <v>3392</v>
      </c>
      <c r="D55" s="448" t="s">
        <v>5646</v>
      </c>
      <c r="E55" s="448">
        <v>45768</v>
      </c>
      <c r="F55" s="448">
        <f t="shared" ref="F55:F65" si="63">E55+12</f>
        <v>45780</v>
      </c>
      <c r="G55" s="448">
        <f t="shared" ref="G55:G72" si="64">E55+13</f>
        <v>45781</v>
      </c>
      <c r="H55" s="448">
        <f t="shared" ref="H55:H60" si="65">E55+14</f>
        <v>45782</v>
      </c>
      <c r="I55" s="448">
        <f>E55+16</f>
        <v>45784</v>
      </c>
      <c r="J55" s="448">
        <f>E55+17</f>
        <v>45785</v>
      </c>
      <c r="K55" s="4585">
        <f>K51+7</f>
        <v>45754</v>
      </c>
      <c r="L55" s="2896">
        <v>45757</v>
      </c>
      <c r="M55" s="2896">
        <f t="shared" ref="M55:M57" si="66">L55+1</f>
        <v>45758</v>
      </c>
      <c r="N55" s="4586" t="s">
        <v>5647</v>
      </c>
    </row>
    <row r="56" spans="1:14" s="130" customFormat="1" ht="12.75" hidden="1" customHeight="1">
      <c r="A56" s="535"/>
      <c r="B56" s="3423" t="s">
        <v>5132</v>
      </c>
      <c r="C56" s="1464" t="s">
        <v>2617</v>
      </c>
      <c r="D56" s="448" t="s">
        <v>5648</v>
      </c>
      <c r="E56" s="448">
        <v>45770</v>
      </c>
      <c r="F56" s="448">
        <f t="shared" si="63"/>
        <v>45782</v>
      </c>
      <c r="G56" s="448">
        <f t="shared" si="64"/>
        <v>45783</v>
      </c>
      <c r="H56" s="448">
        <f t="shared" si="65"/>
        <v>45784</v>
      </c>
      <c r="I56" s="2465" t="s">
        <v>5587</v>
      </c>
      <c r="J56" s="448">
        <f t="shared" ref="J56:J72" si="67">E56+16</f>
        <v>45786</v>
      </c>
      <c r="K56" s="4585">
        <f t="shared" si="62"/>
        <v>45761</v>
      </c>
      <c r="L56" s="2896">
        <v>45764</v>
      </c>
      <c r="M56" s="2896">
        <f t="shared" si="66"/>
        <v>45765</v>
      </c>
      <c r="N56" s="4586" t="s">
        <v>5647</v>
      </c>
    </row>
    <row r="57" spans="1:14" s="130" customFormat="1" ht="12.75" hidden="1" customHeight="1">
      <c r="A57" s="535" t="s">
        <v>5649</v>
      </c>
      <c r="B57" s="3423" t="s">
        <v>5136</v>
      </c>
      <c r="C57" s="1464" t="s">
        <v>2554</v>
      </c>
      <c r="D57" s="448" t="s">
        <v>5650</v>
      </c>
      <c r="E57" s="448">
        <v>45777</v>
      </c>
      <c r="F57" s="448">
        <f t="shared" si="63"/>
        <v>45789</v>
      </c>
      <c r="G57" s="448">
        <f t="shared" si="64"/>
        <v>45790</v>
      </c>
      <c r="H57" s="448">
        <f t="shared" si="65"/>
        <v>45791</v>
      </c>
      <c r="I57" s="2465" t="s">
        <v>5587</v>
      </c>
      <c r="J57" s="448">
        <f t="shared" si="67"/>
        <v>45793</v>
      </c>
      <c r="K57" s="4585">
        <f t="shared" si="62"/>
        <v>45768</v>
      </c>
      <c r="L57" s="2896">
        <v>45771</v>
      </c>
      <c r="M57" s="2896">
        <f t="shared" si="66"/>
        <v>45772</v>
      </c>
      <c r="N57" s="4586" t="s">
        <v>5647</v>
      </c>
    </row>
    <row r="58" spans="1:14" s="130" customFormat="1" ht="12.75" hidden="1" customHeight="1">
      <c r="A58" s="535" t="s">
        <v>5651</v>
      </c>
      <c r="B58" s="3423" t="s">
        <v>5140</v>
      </c>
      <c r="C58" s="1465" t="s">
        <v>5652</v>
      </c>
      <c r="D58" s="533" t="s">
        <v>5653</v>
      </c>
      <c r="E58" s="533">
        <v>45784</v>
      </c>
      <c r="F58" s="533">
        <f t="shared" si="63"/>
        <v>45796</v>
      </c>
      <c r="G58" s="533">
        <f t="shared" si="64"/>
        <v>45797</v>
      </c>
      <c r="H58" s="533">
        <f t="shared" si="65"/>
        <v>45798</v>
      </c>
      <c r="I58" s="2465" t="s">
        <v>5587</v>
      </c>
      <c r="J58" s="533">
        <f t="shared" si="67"/>
        <v>45800</v>
      </c>
      <c r="K58" s="4585">
        <f t="shared" si="62"/>
        <v>45775</v>
      </c>
      <c r="L58" s="2896">
        <v>45778</v>
      </c>
      <c r="M58" s="2896">
        <f t="shared" ref="M58:M60" si="68">L58+1</f>
        <v>45779</v>
      </c>
      <c r="N58" s="4586" t="s">
        <v>5647</v>
      </c>
    </row>
    <row r="59" spans="1:14" s="130" customFormat="1" ht="12.75" hidden="1" customHeight="1">
      <c r="A59" s="535" t="s">
        <v>5654</v>
      </c>
      <c r="B59" s="3423" t="s">
        <v>5143</v>
      </c>
      <c r="C59" s="1465" t="s">
        <v>502</v>
      </c>
      <c r="D59" s="533" t="s">
        <v>5655</v>
      </c>
      <c r="E59" s="533">
        <v>45790</v>
      </c>
      <c r="F59" s="533">
        <f t="shared" si="63"/>
        <v>45802</v>
      </c>
      <c r="G59" s="533">
        <f t="shared" si="64"/>
        <v>45803</v>
      </c>
      <c r="H59" s="533">
        <f t="shared" si="65"/>
        <v>45804</v>
      </c>
      <c r="I59" s="2465" t="s">
        <v>5587</v>
      </c>
      <c r="J59" s="533">
        <f t="shared" si="67"/>
        <v>45806</v>
      </c>
      <c r="K59" s="4585">
        <f t="shared" si="62"/>
        <v>45782</v>
      </c>
      <c r="L59" s="2896">
        <v>45785</v>
      </c>
      <c r="M59" s="2896">
        <f t="shared" si="68"/>
        <v>45786</v>
      </c>
      <c r="N59" s="4586" t="s">
        <v>5647</v>
      </c>
    </row>
    <row r="60" spans="1:14" s="130" customFormat="1" ht="12.75" hidden="1" customHeight="1">
      <c r="A60" s="535" t="s">
        <v>5656</v>
      </c>
      <c r="B60" s="3423" t="s">
        <v>5145</v>
      </c>
      <c r="C60" s="1465" t="s">
        <v>3446</v>
      </c>
      <c r="D60" s="533" t="s">
        <v>5657</v>
      </c>
      <c r="E60" s="533">
        <v>45799</v>
      </c>
      <c r="F60" s="533">
        <f t="shared" si="63"/>
        <v>45811</v>
      </c>
      <c r="G60" s="533">
        <f t="shared" si="64"/>
        <v>45812</v>
      </c>
      <c r="H60" s="533">
        <f t="shared" si="65"/>
        <v>45813</v>
      </c>
      <c r="I60" s="2465" t="s">
        <v>5587</v>
      </c>
      <c r="J60" s="533">
        <f t="shared" si="67"/>
        <v>45815</v>
      </c>
      <c r="K60" s="4585">
        <f t="shared" si="62"/>
        <v>45789</v>
      </c>
      <c r="L60" s="2896">
        <v>45792</v>
      </c>
      <c r="M60" s="2896">
        <f t="shared" si="68"/>
        <v>45793</v>
      </c>
      <c r="N60" s="4586" t="s">
        <v>5647</v>
      </c>
    </row>
    <row r="61" spans="1:14" s="130" customFormat="1" ht="12.75" hidden="1" customHeight="1">
      <c r="A61" s="535" t="s">
        <v>5658</v>
      </c>
      <c r="B61" s="3423" t="s">
        <v>5149</v>
      </c>
      <c r="C61" s="1465" t="s">
        <v>438</v>
      </c>
      <c r="D61" s="533" t="s">
        <v>5659</v>
      </c>
      <c r="E61" s="533">
        <v>45805</v>
      </c>
      <c r="F61" s="533">
        <f t="shared" si="63"/>
        <v>45817</v>
      </c>
      <c r="G61" s="533">
        <f t="shared" si="64"/>
        <v>45818</v>
      </c>
      <c r="H61" s="2465" t="s">
        <v>5587</v>
      </c>
      <c r="I61" s="2465" t="s">
        <v>5587</v>
      </c>
      <c r="J61" s="533">
        <f t="shared" si="67"/>
        <v>45821</v>
      </c>
      <c r="K61" s="4585">
        <f t="shared" si="62"/>
        <v>45796</v>
      </c>
      <c r="L61" s="2896">
        <v>45799</v>
      </c>
      <c r="M61" s="2896">
        <f t="shared" ref="M61:M62" si="69">L61+1</f>
        <v>45800</v>
      </c>
      <c r="N61" s="4586" t="s">
        <v>5647</v>
      </c>
    </row>
    <row r="62" spans="1:14" s="130" customFormat="1" ht="12.75" hidden="1" customHeight="1">
      <c r="A62" s="535" t="s">
        <v>5660</v>
      </c>
      <c r="B62" s="3423" t="s">
        <v>5153</v>
      </c>
      <c r="C62" s="1465" t="s">
        <v>5661</v>
      </c>
      <c r="D62" s="533" t="s">
        <v>5662</v>
      </c>
      <c r="E62" s="533">
        <v>45814</v>
      </c>
      <c r="F62" s="533">
        <f t="shared" si="63"/>
        <v>45826</v>
      </c>
      <c r="G62" s="533">
        <f t="shared" si="64"/>
        <v>45827</v>
      </c>
      <c r="H62" s="2465" t="s">
        <v>5587</v>
      </c>
      <c r="I62" s="2465" t="s">
        <v>5587</v>
      </c>
      <c r="J62" s="533">
        <f t="shared" si="67"/>
        <v>45830</v>
      </c>
      <c r="K62" s="4585">
        <f t="shared" si="62"/>
        <v>45803</v>
      </c>
      <c r="L62" s="2896">
        <v>45806</v>
      </c>
      <c r="M62" s="2896">
        <f t="shared" si="69"/>
        <v>45807</v>
      </c>
      <c r="N62" s="4586" t="s">
        <v>5647</v>
      </c>
    </row>
    <row r="63" spans="1:14" s="130" customFormat="1" ht="12.75" hidden="1" customHeight="1">
      <c r="A63" s="535" t="s">
        <v>5663</v>
      </c>
      <c r="B63" s="3423" t="s">
        <v>5156</v>
      </c>
      <c r="C63" s="1464" t="s">
        <v>5664</v>
      </c>
      <c r="D63" s="448" t="s">
        <v>5665</v>
      </c>
      <c r="E63" s="448">
        <v>45819</v>
      </c>
      <c r="F63" s="448">
        <f t="shared" si="63"/>
        <v>45831</v>
      </c>
      <c r="G63" s="448">
        <f t="shared" si="64"/>
        <v>45832</v>
      </c>
      <c r="H63" s="2465" t="s">
        <v>5587</v>
      </c>
      <c r="I63" s="2465" t="s">
        <v>5587</v>
      </c>
      <c r="J63" s="448">
        <f t="shared" si="67"/>
        <v>45835</v>
      </c>
      <c r="K63" s="4585">
        <f>K62+7</f>
        <v>45810</v>
      </c>
      <c r="L63" s="2896">
        <v>45813</v>
      </c>
      <c r="M63" s="2896">
        <f>L63+1</f>
        <v>45814</v>
      </c>
      <c r="N63" s="4586" t="s">
        <v>5647</v>
      </c>
    </row>
    <row r="64" spans="1:14" s="130" customFormat="1" ht="12.75" hidden="1" customHeight="1">
      <c r="A64" s="535"/>
      <c r="B64" s="3423" t="s">
        <v>5160</v>
      </c>
      <c r="C64" s="3166" t="s">
        <v>2807</v>
      </c>
      <c r="D64" s="448" t="s">
        <v>5666</v>
      </c>
      <c r="E64" s="448">
        <v>45822</v>
      </c>
      <c r="F64" s="448">
        <f t="shared" si="63"/>
        <v>45834</v>
      </c>
      <c r="G64" s="448">
        <f t="shared" si="64"/>
        <v>45835</v>
      </c>
      <c r="H64" s="2465" t="s">
        <v>5587</v>
      </c>
      <c r="I64" s="2465" t="s">
        <v>5587</v>
      </c>
      <c r="J64" s="448">
        <f t="shared" si="67"/>
        <v>45838</v>
      </c>
      <c r="K64" s="4585">
        <f>K63+7</f>
        <v>45817</v>
      </c>
      <c r="L64" s="2896">
        <v>45820</v>
      </c>
      <c r="M64" s="2896">
        <f>L64+1</f>
        <v>45821</v>
      </c>
      <c r="N64" s="4586" t="s">
        <v>5647</v>
      </c>
    </row>
    <row r="65" spans="1:14" s="130" customFormat="1" ht="12.75" hidden="1" customHeight="1">
      <c r="A65" s="535" t="s">
        <v>5667</v>
      </c>
      <c r="B65" s="3423" t="s">
        <v>5164</v>
      </c>
      <c r="C65" s="1464" t="s">
        <v>5668</v>
      </c>
      <c r="D65" s="448" t="s">
        <v>5669</v>
      </c>
      <c r="E65" s="448">
        <v>45834</v>
      </c>
      <c r="F65" s="448">
        <f t="shared" si="63"/>
        <v>45846</v>
      </c>
      <c r="G65" s="448">
        <f t="shared" si="64"/>
        <v>45847</v>
      </c>
      <c r="H65" s="2465" t="s">
        <v>5587</v>
      </c>
      <c r="I65" s="2465" t="s">
        <v>5587</v>
      </c>
      <c r="J65" s="448">
        <f t="shared" si="67"/>
        <v>45850</v>
      </c>
      <c r="K65" s="4585">
        <f>K64+7</f>
        <v>45824</v>
      </c>
      <c r="L65" s="2896">
        <v>45827</v>
      </c>
      <c r="M65" s="2896">
        <f>L65+1</f>
        <v>45828</v>
      </c>
      <c r="N65" s="4586" t="s">
        <v>5647</v>
      </c>
    </row>
    <row r="66" spans="1:14" s="130" customFormat="1" ht="12.75" hidden="1" customHeight="1">
      <c r="A66" s="535" t="s">
        <v>5670</v>
      </c>
      <c r="B66" s="3423" t="s">
        <v>5169</v>
      </c>
      <c r="C66" s="1464" t="s">
        <v>5671</v>
      </c>
      <c r="D66" s="448" t="s">
        <v>5672</v>
      </c>
      <c r="E66" s="448">
        <v>45842</v>
      </c>
      <c r="F66" s="448">
        <f t="shared" ref="F66:F67" si="70">E66+12</f>
        <v>45854</v>
      </c>
      <c r="G66" s="448">
        <f t="shared" si="64"/>
        <v>45855</v>
      </c>
      <c r="H66" s="2465" t="s">
        <v>5587</v>
      </c>
      <c r="I66" s="2465" t="s">
        <v>5587</v>
      </c>
      <c r="J66" s="448">
        <f t="shared" si="67"/>
        <v>45858</v>
      </c>
      <c r="K66" s="4585">
        <f t="shared" ref="K66:K80" si="71">K65+7</f>
        <v>45831</v>
      </c>
      <c r="L66" s="2896">
        <v>45834</v>
      </c>
      <c r="M66" s="2896">
        <f t="shared" ref="M66:M67" si="72">L66+1</f>
        <v>45835</v>
      </c>
      <c r="N66" s="4586" t="s">
        <v>5647</v>
      </c>
    </row>
    <row r="67" spans="1:14" s="130" customFormat="1" ht="12.75" hidden="1" customHeight="1">
      <c r="A67" s="535"/>
      <c r="B67" s="3423" t="s">
        <v>5004</v>
      </c>
      <c r="C67" s="1465" t="s">
        <v>2554</v>
      </c>
      <c r="D67" s="533" t="s">
        <v>5673</v>
      </c>
      <c r="E67" s="533">
        <v>45844</v>
      </c>
      <c r="F67" s="533">
        <f t="shared" si="70"/>
        <v>45856</v>
      </c>
      <c r="G67" s="533">
        <f t="shared" si="64"/>
        <v>45857</v>
      </c>
      <c r="H67" s="2465" t="s">
        <v>5587</v>
      </c>
      <c r="I67" s="2465" t="s">
        <v>5587</v>
      </c>
      <c r="J67" s="533">
        <f t="shared" si="67"/>
        <v>45860</v>
      </c>
      <c r="K67" s="4585">
        <f t="shared" si="71"/>
        <v>45838</v>
      </c>
      <c r="L67" s="2896">
        <v>45841</v>
      </c>
      <c r="M67" s="2896">
        <f t="shared" si="72"/>
        <v>45842</v>
      </c>
      <c r="N67" s="4586" t="s">
        <v>5647</v>
      </c>
    </row>
    <row r="68" spans="1:14" s="130" customFormat="1" ht="12.75" hidden="1" customHeight="1">
      <c r="A68" s="535" t="s">
        <v>5674</v>
      </c>
      <c r="B68" s="3423" t="s">
        <v>5007</v>
      </c>
      <c r="C68" s="1465" t="s">
        <v>2092</v>
      </c>
      <c r="D68" s="533" t="s">
        <v>5675</v>
      </c>
      <c r="E68" s="533">
        <v>45858</v>
      </c>
      <c r="F68" s="533">
        <f t="shared" ref="F68:F69" si="73">E68+12</f>
        <v>45870</v>
      </c>
      <c r="G68" s="533">
        <f t="shared" si="64"/>
        <v>45871</v>
      </c>
      <c r="H68" s="2465" t="s">
        <v>5587</v>
      </c>
      <c r="I68" s="2465" t="s">
        <v>5587</v>
      </c>
      <c r="J68" s="533">
        <f t="shared" si="67"/>
        <v>45874</v>
      </c>
      <c r="K68" s="4585">
        <f t="shared" si="71"/>
        <v>45845</v>
      </c>
      <c r="L68" s="2896">
        <v>45848</v>
      </c>
      <c r="M68" s="2896">
        <f t="shared" ref="M68:M69" si="74">L68+1</f>
        <v>45849</v>
      </c>
      <c r="N68" s="4586" t="s">
        <v>5647</v>
      </c>
    </row>
    <row r="69" spans="1:14" s="130" customFormat="1" ht="12.75" hidden="1" customHeight="1">
      <c r="A69" s="535"/>
      <c r="B69" s="3423" t="s">
        <v>5011</v>
      </c>
      <c r="C69" s="1465" t="s">
        <v>2759</v>
      </c>
      <c r="D69" s="533" t="s">
        <v>5676</v>
      </c>
      <c r="E69" s="533">
        <v>45863</v>
      </c>
      <c r="F69" s="533">
        <f t="shared" si="73"/>
        <v>45875</v>
      </c>
      <c r="G69" s="533">
        <f t="shared" si="64"/>
        <v>45876</v>
      </c>
      <c r="H69" s="2465" t="s">
        <v>5587</v>
      </c>
      <c r="I69" s="2465" t="s">
        <v>5587</v>
      </c>
      <c r="J69" s="533">
        <f t="shared" si="67"/>
        <v>45879</v>
      </c>
      <c r="K69" s="4585">
        <f t="shared" si="71"/>
        <v>45852</v>
      </c>
      <c r="L69" s="2896">
        <v>45855</v>
      </c>
      <c r="M69" s="2896">
        <f t="shared" si="74"/>
        <v>45856</v>
      </c>
      <c r="N69" s="4586" t="s">
        <v>5647</v>
      </c>
    </row>
    <row r="70" spans="1:14" s="130" customFormat="1" ht="12.75" hidden="1" customHeight="1">
      <c r="A70" s="535" t="s">
        <v>547</v>
      </c>
      <c r="B70" s="3423" t="s">
        <v>5015</v>
      </c>
      <c r="C70" s="3091" t="s">
        <v>2200</v>
      </c>
      <c r="D70" s="533" t="s">
        <v>5677</v>
      </c>
      <c r="E70" s="533">
        <v>45869</v>
      </c>
      <c r="F70" s="533">
        <f t="shared" ref="F70:F72" si="75">E70+12</f>
        <v>45881</v>
      </c>
      <c r="G70" s="533">
        <f t="shared" si="64"/>
        <v>45882</v>
      </c>
      <c r="H70" s="2465" t="s">
        <v>5587</v>
      </c>
      <c r="I70" s="2465" t="s">
        <v>5587</v>
      </c>
      <c r="J70" s="533">
        <f t="shared" si="67"/>
        <v>45885</v>
      </c>
      <c r="K70" s="4585">
        <f t="shared" si="71"/>
        <v>45859</v>
      </c>
      <c r="L70" s="2896">
        <v>45862</v>
      </c>
      <c r="M70" s="2896">
        <f t="shared" ref="M70:M72" si="76">L70+1</f>
        <v>45863</v>
      </c>
      <c r="N70" s="4586" t="s">
        <v>5647</v>
      </c>
    </row>
    <row r="71" spans="1:14" s="130" customFormat="1" ht="12.75" hidden="1" customHeight="1">
      <c r="A71" s="535"/>
      <c r="B71" s="3423" t="s">
        <v>5019</v>
      </c>
      <c r="C71" s="1465" t="s">
        <v>438</v>
      </c>
      <c r="D71" s="533" t="s">
        <v>5678</v>
      </c>
      <c r="E71" s="533">
        <v>45878</v>
      </c>
      <c r="F71" s="533">
        <f t="shared" si="75"/>
        <v>45890</v>
      </c>
      <c r="G71" s="533">
        <f t="shared" si="64"/>
        <v>45891</v>
      </c>
      <c r="H71" s="2465" t="s">
        <v>5587</v>
      </c>
      <c r="I71" s="2465" t="s">
        <v>5587</v>
      </c>
      <c r="J71" s="533">
        <f t="shared" si="67"/>
        <v>45894</v>
      </c>
      <c r="K71" s="4585">
        <f t="shared" si="71"/>
        <v>45866</v>
      </c>
      <c r="L71" s="2896">
        <v>45869</v>
      </c>
      <c r="M71" s="2896">
        <f t="shared" si="76"/>
        <v>45870</v>
      </c>
      <c r="N71" s="4586" t="s">
        <v>5647</v>
      </c>
    </row>
    <row r="72" spans="1:14" s="130" customFormat="1" ht="12.75" hidden="1" customHeight="1">
      <c r="A72" s="535"/>
      <c r="B72" s="3423" t="s">
        <v>5023</v>
      </c>
      <c r="C72" s="1464" t="s">
        <v>5679</v>
      </c>
      <c r="D72" s="448" t="s">
        <v>5488</v>
      </c>
      <c r="E72" s="448">
        <v>45885</v>
      </c>
      <c r="F72" s="448">
        <f t="shared" si="75"/>
        <v>45897</v>
      </c>
      <c r="G72" s="448">
        <f t="shared" si="64"/>
        <v>45898</v>
      </c>
      <c r="H72" s="448">
        <f>E72+14</f>
        <v>45899</v>
      </c>
      <c r="I72" s="2465" t="s">
        <v>5587</v>
      </c>
      <c r="J72" s="448">
        <f t="shared" si="67"/>
        <v>45901</v>
      </c>
      <c r="K72" s="4585">
        <f t="shared" si="71"/>
        <v>45873</v>
      </c>
      <c r="L72" s="2896">
        <v>45876</v>
      </c>
      <c r="M72" s="2896">
        <f t="shared" si="76"/>
        <v>45877</v>
      </c>
      <c r="N72" s="4586" t="s">
        <v>5647</v>
      </c>
    </row>
    <row r="73" spans="1:14" s="130" customFormat="1" ht="12.75" hidden="1" customHeight="1">
      <c r="A73" s="535" t="s">
        <v>5680</v>
      </c>
      <c r="B73" s="3423" t="s">
        <v>5026</v>
      </c>
      <c r="C73" s="1464" t="s">
        <v>5681</v>
      </c>
      <c r="D73" s="448" t="s">
        <v>5682</v>
      </c>
      <c r="E73" s="448">
        <v>45892</v>
      </c>
      <c r="F73" s="448">
        <f t="shared" ref="F73" si="77">E73+12</f>
        <v>45904</v>
      </c>
      <c r="G73" s="448">
        <f t="shared" ref="G73" si="78">E73+13</f>
        <v>45905</v>
      </c>
      <c r="H73" s="2465" t="s">
        <v>5587</v>
      </c>
      <c r="I73" s="2465" t="s">
        <v>5587</v>
      </c>
      <c r="J73" s="448">
        <f t="shared" ref="J73" si="79">E73+16</f>
        <v>45908</v>
      </c>
      <c r="K73" s="4585">
        <f>K72+7</f>
        <v>45880</v>
      </c>
      <c r="L73" s="2896">
        <v>45883</v>
      </c>
      <c r="M73" s="2896">
        <f t="shared" ref="M73" si="80">L73+1</f>
        <v>45884</v>
      </c>
      <c r="N73" s="4586" t="s">
        <v>5647</v>
      </c>
    </row>
    <row r="74" spans="1:14" s="130" customFormat="1" ht="12.75" hidden="1" customHeight="1">
      <c r="A74" s="535" t="s">
        <v>5683</v>
      </c>
      <c r="B74" s="3423" t="s">
        <v>5030</v>
      </c>
      <c r="C74" s="1464" t="s">
        <v>5684</v>
      </c>
      <c r="D74" s="448" t="s">
        <v>5497</v>
      </c>
      <c r="E74" s="448">
        <v>45895</v>
      </c>
      <c r="F74" s="448">
        <f t="shared" ref="F74:F79" si="81">E74+12</f>
        <v>45907</v>
      </c>
      <c r="G74" s="448">
        <f t="shared" ref="G74:G79" si="82">E74+13</f>
        <v>45908</v>
      </c>
      <c r="H74" s="448">
        <f>E74+14</f>
        <v>45909</v>
      </c>
      <c r="I74" s="2465" t="s">
        <v>5587</v>
      </c>
      <c r="J74" s="448">
        <f t="shared" ref="J74:J79" si="83">E74+16</f>
        <v>45911</v>
      </c>
      <c r="K74" s="4585">
        <f t="shared" si="71"/>
        <v>45887</v>
      </c>
      <c r="L74" s="2896">
        <v>45890</v>
      </c>
      <c r="M74" s="2896">
        <f t="shared" ref="M74:M79" si="84">L74+1</f>
        <v>45891</v>
      </c>
      <c r="N74" s="4586" t="s">
        <v>5647</v>
      </c>
    </row>
    <row r="75" spans="1:14" s="130" customFormat="1" ht="12.75" hidden="1" customHeight="1">
      <c r="A75" s="535" t="s">
        <v>5685</v>
      </c>
      <c r="B75" s="3423" t="s">
        <v>5034</v>
      </c>
      <c r="C75" s="1464" t="s">
        <v>2100</v>
      </c>
      <c r="D75" s="448" t="s">
        <v>5686</v>
      </c>
      <c r="E75" s="448">
        <v>45906</v>
      </c>
      <c r="F75" s="448">
        <f t="shared" si="81"/>
        <v>45918</v>
      </c>
      <c r="G75" s="448">
        <f t="shared" si="82"/>
        <v>45919</v>
      </c>
      <c r="H75" s="2465" t="s">
        <v>5587</v>
      </c>
      <c r="I75" s="2465" t="s">
        <v>5587</v>
      </c>
      <c r="J75" s="448">
        <f t="shared" si="83"/>
        <v>45922</v>
      </c>
      <c r="K75" s="4585">
        <f t="shared" si="71"/>
        <v>45894</v>
      </c>
      <c r="L75" s="2896">
        <v>45897</v>
      </c>
      <c r="M75" s="2896">
        <f t="shared" si="84"/>
        <v>45898</v>
      </c>
      <c r="N75" s="4586" t="s">
        <v>5647</v>
      </c>
    </row>
    <row r="76" spans="1:14" s="130" customFormat="1" ht="12.75" hidden="1" customHeight="1">
      <c r="A76" s="535" t="s">
        <v>5687</v>
      </c>
      <c r="B76" s="3423" t="s">
        <v>5038</v>
      </c>
      <c r="C76" s="1465" t="s">
        <v>5688</v>
      </c>
      <c r="D76" s="533" t="s">
        <v>5689</v>
      </c>
      <c r="E76" s="533">
        <v>45909</v>
      </c>
      <c r="F76" s="533">
        <f t="shared" si="81"/>
        <v>45921</v>
      </c>
      <c r="G76" s="533">
        <f t="shared" si="82"/>
        <v>45922</v>
      </c>
      <c r="H76" s="2465" t="s">
        <v>5587</v>
      </c>
      <c r="I76" s="2465" t="s">
        <v>5587</v>
      </c>
      <c r="J76" s="533">
        <f t="shared" si="83"/>
        <v>45925</v>
      </c>
      <c r="K76" s="4585">
        <f t="shared" si="71"/>
        <v>45901</v>
      </c>
      <c r="L76" s="2896">
        <v>45904</v>
      </c>
      <c r="M76" s="2896">
        <f t="shared" si="84"/>
        <v>45905</v>
      </c>
      <c r="N76" s="4586" t="s">
        <v>5647</v>
      </c>
    </row>
    <row r="77" spans="1:14" s="130" customFormat="1" ht="12.75" hidden="1" customHeight="1">
      <c r="A77" s="535" t="s">
        <v>5690</v>
      </c>
      <c r="B77" s="3423" t="s">
        <v>5040</v>
      </c>
      <c r="C77" s="1465" t="s">
        <v>5671</v>
      </c>
      <c r="D77" s="533" t="s">
        <v>5691</v>
      </c>
      <c r="E77" s="533">
        <v>45920</v>
      </c>
      <c r="F77" s="533">
        <f t="shared" si="81"/>
        <v>45932</v>
      </c>
      <c r="G77" s="533">
        <f t="shared" si="82"/>
        <v>45933</v>
      </c>
      <c r="H77" s="2465" t="s">
        <v>5587</v>
      </c>
      <c r="I77" s="2465" t="s">
        <v>5587</v>
      </c>
      <c r="J77" s="533">
        <f t="shared" si="83"/>
        <v>45936</v>
      </c>
      <c r="K77" s="4585">
        <f t="shared" si="71"/>
        <v>45908</v>
      </c>
      <c r="L77" s="2896">
        <v>45911</v>
      </c>
      <c r="M77" s="2896">
        <f t="shared" si="84"/>
        <v>45912</v>
      </c>
      <c r="N77" s="4586" t="s">
        <v>5647</v>
      </c>
    </row>
    <row r="78" spans="1:14" s="130" customFormat="1" ht="12.75" hidden="1" customHeight="1">
      <c r="A78" s="535" t="s">
        <v>5692</v>
      </c>
      <c r="B78" s="3423" t="s">
        <v>5043</v>
      </c>
      <c r="C78" s="1465" t="s">
        <v>5693</v>
      </c>
      <c r="D78" s="533" t="s">
        <v>5694</v>
      </c>
      <c r="E78" s="533">
        <v>45926</v>
      </c>
      <c r="F78" s="533">
        <f t="shared" si="81"/>
        <v>45938</v>
      </c>
      <c r="G78" s="533">
        <f t="shared" si="82"/>
        <v>45939</v>
      </c>
      <c r="H78" s="2465" t="s">
        <v>5587</v>
      </c>
      <c r="I78" s="2465" t="s">
        <v>5587</v>
      </c>
      <c r="J78" s="533">
        <f t="shared" si="83"/>
        <v>45942</v>
      </c>
      <c r="K78" s="4585">
        <f t="shared" si="71"/>
        <v>45915</v>
      </c>
      <c r="L78" s="2896">
        <v>45918</v>
      </c>
      <c r="M78" s="2896">
        <f t="shared" si="84"/>
        <v>45919</v>
      </c>
      <c r="N78" s="4586" t="s">
        <v>5647</v>
      </c>
    </row>
    <row r="79" spans="1:14" s="130" customFormat="1" ht="12.75" hidden="1" customHeight="1">
      <c r="A79" s="535" t="s">
        <v>5695</v>
      </c>
      <c r="B79" s="3423" t="s">
        <v>5046</v>
      </c>
      <c r="C79" s="1465" t="s">
        <v>2517</v>
      </c>
      <c r="D79" s="533" t="s">
        <v>5696</v>
      </c>
      <c r="E79" s="533">
        <v>45932</v>
      </c>
      <c r="F79" s="533">
        <f t="shared" si="81"/>
        <v>45944</v>
      </c>
      <c r="G79" s="533">
        <f t="shared" si="82"/>
        <v>45945</v>
      </c>
      <c r="H79" s="2465" t="s">
        <v>5587</v>
      </c>
      <c r="I79" s="2465" t="s">
        <v>5587</v>
      </c>
      <c r="J79" s="533">
        <f t="shared" si="83"/>
        <v>45948</v>
      </c>
      <c r="K79" s="4585">
        <f t="shared" si="71"/>
        <v>45922</v>
      </c>
      <c r="L79" s="2896">
        <v>45925</v>
      </c>
      <c r="M79" s="2896">
        <f t="shared" si="84"/>
        <v>45926</v>
      </c>
      <c r="N79" s="4586" t="s">
        <v>5647</v>
      </c>
    </row>
    <row r="80" spans="1:14" s="130" customFormat="1" ht="12.75" hidden="1" customHeight="1">
      <c r="A80" s="535" t="s">
        <v>5697</v>
      </c>
      <c r="B80" s="3423" t="s">
        <v>5049</v>
      </c>
      <c r="C80" s="1464" t="s">
        <v>3120</v>
      </c>
      <c r="D80" s="448" t="s">
        <v>5698</v>
      </c>
      <c r="E80" s="448">
        <v>45942</v>
      </c>
      <c r="F80" s="448">
        <f t="shared" ref="F80" si="85">E80+12</f>
        <v>45954</v>
      </c>
      <c r="G80" s="448">
        <f t="shared" ref="G80" si="86">E80+13</f>
        <v>45955</v>
      </c>
      <c r="H80" s="2465" t="s">
        <v>5587</v>
      </c>
      <c r="I80" s="2465" t="s">
        <v>5587</v>
      </c>
      <c r="J80" s="448">
        <f t="shared" ref="J80" si="87">E80+16</f>
        <v>45958</v>
      </c>
      <c r="K80" s="4585">
        <f t="shared" si="71"/>
        <v>45929</v>
      </c>
      <c r="L80" s="2896">
        <v>45932</v>
      </c>
      <c r="M80" s="2896">
        <f t="shared" ref="M80" si="88">L80+1</f>
        <v>45933</v>
      </c>
      <c r="N80" s="4586" t="s">
        <v>5647</v>
      </c>
    </row>
    <row r="81" spans="1:14" s="130" customFormat="1" ht="12.75" hidden="1" customHeight="1">
      <c r="A81" s="535" t="s">
        <v>5699</v>
      </c>
      <c r="B81" s="3423" t="s">
        <v>5052</v>
      </c>
      <c r="C81" s="1464" t="s">
        <v>438</v>
      </c>
      <c r="D81" s="448" t="s">
        <v>5700</v>
      </c>
      <c r="E81" s="448">
        <v>45947</v>
      </c>
      <c r="F81" s="448">
        <f>E81+12</f>
        <v>45959</v>
      </c>
      <c r="G81" s="448">
        <f>E81+13</f>
        <v>45960</v>
      </c>
      <c r="H81" s="2465" t="s">
        <v>5587</v>
      </c>
      <c r="I81" s="2465" t="s">
        <v>5587</v>
      </c>
      <c r="J81" s="448">
        <f>E81+16</f>
        <v>45963</v>
      </c>
      <c r="K81" s="4585">
        <f>K80+7</f>
        <v>45936</v>
      </c>
      <c r="L81" s="2896">
        <v>45939</v>
      </c>
      <c r="M81" s="2896">
        <f>L81+1</f>
        <v>45940</v>
      </c>
      <c r="N81" s="4586" t="s">
        <v>5647</v>
      </c>
    </row>
    <row r="82" spans="1:14" s="130" customFormat="1" ht="12.75" hidden="1" customHeight="1">
      <c r="A82" s="535"/>
      <c r="B82" s="3423" t="s">
        <v>5054</v>
      </c>
      <c r="C82" s="1464" t="s">
        <v>5679</v>
      </c>
      <c r="D82" s="448" t="s">
        <v>5701</v>
      </c>
      <c r="E82" s="448">
        <v>45949</v>
      </c>
      <c r="F82" s="448">
        <f>E82+12</f>
        <v>45961</v>
      </c>
      <c r="G82" s="448">
        <f>E82+13</f>
        <v>45962</v>
      </c>
      <c r="H82" s="2465" t="s">
        <v>5587</v>
      </c>
      <c r="I82" s="2465" t="s">
        <v>5587</v>
      </c>
      <c r="J82" s="448">
        <f>E82+16</f>
        <v>45965</v>
      </c>
      <c r="K82" s="4585">
        <f>K81+7</f>
        <v>45943</v>
      </c>
      <c r="L82" s="2896">
        <v>45946</v>
      </c>
      <c r="M82" s="2896">
        <f>L82+1</f>
        <v>45947</v>
      </c>
      <c r="N82" s="4586" t="s">
        <v>5647</v>
      </c>
    </row>
    <row r="83" spans="1:14" s="130" customFormat="1" ht="12.75" hidden="1" customHeight="1">
      <c r="A83" s="535" t="s">
        <v>5702</v>
      </c>
      <c r="B83" s="3423" t="s">
        <v>5056</v>
      </c>
      <c r="C83" s="1464" t="s">
        <v>2648</v>
      </c>
      <c r="D83" s="448" t="s">
        <v>5703</v>
      </c>
      <c r="E83" s="448">
        <v>45965</v>
      </c>
      <c r="F83" s="448">
        <f t="shared" ref="F83:F85" si="89">E83+12</f>
        <v>45977</v>
      </c>
      <c r="G83" s="448">
        <f t="shared" ref="G83:G84" si="90">E83+13</f>
        <v>45978</v>
      </c>
      <c r="H83" s="2465" t="s">
        <v>5587</v>
      </c>
      <c r="I83" s="2465" t="s">
        <v>5587</v>
      </c>
      <c r="J83" s="448">
        <f t="shared" ref="J83:J84" si="91">E83+16</f>
        <v>45981</v>
      </c>
      <c r="K83" s="4585">
        <f t="shared" ref="K83" si="92">K82+7</f>
        <v>45950</v>
      </c>
      <c r="L83" s="2896">
        <v>45953</v>
      </c>
      <c r="M83" s="2896">
        <f t="shared" ref="M83:M85" si="93">L83+1</f>
        <v>45954</v>
      </c>
      <c r="N83" s="4586" t="s">
        <v>5647</v>
      </c>
    </row>
    <row r="84" spans="1:14" s="130" customFormat="1" ht="12.75" customHeight="1">
      <c r="A84" s="535" t="s">
        <v>5704</v>
      </c>
      <c r="B84" s="3423" t="s">
        <v>5058</v>
      </c>
      <c r="C84" s="1464" t="s">
        <v>2110</v>
      </c>
      <c r="D84" s="448" t="s">
        <v>5705</v>
      </c>
      <c r="E84" s="448">
        <v>45971</v>
      </c>
      <c r="F84" s="448">
        <f t="shared" si="89"/>
        <v>45983</v>
      </c>
      <c r="G84" s="448">
        <f t="shared" si="90"/>
        <v>45984</v>
      </c>
      <c r="H84" s="4744" t="s">
        <v>5587</v>
      </c>
      <c r="I84" s="4744" t="s">
        <v>5587</v>
      </c>
      <c r="J84" s="448">
        <f t="shared" si="91"/>
        <v>45987</v>
      </c>
      <c r="K84" s="4585">
        <f>K83+7</f>
        <v>45957</v>
      </c>
      <c r="L84" s="2896">
        <v>45960</v>
      </c>
      <c r="M84" s="2896">
        <f t="shared" si="93"/>
        <v>45961</v>
      </c>
      <c r="N84" s="4586" t="s">
        <v>5647</v>
      </c>
    </row>
    <row r="85" spans="1:14" s="130" customFormat="1" ht="12.75" customHeight="1">
      <c r="A85" s="535"/>
      <c r="B85" s="3423" t="s">
        <v>5060</v>
      </c>
      <c r="C85" s="1465" t="s">
        <v>2100</v>
      </c>
      <c r="D85" s="533" t="s">
        <v>5706</v>
      </c>
      <c r="E85" s="533">
        <v>45977</v>
      </c>
      <c r="F85" s="533">
        <f t="shared" si="89"/>
        <v>45989</v>
      </c>
      <c r="G85" s="533">
        <f t="shared" ref="G85" si="94">E85+13</f>
        <v>45990</v>
      </c>
      <c r="H85" s="4744" t="s">
        <v>5587</v>
      </c>
      <c r="I85" s="4744" t="s">
        <v>5587</v>
      </c>
      <c r="J85" s="533">
        <f t="shared" ref="J85" si="95">E85+16</f>
        <v>45993</v>
      </c>
      <c r="K85" s="4585">
        <f t="shared" ref="K85:K92" si="96">K84+7</f>
        <v>45964</v>
      </c>
      <c r="L85" s="2896">
        <v>45967</v>
      </c>
      <c r="M85" s="2896">
        <f t="shared" si="93"/>
        <v>45968</v>
      </c>
      <c r="N85" s="4586" t="s">
        <v>5647</v>
      </c>
    </row>
    <row r="86" spans="1:14" s="130" customFormat="1" ht="12.75" customHeight="1">
      <c r="A86" s="535"/>
      <c r="B86" s="3423" t="s">
        <v>5063</v>
      </c>
      <c r="C86" s="1465" t="s">
        <v>5688</v>
      </c>
      <c r="D86" s="533" t="s">
        <v>5707</v>
      </c>
      <c r="E86" s="533">
        <v>45984</v>
      </c>
      <c r="F86" s="533">
        <f t="shared" ref="F86:F89" si="97">E86+12</f>
        <v>45996</v>
      </c>
      <c r="G86" s="533">
        <f t="shared" ref="G86:G89" si="98">E86+13</f>
        <v>45997</v>
      </c>
      <c r="H86" s="4744" t="s">
        <v>5587</v>
      </c>
      <c r="I86" s="4744" t="s">
        <v>5587</v>
      </c>
      <c r="J86" s="533">
        <f t="shared" ref="J86:J89" si="99">E86+16</f>
        <v>46000</v>
      </c>
      <c r="K86" s="4585">
        <f t="shared" si="96"/>
        <v>45971</v>
      </c>
      <c r="L86" s="2896">
        <v>45974</v>
      </c>
      <c r="M86" s="2896">
        <f t="shared" ref="M86:M89" si="100">L86+1</f>
        <v>45975</v>
      </c>
      <c r="N86" s="4586" t="s">
        <v>5647</v>
      </c>
    </row>
    <row r="87" spans="1:14" s="130" customFormat="1" ht="12.75" customHeight="1">
      <c r="A87" s="535"/>
      <c r="B87" s="3423" t="s">
        <v>5066</v>
      </c>
      <c r="C87" s="1465" t="s">
        <v>5671</v>
      </c>
      <c r="D87" s="533" t="s">
        <v>5708</v>
      </c>
      <c r="E87" s="533">
        <v>45988</v>
      </c>
      <c r="F87" s="533">
        <f t="shared" si="97"/>
        <v>46000</v>
      </c>
      <c r="G87" s="533">
        <f t="shared" si="98"/>
        <v>46001</v>
      </c>
      <c r="H87" s="4744" t="s">
        <v>5587</v>
      </c>
      <c r="I87" s="4744" t="s">
        <v>5587</v>
      </c>
      <c r="J87" s="533">
        <f t="shared" si="99"/>
        <v>46004</v>
      </c>
      <c r="K87" s="4585">
        <f t="shared" si="96"/>
        <v>45978</v>
      </c>
      <c r="L87" s="2896">
        <v>45981</v>
      </c>
      <c r="M87" s="2896">
        <f t="shared" si="100"/>
        <v>45982</v>
      </c>
      <c r="N87" s="4586" t="s">
        <v>5647</v>
      </c>
    </row>
    <row r="88" spans="1:14" s="130" customFormat="1" ht="12.75" customHeight="1">
      <c r="A88" s="535" t="s">
        <v>5709</v>
      </c>
      <c r="B88" s="3423" t="s">
        <v>5069</v>
      </c>
      <c r="C88" s="1465" t="s">
        <v>3532</v>
      </c>
      <c r="D88" s="533" t="s">
        <v>5710</v>
      </c>
      <c r="E88" s="533">
        <v>45994</v>
      </c>
      <c r="F88" s="533">
        <f t="shared" si="97"/>
        <v>46006</v>
      </c>
      <c r="G88" s="533">
        <f t="shared" si="98"/>
        <v>46007</v>
      </c>
      <c r="H88" s="4744" t="s">
        <v>5587</v>
      </c>
      <c r="I88" s="4744" t="s">
        <v>5587</v>
      </c>
      <c r="J88" s="533">
        <f t="shared" si="99"/>
        <v>46010</v>
      </c>
      <c r="K88" s="4585">
        <f t="shared" si="96"/>
        <v>45985</v>
      </c>
      <c r="L88" s="2896">
        <v>45988</v>
      </c>
      <c r="M88" s="2896">
        <f t="shared" si="100"/>
        <v>45989</v>
      </c>
      <c r="N88" s="4586" t="s">
        <v>5647</v>
      </c>
    </row>
    <row r="89" spans="1:14" s="130" customFormat="1" ht="12.75" customHeight="1">
      <c r="A89" s="535"/>
      <c r="B89" s="3423" t="s">
        <v>5072</v>
      </c>
      <c r="C89" s="3390" t="s">
        <v>2517</v>
      </c>
      <c r="D89" s="3792" t="s">
        <v>5711</v>
      </c>
      <c r="E89" s="3792">
        <v>45995</v>
      </c>
      <c r="F89" s="3792">
        <f t="shared" si="97"/>
        <v>46007</v>
      </c>
      <c r="G89" s="3792">
        <f t="shared" si="98"/>
        <v>46008</v>
      </c>
      <c r="H89" s="4744" t="s">
        <v>5587</v>
      </c>
      <c r="I89" s="4744" t="s">
        <v>5587</v>
      </c>
      <c r="J89" s="3792">
        <f t="shared" si="99"/>
        <v>46011</v>
      </c>
      <c r="K89" s="4585">
        <f t="shared" si="96"/>
        <v>45992</v>
      </c>
      <c r="L89" s="2896">
        <v>45995</v>
      </c>
      <c r="M89" s="2896">
        <f t="shared" si="100"/>
        <v>45996</v>
      </c>
      <c r="N89" s="4586" t="s">
        <v>5647</v>
      </c>
    </row>
    <row r="90" spans="1:14" s="130" customFormat="1" ht="12.75" customHeight="1">
      <c r="A90" s="535"/>
      <c r="B90" s="3423" t="s">
        <v>5076</v>
      </c>
      <c r="C90" s="3390" t="s">
        <v>5712</v>
      </c>
      <c r="D90" s="3792" t="s">
        <v>5713</v>
      </c>
      <c r="E90" s="3792">
        <v>46002</v>
      </c>
      <c r="F90" s="3792">
        <f t="shared" ref="F90:F92" si="101">E90+12</f>
        <v>46014</v>
      </c>
      <c r="G90" s="3792">
        <f t="shared" ref="G90:G92" si="102">E90+13</f>
        <v>46015</v>
      </c>
      <c r="H90" s="4744" t="s">
        <v>5587</v>
      </c>
      <c r="I90" s="4744" t="s">
        <v>5587</v>
      </c>
      <c r="J90" s="3792">
        <f t="shared" ref="J90:J92" si="103">E90+16</f>
        <v>46018</v>
      </c>
      <c r="K90" s="4585">
        <f t="shared" si="96"/>
        <v>45999</v>
      </c>
      <c r="L90" s="2896">
        <v>46002</v>
      </c>
      <c r="M90" s="2896">
        <f t="shared" ref="M90:M92" si="104">L90+1</f>
        <v>46003</v>
      </c>
      <c r="N90" s="4586" t="s">
        <v>5647</v>
      </c>
    </row>
    <row r="91" spans="1:14" s="130" customFormat="1" ht="12.75" customHeight="1">
      <c r="A91" s="535"/>
      <c r="B91" s="3423" t="s">
        <v>5079</v>
      </c>
      <c r="C91" s="3390" t="s">
        <v>5714</v>
      </c>
      <c r="D91" s="3792" t="s">
        <v>5715</v>
      </c>
      <c r="E91" s="3792">
        <v>46009</v>
      </c>
      <c r="F91" s="3792">
        <f t="shared" si="101"/>
        <v>46021</v>
      </c>
      <c r="G91" s="3792">
        <f t="shared" si="102"/>
        <v>46022</v>
      </c>
      <c r="H91" s="4744" t="s">
        <v>5587</v>
      </c>
      <c r="I91" s="4744" t="s">
        <v>5587</v>
      </c>
      <c r="J91" s="3792">
        <f t="shared" si="103"/>
        <v>46025</v>
      </c>
      <c r="K91" s="4585">
        <f t="shared" si="96"/>
        <v>46006</v>
      </c>
      <c r="L91" s="2896">
        <v>46009</v>
      </c>
      <c r="M91" s="2896">
        <f t="shared" si="104"/>
        <v>46010</v>
      </c>
      <c r="N91" s="4586" t="s">
        <v>5647</v>
      </c>
    </row>
    <row r="92" spans="1:14" s="130" customFormat="1" ht="12.75" customHeight="1">
      <c r="A92" s="535"/>
      <c r="B92" s="3423" t="s">
        <v>5082</v>
      </c>
      <c r="C92" s="3390" t="s">
        <v>5679</v>
      </c>
      <c r="D92" s="3792" t="s">
        <v>5716</v>
      </c>
      <c r="E92" s="3792">
        <v>46016</v>
      </c>
      <c r="F92" s="3792">
        <f t="shared" si="101"/>
        <v>46028</v>
      </c>
      <c r="G92" s="3792">
        <f t="shared" si="102"/>
        <v>46029</v>
      </c>
      <c r="H92" s="4744" t="s">
        <v>5587</v>
      </c>
      <c r="I92" s="4744" t="s">
        <v>5587</v>
      </c>
      <c r="J92" s="3792">
        <f t="shared" si="103"/>
        <v>46032</v>
      </c>
      <c r="K92" s="4585">
        <f t="shared" si="96"/>
        <v>46013</v>
      </c>
      <c r="L92" s="2896">
        <v>46016</v>
      </c>
      <c r="M92" s="2896">
        <f t="shared" si="104"/>
        <v>46017</v>
      </c>
      <c r="N92" s="4586" t="s">
        <v>5647</v>
      </c>
    </row>
    <row r="93" spans="1:14" s="130" customFormat="1" ht="12.75" customHeight="1">
      <c r="A93" s="535"/>
      <c r="B93" s="3423" t="s">
        <v>5230</v>
      </c>
      <c r="C93" s="1465" t="s">
        <v>2648</v>
      </c>
      <c r="D93" s="533" t="s">
        <v>5717</v>
      </c>
      <c r="E93" s="533">
        <v>46023</v>
      </c>
      <c r="F93" s="533">
        <f>E93+12</f>
        <v>46035</v>
      </c>
      <c r="G93" s="533">
        <f>E93+13</f>
        <v>46036</v>
      </c>
      <c r="H93" s="4744" t="s">
        <v>5587</v>
      </c>
      <c r="I93" s="4744" t="s">
        <v>5587</v>
      </c>
      <c r="J93" s="533">
        <f>E93+16</f>
        <v>46039</v>
      </c>
      <c r="K93" s="4585">
        <f>K92+7</f>
        <v>46020</v>
      </c>
      <c r="L93" s="2896">
        <v>46023</v>
      </c>
      <c r="M93" s="2896">
        <f>L93+1</f>
        <v>46024</v>
      </c>
      <c r="N93" s="4586" t="s">
        <v>5647</v>
      </c>
    </row>
    <row r="94" spans="1:14" s="130" customFormat="1" ht="12.75" customHeight="1">
      <c r="A94" s="535"/>
      <c r="B94" s="3423" t="s">
        <v>5087</v>
      </c>
      <c r="C94" s="1465" t="s">
        <v>2110</v>
      </c>
      <c r="D94" s="533" t="s">
        <v>5718</v>
      </c>
      <c r="E94" s="533">
        <v>46030</v>
      </c>
      <c r="F94" s="533">
        <f>E94+12</f>
        <v>46042</v>
      </c>
      <c r="G94" s="533">
        <f>E94+13</f>
        <v>46043</v>
      </c>
      <c r="H94" s="4744" t="s">
        <v>5587</v>
      </c>
      <c r="I94" s="4744" t="s">
        <v>5587</v>
      </c>
      <c r="J94" s="533">
        <f>E94+16</f>
        <v>46046</v>
      </c>
      <c r="K94" s="4585">
        <f>K93+7</f>
        <v>46027</v>
      </c>
      <c r="L94" s="2896">
        <v>46030</v>
      </c>
      <c r="M94" s="2896">
        <f>L94+1</f>
        <v>46031</v>
      </c>
      <c r="N94" s="4586" t="s">
        <v>5647</v>
      </c>
    </row>
    <row r="95" spans="1:14" s="130" customFormat="1" ht="12.75" customHeight="1">
      <c r="A95" s="535"/>
      <c r="B95" s="3423" t="s">
        <v>5089</v>
      </c>
      <c r="C95" s="1465" t="s">
        <v>2100</v>
      </c>
      <c r="D95" s="533" t="s">
        <v>9309</v>
      </c>
      <c r="E95" s="533">
        <v>46037</v>
      </c>
      <c r="F95" s="533">
        <f t="shared" ref="F95:F98" si="105">E95+12</f>
        <v>46049</v>
      </c>
      <c r="G95" s="533">
        <f t="shared" ref="G95:G98" si="106">E95+13</f>
        <v>46050</v>
      </c>
      <c r="H95" s="4744" t="s">
        <v>5587</v>
      </c>
      <c r="I95" s="4744" t="s">
        <v>5587</v>
      </c>
      <c r="J95" s="533">
        <f t="shared" ref="J95:J98" si="107">E95+16</f>
        <v>46053</v>
      </c>
      <c r="K95" s="4585">
        <f t="shared" ref="K95:K98" si="108">K94+7</f>
        <v>46034</v>
      </c>
      <c r="L95" s="2896">
        <v>46037</v>
      </c>
      <c r="M95" s="2896">
        <f t="shared" ref="M95:M98" si="109">L95+1</f>
        <v>46038</v>
      </c>
      <c r="N95" s="4586" t="s">
        <v>5647</v>
      </c>
    </row>
    <row r="96" spans="1:14" s="130" customFormat="1" ht="12.75" customHeight="1">
      <c r="A96" s="535"/>
      <c r="B96" s="3423" t="s">
        <v>5091</v>
      </c>
      <c r="C96" s="1465" t="s">
        <v>5688</v>
      </c>
      <c r="D96" s="533" t="s">
        <v>9310</v>
      </c>
      <c r="E96" s="533">
        <v>46044</v>
      </c>
      <c r="F96" s="533">
        <f t="shared" si="105"/>
        <v>46056</v>
      </c>
      <c r="G96" s="533">
        <f t="shared" si="106"/>
        <v>46057</v>
      </c>
      <c r="H96" s="4744" t="s">
        <v>5587</v>
      </c>
      <c r="I96" s="4744" t="s">
        <v>5587</v>
      </c>
      <c r="J96" s="533">
        <f t="shared" si="107"/>
        <v>46060</v>
      </c>
      <c r="K96" s="4585">
        <f t="shared" si="108"/>
        <v>46041</v>
      </c>
      <c r="L96" s="2896">
        <v>46044</v>
      </c>
      <c r="M96" s="2896">
        <f t="shared" si="109"/>
        <v>46045</v>
      </c>
      <c r="N96" s="4586" t="s">
        <v>5647</v>
      </c>
    </row>
    <row r="97" spans="1:14" s="130" customFormat="1" ht="12.75" customHeight="1">
      <c r="A97" s="535"/>
      <c r="B97" s="3423" t="s">
        <v>5093</v>
      </c>
      <c r="C97" s="1465" t="s">
        <v>5671</v>
      </c>
      <c r="D97" s="533" t="s">
        <v>9311</v>
      </c>
      <c r="E97" s="533">
        <v>46051</v>
      </c>
      <c r="F97" s="533">
        <f t="shared" si="105"/>
        <v>46063</v>
      </c>
      <c r="G97" s="533">
        <f t="shared" si="106"/>
        <v>46064</v>
      </c>
      <c r="H97" s="4744" t="s">
        <v>5587</v>
      </c>
      <c r="I97" s="4744" t="s">
        <v>5587</v>
      </c>
      <c r="J97" s="533">
        <f t="shared" si="107"/>
        <v>46067</v>
      </c>
      <c r="K97" s="4585">
        <f t="shared" si="108"/>
        <v>46048</v>
      </c>
      <c r="L97" s="2896">
        <v>46051</v>
      </c>
      <c r="M97" s="2896">
        <f t="shared" si="109"/>
        <v>46052</v>
      </c>
      <c r="N97" s="4586" t="s">
        <v>5647</v>
      </c>
    </row>
    <row r="98" spans="1:14" s="130" customFormat="1" ht="12.75" customHeight="1">
      <c r="A98" s="535"/>
      <c r="B98" s="3423" t="s">
        <v>5095</v>
      </c>
      <c r="C98" s="1464" t="s">
        <v>3532</v>
      </c>
      <c r="D98" s="448" t="s">
        <v>9312</v>
      </c>
      <c r="E98" s="448">
        <f>E97+7</f>
        <v>46058</v>
      </c>
      <c r="F98" s="448">
        <f t="shared" si="105"/>
        <v>46070</v>
      </c>
      <c r="G98" s="448">
        <f t="shared" si="106"/>
        <v>46071</v>
      </c>
      <c r="H98" s="4744" t="s">
        <v>5587</v>
      </c>
      <c r="I98" s="4744" t="s">
        <v>5587</v>
      </c>
      <c r="J98" s="3792">
        <f t="shared" si="107"/>
        <v>46074</v>
      </c>
      <c r="K98" s="4585">
        <f t="shared" si="108"/>
        <v>46055</v>
      </c>
      <c r="L98" s="2896">
        <f t="shared" ref="L98" si="110">L97+7</f>
        <v>46058</v>
      </c>
      <c r="M98" s="2896">
        <f t="shared" si="109"/>
        <v>46059</v>
      </c>
      <c r="N98" s="4586" t="s">
        <v>5647</v>
      </c>
    </row>
    <row r="99" spans="1:14" s="130" customFormat="1" ht="12.75" customHeight="1">
      <c r="A99" s="312"/>
      <c r="B99" s="77"/>
      <c r="C99" s="2707" t="s">
        <v>5552</v>
      </c>
      <c r="D99" s="197"/>
      <c r="E99" s="198"/>
      <c r="F99" s="198"/>
      <c r="G99" s="198"/>
      <c r="H99" s="198"/>
      <c r="I99" s="198"/>
      <c r="J99" s="199"/>
      <c r="K99" s="4588"/>
      <c r="M99" s="267"/>
    </row>
    <row r="100" spans="1:14">
      <c r="C100" s="27"/>
    </row>
    <row r="101" spans="1:14">
      <c r="C101" s="3595"/>
      <c r="E101" s="3595"/>
    </row>
    <row r="102" spans="1:14" s="130" customFormat="1" ht="12">
      <c r="B102" s="77"/>
      <c r="C102" s="230" t="s">
        <v>0</v>
      </c>
      <c r="D102" s="69"/>
      <c r="E102" s="1416" t="s">
        <v>2209</v>
      </c>
      <c r="F102" s="70"/>
      <c r="G102" s="70" t="s">
        <v>35</v>
      </c>
      <c r="H102" s="70"/>
      <c r="I102" s="69"/>
      <c r="J102" s="69"/>
      <c r="K102" s="70" t="s">
        <v>60</v>
      </c>
      <c r="L102" s="70" t="str">
        <f>'HOW TO-&gt;'!$B$136</f>
        <v>6011 2413</v>
      </c>
      <c r="M102" s="70"/>
      <c r="N102" s="69"/>
    </row>
    <row r="103" spans="1:14" s="130" customFormat="1" ht="12">
      <c r="B103" s="77"/>
      <c r="C103" s="80" t="s">
        <v>1</v>
      </c>
      <c r="D103" s="69"/>
      <c r="E103" s="283" t="s">
        <v>610</v>
      </c>
      <c r="F103" s="70"/>
      <c r="G103" s="69" t="s">
        <v>611</v>
      </c>
      <c r="H103" s="69"/>
      <c r="I103" s="283" t="s">
        <v>38</v>
      </c>
      <c r="J103" s="69"/>
      <c r="K103" s="69" t="s">
        <v>62</v>
      </c>
      <c r="L103" s="69"/>
      <c r="M103" s="283" t="s">
        <v>63</v>
      </c>
      <c r="N103" s="69"/>
    </row>
    <row r="104" spans="1:14" s="130" customFormat="1" ht="12">
      <c r="B104" s="77"/>
      <c r="C104" s="80"/>
      <c r="D104" s="69"/>
      <c r="E104" s="283"/>
      <c r="F104" s="69"/>
      <c r="G104" s="69"/>
      <c r="H104" s="69"/>
      <c r="I104" s="283"/>
      <c r="J104" s="69"/>
      <c r="K104" s="69" t="str">
        <f>'HOW TO-&gt;'!$A$138</f>
        <v>PERMIT</v>
      </c>
      <c r="L104" s="69"/>
      <c r="M104" s="3053" t="str">
        <f>'HOW TO-&gt;'!$C$138</f>
        <v>SG094-SinPermit@msc.com</v>
      </c>
      <c r="N104" s="69"/>
    </row>
    <row r="105" spans="1:14" s="130" customFormat="1" ht="12">
      <c r="B105" s="77"/>
      <c r="C105" s="1819">
        <f>'HOW TO-&gt;'!$A$105</f>
        <v>0</v>
      </c>
      <c r="D105" s="1819">
        <f>'HOW TO-&gt;'!$B$105</f>
        <v>0</v>
      </c>
      <c r="E105" s="80">
        <f>'HOW TO-&gt;'!$C$105</f>
        <v>0</v>
      </c>
      <c r="F105" s="69"/>
      <c r="G105" s="1819" t="str">
        <f>'HOW TO-&gt;'!$A$124</f>
        <v>ROBERT CHIA</v>
      </c>
      <c r="H105" s="1819" t="str">
        <f>'HOW TO-&gt;'!$B$124</f>
        <v>6011 0564</v>
      </c>
      <c r="I105" s="80" t="str">
        <f>'HOW TO-&gt;'!$C$124</f>
        <v>robert.chia@msc.com</v>
      </c>
      <c r="J105" s="69"/>
      <c r="K105" s="1819" t="str">
        <f>'HOW TO-&gt;'!$A$139</f>
        <v>RAYNAR ANG</v>
      </c>
      <c r="L105" s="1819" t="str">
        <f>'HOW TO-&gt;'!$B$139</f>
        <v>6011 2358</v>
      </c>
      <c r="M105" s="80" t="str">
        <f>'HOW TO-&gt;'!$C$139</f>
        <v>raynar.ang@msc.com</v>
      </c>
      <c r="N105" s="69"/>
    </row>
    <row r="106" spans="1:14" s="130" customFormat="1" ht="12">
      <c r="B106" s="77"/>
      <c r="C106" s="1819" t="str">
        <f>'HOW TO-&gt;'!$A$106</f>
        <v>NATALIE LEW</v>
      </c>
      <c r="D106" s="1819" t="str">
        <f>'HOW TO-&gt;'!$B$106</f>
        <v>6011 2399</v>
      </c>
      <c r="E106" s="80" t="str">
        <f>'HOW TO-&gt;'!$C$106</f>
        <v>natalie.lew@msc.com</v>
      </c>
      <c r="F106" s="69"/>
      <c r="G106" s="1819" t="str">
        <f>'HOW TO-&gt;'!$A$125</f>
        <v>S. Y. LIEW</v>
      </c>
      <c r="H106" s="1819" t="str">
        <f>'HOW TO-&gt;'!$B$125</f>
        <v>6011 2348</v>
      </c>
      <c r="I106" s="80" t="str">
        <f>'HOW TO-&gt;'!$C$125</f>
        <v>seoyi.liew@msc.com</v>
      </c>
      <c r="J106" s="69"/>
      <c r="K106" s="1819" t="str">
        <f>'HOW TO-&gt;'!$A$140</f>
        <v>KAI SIANG</v>
      </c>
      <c r="L106" s="1819" t="str">
        <f>'HOW TO-&gt;'!$B$140</f>
        <v>6011 2356</v>
      </c>
      <c r="M106" s="80" t="str">
        <f>'HOW TO-&gt;'!$C$140</f>
        <v>kaisiang.lim@msc.com</v>
      </c>
      <c r="N106" s="69"/>
    </row>
    <row r="107" spans="1:14" s="130" customFormat="1" ht="12">
      <c r="B107" s="77"/>
      <c r="C107" s="1819" t="str">
        <f>'HOW TO-&gt;'!$A$107</f>
        <v>PHOEBE HUANG</v>
      </c>
      <c r="D107" s="1819" t="str">
        <f>'HOW TO-&gt;'!$B$107</f>
        <v>6011 0562</v>
      </c>
      <c r="E107" s="80" t="str">
        <f>'HOW TO-&gt;'!$C$107</f>
        <v>phoebe.huang@msc.com</v>
      </c>
      <c r="F107" s="69"/>
      <c r="G107" s="1819" t="str">
        <f>'HOW TO-&gt;'!$A$126</f>
        <v>SHARON KOH</v>
      </c>
      <c r="H107" s="1819" t="str">
        <f>'HOW TO-&gt;'!$B$126</f>
        <v>6011 2349</v>
      </c>
      <c r="I107" s="80" t="str">
        <f>'HOW TO-&gt;'!$C$126</f>
        <v>sharon.koh@msc.com</v>
      </c>
      <c r="J107" s="69"/>
      <c r="K107" s="1819" t="str">
        <f>'HOW TO-&gt;'!$A$141</f>
        <v>DEWI</v>
      </c>
      <c r="L107" s="1819" t="str">
        <f>'HOW TO-&gt;'!$B$141</f>
        <v>6011 2354</v>
      </c>
      <c r="M107" s="80" t="str">
        <f>'HOW TO-&gt;'!$C$141</f>
        <v>dewi.ratnah@msc.com</v>
      </c>
      <c r="N107" s="69"/>
    </row>
    <row r="108" spans="1:14" s="130" customFormat="1" ht="12">
      <c r="B108" s="77"/>
      <c r="C108" s="1819" t="str">
        <f>'HOW TO-&gt;'!$A$108</f>
        <v>SHERWIN LIM</v>
      </c>
      <c r="D108" s="1819" t="str">
        <f>'HOW TO-&gt;'!$B$108</f>
        <v>6011 2395</v>
      </c>
      <c r="E108" s="80" t="str">
        <f>'HOW TO-&gt;'!$C$108</f>
        <v>sherwin.lim@msc.com</v>
      </c>
      <c r="F108" s="69"/>
      <c r="G108" s="1819" t="str">
        <f>'HOW TO-&gt;'!$A$127</f>
        <v>ANGELIA LAU</v>
      </c>
      <c r="H108" s="1819" t="str">
        <f>'HOW TO-&gt;'!$B$127</f>
        <v>6011 2346</v>
      </c>
      <c r="I108" s="80" t="str">
        <f>'HOW TO-&gt;'!$C$127</f>
        <v>angelia.lau@msc.com</v>
      </c>
      <c r="J108" s="69"/>
      <c r="K108" s="1819" t="str">
        <f>'HOW TO-&gt;'!$A$142</f>
        <v>YU TING</v>
      </c>
      <c r="L108" s="1819" t="str">
        <f>'HOW TO-&gt;'!$B$142</f>
        <v>6011 2359</v>
      </c>
      <c r="M108" s="80" t="str">
        <f>'HOW TO-&gt;'!$C$142</f>
        <v>yuting.luo@msc.com</v>
      </c>
      <c r="N108" s="69"/>
    </row>
    <row r="109" spans="1:14" s="130" customFormat="1" ht="12">
      <c r="B109" s="77"/>
      <c r="C109" s="1819" t="str">
        <f>'HOW TO-&gt;'!$A$109</f>
        <v>CHOK KAR HEE</v>
      </c>
      <c r="D109" s="1819" t="str">
        <f>'HOW TO-&gt;'!$B$109</f>
        <v>6011 2397</v>
      </c>
      <c r="E109" s="80" t="str">
        <f>'HOW TO-&gt;'!$C$109</f>
        <v>karhee.chok@msc.com</v>
      </c>
      <c r="F109" s="69"/>
      <c r="G109" s="1819" t="str">
        <f>'HOW TO-&gt;'!$A$128</f>
        <v>NOOR AFNINDAH</v>
      </c>
      <c r="H109" s="1819" t="str">
        <f>'HOW TO-&gt;'!$B$128</f>
        <v>6011 2347</v>
      </c>
      <c r="I109" s="80" t="str">
        <f>'HOW TO-&gt;'!$C$128</f>
        <v>noor.afnindah@msc.com</v>
      </c>
      <c r="J109" s="69"/>
      <c r="K109" s="1819" t="str">
        <f>'HOW TO-&gt;'!$A$143</f>
        <v>SHAN SHAN</v>
      </c>
      <c r="L109" s="1819" t="str">
        <f>'HOW TO-&gt;'!$B$143</f>
        <v>6011 2353</v>
      </c>
      <c r="M109" s="80" t="str">
        <f>'HOW TO-&gt;'!$C$143</f>
        <v>shanshan.chin@msc.com</v>
      </c>
      <c r="N109" s="69"/>
    </row>
    <row r="110" spans="1:14" s="130" customFormat="1" ht="12">
      <c r="B110" s="77"/>
      <c r="C110" s="1819" t="str">
        <f>'HOW TO-&gt;'!$A$110</f>
        <v>LEWIS SOH</v>
      </c>
      <c r="D110" s="1819" t="str">
        <f>'HOW TO-&gt;'!$B$110</f>
        <v>6011 7905</v>
      </c>
      <c r="E110" s="80" t="str">
        <f>'HOW TO-&gt;'!$C$110</f>
        <v>lewis.soh@msc.com</v>
      </c>
      <c r="F110" s="69"/>
      <c r="G110" s="1819" t="str">
        <f>'HOW TO-&gt;'!$A$129</f>
        <v>NG CHING WEI</v>
      </c>
      <c r="H110" s="1819" t="str">
        <f>'HOW TO-&gt;'!$B$129</f>
        <v>6011 2404</v>
      </c>
      <c r="I110" s="80" t="str">
        <f>'HOW TO-&gt;'!$C$129</f>
        <v>chingwei.ng@msc.com</v>
      </c>
      <c r="J110" s="69"/>
      <c r="K110" s="1819" t="str">
        <f>'HOW TO-&gt;'!$A$144</f>
        <v>EUNICE</v>
      </c>
      <c r="L110" s="1819" t="str">
        <f>'HOW TO-&gt;'!$B$144</f>
        <v>6011 2355</v>
      </c>
      <c r="M110" s="80" t="str">
        <f>'HOW TO-&gt;'!$C$144</f>
        <v>eunice.chan@msc.com</v>
      </c>
      <c r="N110" s="69"/>
    </row>
    <row r="111" spans="1:14" s="130" customFormat="1" ht="12">
      <c r="B111" s="77"/>
      <c r="C111" s="1819" t="str">
        <f>'HOW TO-&gt;'!$A$111</f>
        <v xml:space="preserve">MELVIN TAN </v>
      </c>
      <c r="D111" s="1819" t="str">
        <f>'HOW TO-&gt;'!$B$111</f>
        <v>6011 0561</v>
      </c>
      <c r="E111" s="80" t="str">
        <f>'HOW TO-&gt;'!$C$111</f>
        <v>melvin.tan@msc.com</v>
      </c>
      <c r="F111" s="69"/>
      <c r="G111" s="1819" t="str">
        <f>'HOW TO-&gt;'!$A$130</f>
        <v>ZOEY ONG</v>
      </c>
      <c r="H111" s="1819">
        <f>'HOW TO-&gt;'!$B$130</f>
        <v>0</v>
      </c>
      <c r="I111" s="80" t="str">
        <f>'HOW TO-&gt;'!$C$130</f>
        <v>zoey.ong@msc.com</v>
      </c>
      <c r="J111" s="69"/>
      <c r="K111" s="1819" t="str">
        <f>'HOW TO-&gt;'!$A$145</f>
        <v>HAZEL</v>
      </c>
      <c r="L111" s="1819" t="str">
        <f>'HOW TO-&gt;'!$B$145</f>
        <v>6011 2435</v>
      </c>
      <c r="M111" s="80" t="str">
        <f>'HOW TO-&gt;'!$C$145</f>
        <v>hazel.toh@msc.com</v>
      </c>
      <c r="N111" s="69"/>
    </row>
    <row r="112" spans="1:14" s="130" customFormat="1" ht="12">
      <c r="B112" s="77"/>
      <c r="C112" s="1819" t="str">
        <f>'HOW TO-&gt;'!$A$112</f>
        <v>SUE ANN SOON</v>
      </c>
      <c r="D112" s="1819" t="str">
        <f>'HOW TO-&gt;'!$B$112</f>
        <v>6011 2327</v>
      </c>
      <c r="E112" s="80" t="str">
        <f>'HOW TO-&gt;'!$C$112</f>
        <v>sueann.soon@msc.com</v>
      </c>
      <c r="F112" s="69"/>
      <c r="G112" s="1819" t="str">
        <f>'HOW TO-&gt;'!$A$131</f>
        <v>.</v>
      </c>
      <c r="H112" s="1819" t="str">
        <f>'HOW TO-&gt;'!$B$131</f>
        <v>.</v>
      </c>
      <c r="I112" s="80" t="str">
        <f>'HOW TO-&gt;'!$C$131</f>
        <v>.</v>
      </c>
      <c r="J112" s="69"/>
      <c r="K112" s="1819">
        <f>'HOW TO-&gt;'!$A$146</f>
        <v>0</v>
      </c>
      <c r="L112" s="1819">
        <f>'HOW TO-&gt;'!$B$146</f>
        <v>0</v>
      </c>
      <c r="M112" s="80">
        <f>'HOW TO-&gt;'!$C$146</f>
        <v>0</v>
      </c>
      <c r="N112" s="69"/>
    </row>
    <row r="113" spans="2:14" s="130" customFormat="1" ht="12">
      <c r="B113" s="77"/>
      <c r="C113" s="1819" t="str">
        <f>'HOW TO-&gt;'!$A$113</f>
        <v>LAWRENCE ANG (CROSS-TRADE)</v>
      </c>
      <c r="D113" s="1819" t="str">
        <f>'HOW TO-&gt;'!$B$113</f>
        <v>6011 2400</v>
      </c>
      <c r="E113" s="80" t="str">
        <f>'HOW TO-&gt;'!$C$113</f>
        <v>lawrence.ang@msc.com</v>
      </c>
      <c r="F113" s="69"/>
      <c r="G113" s="1819">
        <f>'HOW TO-&gt;'!$A$132</f>
        <v>0</v>
      </c>
      <c r="H113" s="1819">
        <f>'HOW TO-&gt;'!$B$132</f>
        <v>0</v>
      </c>
      <c r="I113" s="80">
        <f>'HOW TO-&gt;'!$C$132</f>
        <v>0</v>
      </c>
      <c r="J113" s="69"/>
      <c r="K113" s="1819">
        <f>'HOW TO-&gt;'!$A$147</f>
        <v>0</v>
      </c>
      <c r="L113" s="1819">
        <f>'HOW TO-&gt;'!$B$147</f>
        <v>0</v>
      </c>
      <c r="M113" s="80">
        <f>'HOW TO-&gt;'!$C$147</f>
        <v>0</v>
      </c>
      <c r="N113" s="69"/>
    </row>
    <row r="114" spans="2:14" s="130" customFormat="1" ht="12">
      <c r="B114" s="77"/>
      <c r="C114" s="1819" t="str">
        <f>'HOW TO-&gt;'!$A$114</f>
        <v>DARIUS ONG</v>
      </c>
      <c r="D114" s="1819" t="str">
        <f>'HOW TO-&gt;'!$B$114</f>
        <v>6011 2396</v>
      </c>
      <c r="E114" s="80" t="str">
        <f>'HOW TO-&gt;'!$C$114</f>
        <v>darius.ong@msc.com</v>
      </c>
      <c r="F114" s="69"/>
      <c r="G114" s="69"/>
      <c r="H114" s="109"/>
      <c r="I114" s="283"/>
      <c r="J114" s="69"/>
      <c r="K114" s="1819">
        <f>'HOW TO-&gt;'!$A$148</f>
        <v>0</v>
      </c>
      <c r="L114" s="1819">
        <f>'HOW TO-&gt;'!$B$148</f>
        <v>0</v>
      </c>
      <c r="M114" s="80">
        <f>'HOW TO-&gt;'!$C$148</f>
        <v>0</v>
      </c>
      <c r="N114" s="69"/>
    </row>
    <row r="115" spans="2:14" s="130" customFormat="1" ht="12">
      <c r="B115" s="77"/>
      <c r="C115" s="1819" t="str">
        <f>'HOW TO-&gt;'!$A$115</f>
        <v>YURIKO KHOO</v>
      </c>
      <c r="D115" s="1819" t="str">
        <f>'HOW TO-&gt;'!$B$115</f>
        <v>6011 2402</v>
      </c>
      <c r="E115" s="80" t="str">
        <f>'HOW TO-&gt;'!$C$115</f>
        <v>yuriko.k@msc.com</v>
      </c>
      <c r="F115" s="69"/>
      <c r="G115" s="69"/>
      <c r="H115" s="109"/>
      <c r="I115" s="109"/>
      <c r="J115" s="283"/>
      <c r="K115" s="1819"/>
      <c r="L115" s="1819"/>
      <c r="M115" s="80"/>
      <c r="N115" s="69"/>
    </row>
    <row r="116" spans="2:14">
      <c r="C116" s="1819" t="str">
        <f>'HOW TO-&gt;'!$A$116</f>
        <v>VICKY ZHU</v>
      </c>
      <c r="D116" s="1819" t="str">
        <f>'HOW TO-&gt;'!$B$116</f>
        <v>6011 7900</v>
      </c>
      <c r="E116" s="80" t="str">
        <f>'HOW TO-&gt;'!$C$116</f>
        <v>vicky.zhu@msc.com</v>
      </c>
      <c r="F116" s="69"/>
      <c r="G116" s="69"/>
      <c r="H116" s="69"/>
      <c r="I116" s="69"/>
      <c r="J116" s="69"/>
      <c r="K116" s="69"/>
      <c r="L116" s="69"/>
      <c r="M116" s="69"/>
      <c r="N116" s="69"/>
    </row>
    <row r="117" spans="2:14">
      <c r="C117" s="69"/>
      <c r="D117" s="69"/>
      <c r="E117" s="69"/>
      <c r="F117" s="69"/>
      <c r="G117" s="69"/>
      <c r="H117" s="69"/>
      <c r="I117" s="69"/>
      <c r="J117" s="69"/>
      <c r="K117" s="69"/>
      <c r="L117" s="69"/>
      <c r="M117" s="69"/>
      <c r="N117" s="69"/>
    </row>
    <row r="118" spans="2:14">
      <c r="C118" s="1819" t="str">
        <f>'HOW TO-&gt;'!$A$119</f>
        <v xml:space="preserve">MAIN LINE  </v>
      </c>
      <c r="D118" s="1819" t="str">
        <f>'HOW TO-&gt;'!$B$119</f>
        <v>6011 2424</v>
      </c>
      <c r="E118" s="80">
        <f>'HOW TO-&gt;'!$C$119</f>
        <v>0</v>
      </c>
      <c r="F118" s="69"/>
      <c r="G118" s="69"/>
      <c r="H118" s="69"/>
      <c r="I118" s="69"/>
      <c r="J118" s="69"/>
      <c r="K118" s="69"/>
      <c r="L118" s="69"/>
      <c r="M118" s="69"/>
      <c r="N118" s="69"/>
    </row>
    <row r="119" spans="2:14">
      <c r="C119" s="1819">
        <f>'HOW TO-&gt;'!$A$120</f>
        <v>0</v>
      </c>
      <c r="D119" s="1819">
        <f>'HOW TO-&gt;'!$B$120</f>
        <v>0</v>
      </c>
      <c r="E119" s="80">
        <f>'HOW TO-&gt;'!$C$120</f>
        <v>0</v>
      </c>
      <c r="F119" s="69"/>
      <c r="G119" s="69"/>
      <c r="H119" s="69"/>
      <c r="I119" s="69"/>
      <c r="J119" s="69"/>
      <c r="K119" s="69"/>
      <c r="L119" s="69"/>
      <c r="M119" s="69"/>
      <c r="N119" s="69"/>
    </row>
  </sheetData>
  <phoneticPr fontId="29" type="noConversion"/>
  <hyperlinks>
    <hyperlink ref="E99" display="mktg-dept@msca.com.sg" xr:uid="{805A74BA-A003-43C2-9F7A-888B574B85BB}"/>
    <hyperlink ref="M99" display="sinexp@msca.com.sg" xr:uid="{4E4E6B7B-CE26-4D74-9060-E3744897BEC6}"/>
    <hyperlink ref="I99" display="custsvc@msca.com.sg" xr:uid="{70AC528D-4D67-4E2D-B6A3-0354A171D07A}"/>
    <hyperlink ref="I103" display="custsvc@msca.com.sg" xr:uid="{AE5E0239-8BA9-43B6-99CF-D0905139C1D8}"/>
    <hyperlink ref="M103" display="sinexp@msca.com.sg" xr:uid="{8784CACE-1BE4-4305-87D0-77FC94A6F719}"/>
    <hyperlink ref="E102" r:id="rId1" xr:uid="{C26A587E-2BAF-44AB-92E0-49500AF4A38B}"/>
    <hyperlink ref="E103"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03"/>
  <sheetViews>
    <sheetView zoomScaleNormal="100" workbookViewId="0">
      <pane ySplit="64" topLeftCell="A69" activePane="bottomLeft" state="frozen"/>
      <selection pane="bottomLeft" activeCell="D77" sqref="D77"/>
    </sheetView>
  </sheetViews>
  <sheetFormatPr defaultColWidth="9.42578125" defaultRowHeight="12.75"/>
  <cols>
    <col min="1" max="1" width="10.42578125" style="1541" customWidth="1"/>
    <col min="2" max="2" width="6.85546875" style="4600" customWidth="1"/>
    <col min="3" max="3" width="30.85546875" style="129" customWidth="1"/>
    <col min="4" max="4" width="11.42578125" style="129" customWidth="1"/>
    <col min="5" max="5" width="13" style="129" customWidth="1"/>
    <col min="6" max="6" width="15.7109375" style="129" customWidth="1"/>
    <col min="7" max="7" width="17.42578125" style="129" customWidth="1"/>
    <col min="8" max="8" width="17.7109375" style="129" customWidth="1"/>
    <col min="9" max="9" width="8.28515625" style="129" customWidth="1"/>
    <col min="10" max="10" width="15.5703125" style="129" customWidth="1"/>
    <col min="11" max="11" width="14.42578125" style="129" customWidth="1"/>
    <col min="12" max="12" width="16.42578125" style="129" customWidth="1"/>
    <col min="13" max="13" width="13.5703125" style="129" customWidth="1"/>
    <col min="14" max="14" width="2.5703125" style="129" customWidth="1"/>
    <col min="15" max="16384" width="9.42578125" style="129"/>
  </cols>
  <sheetData>
    <row r="1" spans="1:14" ht="6" customHeight="1">
      <c r="A1" s="3633"/>
      <c r="B1" s="23"/>
    </row>
    <row r="2" spans="1:14" s="131" customFormat="1" ht="33">
      <c r="A2" s="1541"/>
      <c r="B2" s="1930"/>
      <c r="C2" s="380" t="s">
        <v>93</v>
      </c>
      <c r="D2" s="3711"/>
    </row>
    <row r="3" spans="1:14" s="130" customFormat="1" ht="12">
      <c r="A3" s="1541"/>
      <c r="B3" s="1930"/>
      <c r="E3" s="4566"/>
      <c r="F3" s="4566"/>
      <c r="G3" s="4567"/>
      <c r="L3" s="183"/>
    </row>
    <row r="4" spans="1:14" s="130" customFormat="1" ht="15">
      <c r="A4" s="535"/>
      <c r="B4" s="3424"/>
      <c r="C4" s="4567"/>
      <c r="E4" s="53" t="s">
        <v>5719</v>
      </c>
      <c r="F4" s="53"/>
      <c r="G4" s="53"/>
      <c r="H4" s="4567"/>
      <c r="I4" s="4567"/>
      <c r="J4" s="1225"/>
      <c r="K4" s="4589"/>
      <c r="L4" s="4569"/>
    </row>
    <row r="5" spans="1:14" s="130" customFormat="1" ht="17.25" customHeight="1">
      <c r="A5" s="535"/>
      <c r="B5" s="3423"/>
      <c r="D5" s="1535"/>
      <c r="E5" s="2160"/>
      <c r="F5" s="2160"/>
      <c r="G5" s="198"/>
      <c r="H5" s="198"/>
      <c r="I5" s="198"/>
      <c r="J5" s="2741"/>
      <c r="K5" s="4591"/>
      <c r="L5" s="4589"/>
      <c r="M5" s="4569"/>
      <c r="N5" s="4592"/>
    </row>
    <row r="6" spans="1:14" s="130" customFormat="1" ht="32.25" hidden="1" customHeight="1">
      <c r="A6" s="535"/>
      <c r="B6" s="3423"/>
      <c r="C6" s="730" t="s">
        <v>5720</v>
      </c>
      <c r="D6" s="184"/>
      <c r="E6" s="1753" t="s">
        <v>96</v>
      </c>
      <c r="F6" s="185" t="s">
        <v>1112</v>
      </c>
      <c r="G6" s="1123" t="s">
        <v>5441</v>
      </c>
      <c r="H6" s="185" t="s">
        <v>1115</v>
      </c>
      <c r="I6" s="4591"/>
      <c r="J6" s="4591" t="s">
        <v>1792</v>
      </c>
      <c r="K6" s="4593" t="s">
        <v>5276</v>
      </c>
      <c r="L6" s="4592"/>
    </row>
    <row r="7" spans="1:14" s="130" customFormat="1" ht="25.5" hidden="1" customHeight="1">
      <c r="A7" s="535"/>
      <c r="B7" s="3423"/>
      <c r="C7" s="187"/>
      <c r="D7" s="188" t="s">
        <v>3427</v>
      </c>
      <c r="E7" s="726"/>
      <c r="F7" s="261" t="s">
        <v>5442</v>
      </c>
      <c r="G7" s="261" t="s">
        <v>4410</v>
      </c>
      <c r="H7" s="261" t="s">
        <v>4796</v>
      </c>
      <c r="I7" s="1912"/>
      <c r="J7" s="1912"/>
      <c r="K7" s="4594"/>
      <c r="L7" s="4592"/>
    </row>
    <row r="8" spans="1:14" s="130" customFormat="1" ht="17.25" hidden="1" customHeight="1">
      <c r="A8" s="535" t="s">
        <v>5721</v>
      </c>
      <c r="B8" s="3423" t="s">
        <v>4412</v>
      </c>
      <c r="C8" s="704" t="s">
        <v>5722</v>
      </c>
      <c r="D8" s="1624" t="s">
        <v>5723</v>
      </c>
      <c r="E8" s="1628">
        <v>45667</v>
      </c>
      <c r="F8" s="448">
        <f t="shared" ref="F8" si="0">E8+9</f>
        <v>45676</v>
      </c>
      <c r="G8" s="448">
        <f t="shared" ref="G8" si="1">E8+11</f>
        <v>45678</v>
      </c>
      <c r="H8" s="448">
        <f t="shared" ref="H8" si="2">E8+14</f>
        <v>45681</v>
      </c>
      <c r="I8" s="4591"/>
      <c r="J8" s="4591">
        <v>45656</v>
      </c>
      <c r="K8" s="4595">
        <f t="shared" ref="K8" si="3">J8+1</f>
        <v>45657</v>
      </c>
      <c r="L8" s="4592"/>
    </row>
    <row r="9" spans="1:14" s="130" customFormat="1" ht="17.25" hidden="1" customHeight="1">
      <c r="A9" s="535"/>
      <c r="B9" s="3423" t="s">
        <v>4416</v>
      </c>
      <c r="C9" s="4690" t="s">
        <v>5324</v>
      </c>
      <c r="D9" s="4686" t="s">
        <v>5724</v>
      </c>
      <c r="E9" s="2917">
        <v>45666</v>
      </c>
      <c r="F9" s="444">
        <f t="shared" ref="F9:F18" si="4">E9+9</f>
        <v>45675</v>
      </c>
      <c r="G9" s="444">
        <f t="shared" ref="G9:G18" si="5">E9+11</f>
        <v>45677</v>
      </c>
      <c r="H9" s="444">
        <f t="shared" ref="H9:H18" si="6">E9+14</f>
        <v>45680</v>
      </c>
      <c r="I9" s="4591"/>
      <c r="J9" s="4591">
        <v>45663</v>
      </c>
      <c r="K9" s="4595">
        <f t="shared" ref="K9:K19" si="7">J9+1</f>
        <v>45664</v>
      </c>
      <c r="L9" s="4592"/>
    </row>
    <row r="10" spans="1:14" s="130" customFormat="1" ht="17.25" hidden="1" customHeight="1">
      <c r="A10" s="535" t="s">
        <v>5656</v>
      </c>
      <c r="B10" s="3423" t="s">
        <v>4420</v>
      </c>
      <c r="C10" s="4690" t="s">
        <v>5725</v>
      </c>
      <c r="D10" s="4686" t="s">
        <v>5726</v>
      </c>
      <c r="E10" s="4687">
        <v>45670</v>
      </c>
      <c r="F10" s="533">
        <f t="shared" si="4"/>
        <v>45679</v>
      </c>
      <c r="G10" s="533">
        <f t="shared" si="5"/>
        <v>45681</v>
      </c>
      <c r="H10" s="533">
        <f t="shared" si="6"/>
        <v>45684</v>
      </c>
      <c r="I10" s="4591"/>
      <c r="J10" s="4591">
        <v>45670</v>
      </c>
      <c r="K10" s="4595">
        <f t="shared" si="7"/>
        <v>45671</v>
      </c>
      <c r="L10" s="4592"/>
    </row>
    <row r="11" spans="1:14" s="130" customFormat="1" ht="17.25" hidden="1" customHeight="1">
      <c r="A11" s="535"/>
      <c r="B11" s="3423" t="s">
        <v>4269</v>
      </c>
      <c r="C11" s="4690" t="s">
        <v>5727</v>
      </c>
      <c r="D11" s="4686" t="s">
        <v>5728</v>
      </c>
      <c r="E11" s="4687">
        <v>45677</v>
      </c>
      <c r="F11" s="533">
        <f t="shared" si="4"/>
        <v>45686</v>
      </c>
      <c r="G11" s="533">
        <f t="shared" si="5"/>
        <v>45688</v>
      </c>
      <c r="H11" s="533">
        <f t="shared" si="6"/>
        <v>45691</v>
      </c>
      <c r="I11" s="4591"/>
      <c r="J11" s="4591">
        <v>45677</v>
      </c>
      <c r="K11" s="4595">
        <f t="shared" si="7"/>
        <v>45678</v>
      </c>
      <c r="L11" s="4592"/>
    </row>
    <row r="12" spans="1:14" s="130" customFormat="1" ht="17.25" hidden="1" customHeight="1">
      <c r="A12" s="535"/>
      <c r="B12" s="3423" t="s">
        <v>4274</v>
      </c>
      <c r="C12" s="4690" t="s">
        <v>5729</v>
      </c>
      <c r="D12" s="4696" t="s">
        <v>5730</v>
      </c>
      <c r="E12" s="4697">
        <v>45690</v>
      </c>
      <c r="F12" s="4698">
        <f t="shared" si="4"/>
        <v>45699</v>
      </c>
      <c r="G12" s="4698">
        <f t="shared" si="5"/>
        <v>45701</v>
      </c>
      <c r="H12" s="4698">
        <f t="shared" si="6"/>
        <v>45704</v>
      </c>
      <c r="I12" s="4591"/>
      <c r="J12" s="4591">
        <v>45684</v>
      </c>
      <c r="K12" s="4595">
        <f t="shared" si="7"/>
        <v>45685</v>
      </c>
      <c r="L12" s="4592"/>
    </row>
    <row r="13" spans="1:14" s="130" customFormat="1" ht="17.25" hidden="1" customHeight="1">
      <c r="A13" s="535"/>
      <c r="B13" s="3423" t="s">
        <v>4279</v>
      </c>
      <c r="C13" s="704" t="s">
        <v>2617</v>
      </c>
      <c r="D13" s="1624" t="s">
        <v>5731</v>
      </c>
      <c r="E13" s="1625">
        <v>45691</v>
      </c>
      <c r="F13" s="448">
        <f t="shared" si="4"/>
        <v>45700</v>
      </c>
      <c r="G13" s="448">
        <f t="shared" si="5"/>
        <v>45702</v>
      </c>
      <c r="H13" s="448">
        <f t="shared" si="6"/>
        <v>45705</v>
      </c>
      <c r="I13" s="4591"/>
      <c r="J13" s="4591">
        <v>45691</v>
      </c>
      <c r="K13" s="4595">
        <f t="shared" si="7"/>
        <v>45692</v>
      </c>
      <c r="L13" s="4592"/>
    </row>
    <row r="14" spans="1:14" s="130" customFormat="1" ht="17.25" hidden="1" customHeight="1">
      <c r="A14" s="535"/>
      <c r="B14" s="3423" t="s">
        <v>4284</v>
      </c>
      <c r="C14" s="875" t="s">
        <v>404</v>
      </c>
      <c r="D14" s="2740" t="s">
        <v>5732</v>
      </c>
      <c r="E14" s="1626">
        <v>45698</v>
      </c>
      <c r="F14" s="444">
        <f t="shared" si="4"/>
        <v>45707</v>
      </c>
      <c r="G14" s="444">
        <f t="shared" si="5"/>
        <v>45709</v>
      </c>
      <c r="H14" s="444">
        <f t="shared" si="6"/>
        <v>45712</v>
      </c>
      <c r="I14" s="4591"/>
      <c r="J14" s="4591">
        <v>45698</v>
      </c>
      <c r="K14" s="4595">
        <f t="shared" si="7"/>
        <v>45699</v>
      </c>
      <c r="L14" s="4592"/>
    </row>
    <row r="15" spans="1:14" s="130" customFormat="1" ht="17.25" hidden="1" customHeight="1">
      <c r="A15" s="535"/>
      <c r="B15" s="3423" t="s">
        <v>4211</v>
      </c>
      <c r="C15" s="875" t="s">
        <v>404</v>
      </c>
      <c r="D15" s="2740" t="s">
        <v>5733</v>
      </c>
      <c r="E15" s="1626">
        <v>45705</v>
      </c>
      <c r="F15" s="444">
        <f t="shared" si="4"/>
        <v>45714</v>
      </c>
      <c r="G15" s="444">
        <f t="shared" si="5"/>
        <v>45716</v>
      </c>
      <c r="H15" s="444">
        <f t="shared" si="6"/>
        <v>45719</v>
      </c>
      <c r="I15" s="4591"/>
      <c r="J15" s="4591">
        <v>45705</v>
      </c>
      <c r="K15" s="4595">
        <f t="shared" si="7"/>
        <v>45706</v>
      </c>
      <c r="L15" s="4592"/>
    </row>
    <row r="16" spans="1:14" s="130" customFormat="1" ht="17.25" hidden="1" customHeight="1">
      <c r="A16" s="535"/>
      <c r="B16" s="3423" t="s">
        <v>4213</v>
      </c>
      <c r="C16" s="3038" t="s">
        <v>404</v>
      </c>
      <c r="D16" s="3039" t="s">
        <v>5734</v>
      </c>
      <c r="E16" s="3036">
        <v>45712</v>
      </c>
      <c r="F16" s="2839">
        <f t="shared" si="4"/>
        <v>45721</v>
      </c>
      <c r="G16" s="2839">
        <f t="shared" si="5"/>
        <v>45723</v>
      </c>
      <c r="H16" s="2839">
        <f t="shared" si="6"/>
        <v>45726</v>
      </c>
      <c r="I16" s="4591"/>
      <c r="J16" s="4591">
        <v>45712</v>
      </c>
      <c r="K16" s="4595">
        <f t="shared" si="7"/>
        <v>45713</v>
      </c>
      <c r="L16" s="4592"/>
    </row>
    <row r="17" spans="1:12" s="130" customFormat="1" ht="17.25" hidden="1" customHeight="1">
      <c r="A17" s="535"/>
      <c r="B17" s="3423" t="s">
        <v>4215</v>
      </c>
      <c r="C17" s="4690" t="s">
        <v>5735</v>
      </c>
      <c r="D17" s="4686" t="s">
        <v>5736</v>
      </c>
      <c r="E17" s="4691">
        <v>45721</v>
      </c>
      <c r="F17" s="533">
        <f t="shared" si="4"/>
        <v>45730</v>
      </c>
      <c r="G17" s="533">
        <f t="shared" si="5"/>
        <v>45732</v>
      </c>
      <c r="H17" s="533">
        <f t="shared" si="6"/>
        <v>45735</v>
      </c>
      <c r="I17" s="4591"/>
      <c r="J17" s="4591">
        <v>45719</v>
      </c>
      <c r="K17" s="4595">
        <f t="shared" si="7"/>
        <v>45720</v>
      </c>
      <c r="L17" s="4592"/>
    </row>
    <row r="18" spans="1:12" s="130" customFormat="1" ht="17.25" hidden="1" customHeight="1">
      <c r="A18" s="535"/>
      <c r="B18" s="3423" t="s">
        <v>4216</v>
      </c>
      <c r="C18" s="4690" t="s">
        <v>5737</v>
      </c>
      <c r="D18" s="4686" t="s">
        <v>5738</v>
      </c>
      <c r="E18" s="4691">
        <v>45740</v>
      </c>
      <c r="F18" s="533">
        <f t="shared" si="4"/>
        <v>45749</v>
      </c>
      <c r="G18" s="533">
        <f t="shared" si="5"/>
        <v>45751</v>
      </c>
      <c r="H18" s="533">
        <f t="shared" si="6"/>
        <v>45754</v>
      </c>
      <c r="I18" s="4591"/>
      <c r="J18" s="4591">
        <v>45726</v>
      </c>
      <c r="K18" s="4595">
        <f t="shared" si="7"/>
        <v>45727</v>
      </c>
      <c r="L18" s="4592"/>
    </row>
    <row r="19" spans="1:12" s="130" customFormat="1" ht="17.25" hidden="1" customHeight="1">
      <c r="A19" s="535"/>
      <c r="B19" s="3423" t="s">
        <v>4217</v>
      </c>
      <c r="C19" s="4694" t="s">
        <v>404</v>
      </c>
      <c r="D19" s="4695" t="s">
        <v>5739</v>
      </c>
      <c r="E19" s="3036">
        <v>45368</v>
      </c>
      <c r="F19" s="3089" t="s">
        <v>5641</v>
      </c>
      <c r="G19" s="3089" t="s">
        <v>5641</v>
      </c>
      <c r="H19" s="3089" t="s">
        <v>5641</v>
      </c>
      <c r="I19" s="4591"/>
      <c r="J19" s="4591">
        <v>45733</v>
      </c>
      <c r="K19" s="4595">
        <f t="shared" si="7"/>
        <v>45734</v>
      </c>
      <c r="L19" s="4592"/>
    </row>
    <row r="20" spans="1:12" s="130" customFormat="1" ht="17.25" hidden="1" customHeight="1">
      <c r="A20" s="535"/>
      <c r="B20" s="3423" t="s">
        <v>4219</v>
      </c>
      <c r="C20" s="4688" t="s">
        <v>2200</v>
      </c>
      <c r="D20" s="4686" t="s">
        <v>5740</v>
      </c>
      <c r="E20" s="4691">
        <v>45745</v>
      </c>
      <c r="F20" s="533">
        <f t="shared" ref="F20:F21" si="8">E20+9</f>
        <v>45754</v>
      </c>
      <c r="G20" s="4693">
        <f t="shared" ref="G20:G21" si="9">E20+11</f>
        <v>45756</v>
      </c>
      <c r="H20" s="533">
        <f t="shared" ref="H20:H21" si="10">E20+14</f>
        <v>45759</v>
      </c>
      <c r="I20" s="4591"/>
      <c r="J20" s="4591">
        <v>45740</v>
      </c>
      <c r="K20" s="4595">
        <f t="shared" ref="K20:K29" si="11">J20+1</f>
        <v>45741</v>
      </c>
      <c r="L20" s="4592"/>
    </row>
    <row r="21" spans="1:12" s="130" customFormat="1" ht="17.25" hidden="1" customHeight="1">
      <c r="A21" s="535"/>
      <c r="B21" s="3423" t="s">
        <v>4221</v>
      </c>
      <c r="C21" s="4685" t="s">
        <v>404</v>
      </c>
      <c r="D21" s="4692" t="s">
        <v>5741</v>
      </c>
      <c r="E21" s="1626">
        <v>45747</v>
      </c>
      <c r="F21" s="444">
        <f t="shared" si="8"/>
        <v>45756</v>
      </c>
      <c r="G21" s="3161">
        <f t="shared" si="9"/>
        <v>45758</v>
      </c>
      <c r="H21" s="444">
        <f t="shared" si="10"/>
        <v>45761</v>
      </c>
      <c r="I21" s="4591"/>
      <c r="J21" s="4591">
        <v>45747</v>
      </c>
      <c r="K21" s="4595">
        <f t="shared" si="11"/>
        <v>45748</v>
      </c>
      <c r="L21" s="4592"/>
    </row>
    <row r="22" spans="1:12" s="130" customFormat="1" ht="17.25" hidden="1" customHeight="1">
      <c r="A22" s="535"/>
      <c r="B22" s="3423"/>
      <c r="D22" s="1535"/>
      <c r="E22" s="2924"/>
      <c r="F22" s="2924"/>
      <c r="G22" s="198"/>
      <c r="H22" s="198"/>
      <c r="I22" s="4591"/>
      <c r="J22" s="4591"/>
      <c r="K22" s="4595"/>
      <c r="L22" s="4592"/>
    </row>
    <row r="23" spans="1:12" s="130" customFormat="1" ht="17.25" hidden="1" customHeight="1">
      <c r="A23" s="535"/>
      <c r="B23" s="3423"/>
      <c r="D23" s="1535"/>
      <c r="E23" s="2924"/>
      <c r="F23" s="2924"/>
      <c r="G23" s="198"/>
      <c r="H23" s="198"/>
      <c r="I23" s="4591"/>
      <c r="J23" s="4591"/>
      <c r="K23" s="4595"/>
      <c r="L23" s="4592"/>
    </row>
    <row r="24" spans="1:12" s="130" customFormat="1" ht="29.25" hidden="1" customHeight="1">
      <c r="A24" s="535"/>
      <c r="B24" s="3423"/>
      <c r="C24" s="730" t="s">
        <v>5720</v>
      </c>
      <c r="D24" s="184"/>
      <c r="E24" s="1753" t="s">
        <v>96</v>
      </c>
      <c r="F24" s="185" t="s">
        <v>1115</v>
      </c>
      <c r="G24" s="185" t="s">
        <v>1112</v>
      </c>
      <c r="H24" s="1123" t="s">
        <v>5441</v>
      </c>
      <c r="I24" s="4591"/>
      <c r="J24" s="4591" t="s">
        <v>1792</v>
      </c>
      <c r="K24" s="4593" t="s">
        <v>5276</v>
      </c>
      <c r="L24" s="4592"/>
    </row>
    <row r="25" spans="1:12" s="130" customFormat="1" ht="22.5" hidden="1" customHeight="1">
      <c r="A25" s="535"/>
      <c r="B25" s="3423"/>
      <c r="C25" s="187"/>
      <c r="D25" s="188" t="s">
        <v>3427</v>
      </c>
      <c r="E25" s="726"/>
      <c r="F25" s="261" t="s">
        <v>5461</v>
      </c>
      <c r="G25" s="261" t="s">
        <v>4916</v>
      </c>
      <c r="H25" s="261" t="s">
        <v>4267</v>
      </c>
      <c r="I25" s="4591"/>
      <c r="J25" s="4591"/>
      <c r="K25" s="4595"/>
      <c r="L25" s="4592"/>
    </row>
    <row r="26" spans="1:12" s="130" customFormat="1" ht="17.25" hidden="1" customHeight="1">
      <c r="A26" s="535"/>
      <c r="B26" s="3423" t="s">
        <v>4223</v>
      </c>
      <c r="C26" s="704" t="s">
        <v>5742</v>
      </c>
      <c r="D26" s="1624" t="s">
        <v>5743</v>
      </c>
      <c r="E26" s="1628">
        <v>45759</v>
      </c>
      <c r="F26" s="448">
        <f t="shared" ref="F26:F31" si="12">E26+8</f>
        <v>45767</v>
      </c>
      <c r="G26" s="448">
        <f t="shared" ref="G26:G31" si="13">E26+10</f>
        <v>45769</v>
      </c>
      <c r="H26" s="448">
        <f t="shared" ref="H26:H31" si="14">E26+12</f>
        <v>45771</v>
      </c>
      <c r="I26" s="4591"/>
      <c r="J26" s="4591">
        <v>45754</v>
      </c>
      <c r="K26" s="4595">
        <f t="shared" si="11"/>
        <v>45755</v>
      </c>
      <c r="L26" s="4592"/>
    </row>
    <row r="27" spans="1:12" s="130" customFormat="1" ht="17.25" hidden="1" customHeight="1">
      <c r="A27" s="535"/>
      <c r="B27" s="3423" t="s">
        <v>4224</v>
      </c>
      <c r="C27" s="3184" t="s">
        <v>5744</v>
      </c>
      <c r="D27" s="1624" t="s">
        <v>5745</v>
      </c>
      <c r="E27" s="1628">
        <v>45769</v>
      </c>
      <c r="F27" s="448">
        <f t="shared" si="12"/>
        <v>45777</v>
      </c>
      <c r="G27" s="448">
        <f t="shared" si="13"/>
        <v>45779</v>
      </c>
      <c r="H27" s="448">
        <f t="shared" si="14"/>
        <v>45781</v>
      </c>
      <c r="I27" s="4591"/>
      <c r="J27" s="4591">
        <v>45761</v>
      </c>
      <c r="K27" s="4595">
        <f t="shared" si="11"/>
        <v>45762</v>
      </c>
      <c r="L27" s="4592"/>
    </row>
    <row r="28" spans="1:12" s="130" customFormat="1" ht="17.25" hidden="1" customHeight="1">
      <c r="A28" s="535"/>
      <c r="B28" s="3423" t="s">
        <v>4227</v>
      </c>
      <c r="C28" s="704" t="s">
        <v>5746</v>
      </c>
      <c r="D28" s="1624" t="s">
        <v>5747</v>
      </c>
      <c r="E28" s="1628">
        <v>45775</v>
      </c>
      <c r="F28" s="448">
        <f t="shared" si="12"/>
        <v>45783</v>
      </c>
      <c r="G28" s="448">
        <f t="shared" si="13"/>
        <v>45785</v>
      </c>
      <c r="H28" s="448">
        <f t="shared" si="14"/>
        <v>45787</v>
      </c>
      <c r="I28" s="4591"/>
      <c r="J28" s="4591">
        <v>45768</v>
      </c>
      <c r="K28" s="4595">
        <f t="shared" si="11"/>
        <v>45769</v>
      </c>
      <c r="L28" s="4592"/>
    </row>
    <row r="29" spans="1:12" s="130" customFormat="1" ht="17.25" hidden="1" customHeight="1">
      <c r="A29" s="535" t="s">
        <v>5748</v>
      </c>
      <c r="B29" s="3423" t="s">
        <v>4229</v>
      </c>
      <c r="C29" s="3243" t="s">
        <v>5749</v>
      </c>
      <c r="D29" s="3244" t="s">
        <v>5750</v>
      </c>
      <c r="E29" s="3245"/>
      <c r="F29" s="2465"/>
      <c r="G29" s="2465"/>
      <c r="H29" s="2465"/>
      <c r="I29" s="4591"/>
      <c r="J29" s="4591">
        <v>45775</v>
      </c>
      <c r="K29" s="4595">
        <f t="shared" si="11"/>
        <v>45776</v>
      </c>
      <c r="L29" s="4592"/>
    </row>
    <row r="30" spans="1:12" s="130" customFormat="1" ht="17.25" hidden="1" customHeight="1">
      <c r="A30" s="535"/>
      <c r="B30" s="3423" t="s">
        <v>4231</v>
      </c>
      <c r="C30" s="4690" t="s">
        <v>5220</v>
      </c>
      <c r="D30" s="4686" t="s">
        <v>5751</v>
      </c>
      <c r="E30" s="4691">
        <v>45788</v>
      </c>
      <c r="F30" s="533">
        <f t="shared" si="12"/>
        <v>45796</v>
      </c>
      <c r="G30" s="533">
        <f t="shared" si="13"/>
        <v>45798</v>
      </c>
      <c r="H30" s="533">
        <f t="shared" si="14"/>
        <v>45800</v>
      </c>
      <c r="I30" s="4591"/>
      <c r="J30" s="4591">
        <v>45782</v>
      </c>
      <c r="K30" s="4595">
        <f t="shared" ref="K30:K49" si="15">J30+1</f>
        <v>45783</v>
      </c>
      <c r="L30" s="4592"/>
    </row>
    <row r="31" spans="1:12" s="130" customFormat="1" ht="17.25" hidden="1" customHeight="1">
      <c r="A31" s="535" t="s">
        <v>5752</v>
      </c>
      <c r="B31" s="3423" t="s">
        <v>4234</v>
      </c>
      <c r="C31" s="4690" t="s">
        <v>5753</v>
      </c>
      <c r="D31" s="4686" t="s">
        <v>5754</v>
      </c>
      <c r="E31" s="4691">
        <v>45793</v>
      </c>
      <c r="F31" s="533">
        <f t="shared" si="12"/>
        <v>45801</v>
      </c>
      <c r="G31" s="533">
        <f t="shared" si="13"/>
        <v>45803</v>
      </c>
      <c r="H31" s="533">
        <f t="shared" si="14"/>
        <v>45805</v>
      </c>
      <c r="I31" s="4591"/>
      <c r="J31" s="4591">
        <v>45789</v>
      </c>
      <c r="K31" s="4595">
        <f t="shared" si="15"/>
        <v>45790</v>
      </c>
      <c r="L31" s="4592"/>
    </row>
    <row r="32" spans="1:12" s="130" customFormat="1" ht="17.25" hidden="1" customHeight="1">
      <c r="A32" s="535"/>
      <c r="B32" s="3423"/>
      <c r="D32" s="1535"/>
      <c r="E32" s="3276"/>
      <c r="F32" s="198"/>
      <c r="G32" s="198"/>
      <c r="H32" s="198"/>
      <c r="I32" s="4591"/>
      <c r="J32" s="4591"/>
      <c r="K32" s="4595"/>
      <c r="L32" s="4592"/>
    </row>
    <row r="33" spans="1:12" s="130" customFormat="1" ht="17.25" hidden="1" customHeight="1">
      <c r="A33" s="535"/>
      <c r="B33" s="3423"/>
      <c r="C33" s="4591"/>
      <c r="D33" s="4591"/>
      <c r="E33" s="4595"/>
      <c r="F33" s="4592"/>
      <c r="H33" s="4591"/>
      <c r="I33" s="4591"/>
      <c r="J33" s="4595"/>
      <c r="K33" s="4592"/>
    </row>
    <row r="34" spans="1:12" s="130" customFormat="1" ht="39.75" hidden="1" customHeight="1">
      <c r="A34" s="535"/>
      <c r="B34" s="3423"/>
      <c r="C34" s="730" t="s">
        <v>5755</v>
      </c>
      <c r="D34" s="184"/>
      <c r="E34" s="1753" t="s">
        <v>96</v>
      </c>
      <c r="F34" s="185" t="s">
        <v>1115</v>
      </c>
      <c r="G34" s="185" t="s">
        <v>1112</v>
      </c>
      <c r="H34" s="4591"/>
      <c r="I34" s="4591"/>
      <c r="J34" s="4591" t="s">
        <v>1792</v>
      </c>
      <c r="K34" s="4593" t="s">
        <v>5276</v>
      </c>
      <c r="L34" s="4592"/>
    </row>
    <row r="35" spans="1:12" s="130" customFormat="1" ht="17.25" hidden="1" customHeight="1">
      <c r="A35" s="535"/>
      <c r="B35" s="3423"/>
      <c r="C35" s="187"/>
      <c r="D35" s="188" t="s">
        <v>3707</v>
      </c>
      <c r="E35" s="726"/>
      <c r="F35" s="261" t="s">
        <v>4267</v>
      </c>
      <c r="G35" s="261" t="s">
        <v>3656</v>
      </c>
      <c r="H35" s="4591"/>
      <c r="I35" s="4591"/>
      <c r="J35" s="4591"/>
      <c r="K35" s="4595"/>
      <c r="L35" s="4592"/>
    </row>
    <row r="36" spans="1:12" s="130" customFormat="1" ht="17.25" hidden="1" customHeight="1">
      <c r="A36" s="535"/>
      <c r="B36" s="3423" t="s">
        <v>4234</v>
      </c>
      <c r="C36" s="4688" t="s">
        <v>2200</v>
      </c>
      <c r="D36" s="4686" t="s">
        <v>5756</v>
      </c>
      <c r="E36" s="4687">
        <v>45805</v>
      </c>
      <c r="F36" s="533">
        <f>E36+6</f>
        <v>45811</v>
      </c>
      <c r="G36" s="533">
        <f>E36+9</f>
        <v>45814</v>
      </c>
      <c r="H36" s="4591"/>
      <c r="I36" s="4591"/>
      <c r="J36" s="4591">
        <v>45793</v>
      </c>
      <c r="K36" s="4595">
        <f>J36+1</f>
        <v>45794</v>
      </c>
      <c r="L36" s="4592"/>
    </row>
    <row r="37" spans="1:12" s="130" customFormat="1" ht="17.25" hidden="1" customHeight="1">
      <c r="A37" s="535" t="s">
        <v>5757</v>
      </c>
      <c r="B37" s="3423" t="s">
        <v>3584</v>
      </c>
      <c r="C37" s="4690" t="s">
        <v>3431</v>
      </c>
      <c r="D37" s="4686" t="s">
        <v>5758</v>
      </c>
      <c r="E37" s="4691">
        <v>45806</v>
      </c>
      <c r="F37" s="533">
        <f>E37+6</f>
        <v>45812</v>
      </c>
      <c r="G37" s="533">
        <f>E37+9</f>
        <v>45815</v>
      </c>
      <c r="H37" s="4591"/>
      <c r="I37" s="4591"/>
      <c r="J37" s="4591">
        <v>45800</v>
      </c>
      <c r="K37" s="4595">
        <f t="shared" si="15"/>
        <v>45801</v>
      </c>
      <c r="L37" s="4592"/>
    </row>
    <row r="38" spans="1:12" s="130" customFormat="1" ht="17.25" hidden="1" customHeight="1">
      <c r="A38" s="535" t="s">
        <v>5759</v>
      </c>
      <c r="B38" s="3423" t="s">
        <v>3586</v>
      </c>
      <c r="C38" s="4685" t="s">
        <v>404</v>
      </c>
      <c r="D38" s="4692" t="s">
        <v>5760</v>
      </c>
      <c r="E38" s="1626">
        <v>45807</v>
      </c>
      <c r="F38" s="444"/>
      <c r="G38" s="444"/>
      <c r="H38" s="4591"/>
      <c r="I38" s="4591"/>
      <c r="J38" s="4591">
        <v>45807</v>
      </c>
      <c r="K38" s="4595">
        <f t="shared" si="15"/>
        <v>45808</v>
      </c>
      <c r="L38" s="4592"/>
    </row>
    <row r="39" spans="1:12" s="130" customFormat="1" ht="17.25" hidden="1" customHeight="1">
      <c r="A39" s="535" t="s">
        <v>5761</v>
      </c>
      <c r="B39" s="3423" t="s">
        <v>3588</v>
      </c>
      <c r="C39" s="704" t="s">
        <v>5762</v>
      </c>
      <c r="D39" s="1624" t="s">
        <v>5763</v>
      </c>
      <c r="E39" s="3192">
        <v>45821</v>
      </c>
      <c r="F39" s="448">
        <f>E39+6</f>
        <v>45827</v>
      </c>
      <c r="G39" s="448">
        <f>E39+9</f>
        <v>45830</v>
      </c>
      <c r="H39" s="4591"/>
      <c r="I39" s="4591"/>
      <c r="J39" s="4591">
        <v>45814</v>
      </c>
      <c r="K39" s="4595">
        <f t="shared" si="15"/>
        <v>45815</v>
      </c>
      <c r="L39" s="4592"/>
    </row>
    <row r="40" spans="1:12" s="130" customFormat="1" ht="17.25" hidden="1" customHeight="1">
      <c r="A40" s="535"/>
      <c r="B40" s="3423"/>
      <c r="D40" s="1535"/>
      <c r="E40" s="2924"/>
      <c r="F40" s="2924"/>
      <c r="G40" s="198"/>
      <c r="H40" s="4591"/>
      <c r="I40" s="4591"/>
      <c r="J40" s="4591"/>
      <c r="K40" s="4595"/>
      <c r="L40" s="4592"/>
    </row>
    <row r="41" spans="1:12" s="130" customFormat="1" ht="30.75" hidden="1" customHeight="1">
      <c r="A41" s="535"/>
      <c r="B41" s="3423"/>
      <c r="C41" s="730" t="s">
        <v>5167</v>
      </c>
      <c r="D41" s="184"/>
      <c r="E41" s="1753" t="s">
        <v>96</v>
      </c>
      <c r="F41" s="185" t="s">
        <v>1112</v>
      </c>
      <c r="G41" s="1123" t="s">
        <v>5441</v>
      </c>
      <c r="H41" s="4591"/>
      <c r="I41" s="4591"/>
      <c r="J41" s="3594" t="s">
        <v>3599</v>
      </c>
      <c r="K41" s="3594" t="s">
        <v>3600</v>
      </c>
      <c r="L41" s="4592"/>
    </row>
    <row r="42" spans="1:12" s="130" customFormat="1" ht="24" hidden="1" customHeight="1">
      <c r="A42" s="535"/>
      <c r="B42" s="3423"/>
      <c r="C42" s="3422" t="s">
        <v>5764</v>
      </c>
      <c r="D42" s="188" t="s">
        <v>3707</v>
      </c>
      <c r="E42" s="726"/>
      <c r="F42" s="261" t="s">
        <v>5461</v>
      </c>
      <c r="G42" s="261" t="s">
        <v>4410</v>
      </c>
      <c r="H42" s="4591"/>
      <c r="I42" s="4591"/>
      <c r="J42" s="4591"/>
      <c r="K42" s="4595"/>
      <c r="L42" s="4592"/>
    </row>
    <row r="43" spans="1:12" s="130" customFormat="1" ht="17.25" hidden="1" customHeight="1">
      <c r="A43" s="535" t="s">
        <v>5765</v>
      </c>
      <c r="B43" s="3423" t="s">
        <v>3590</v>
      </c>
      <c r="C43" s="704" t="s">
        <v>5766</v>
      </c>
      <c r="D43" s="1624" t="s">
        <v>5767</v>
      </c>
      <c r="E43" s="3192">
        <v>45835</v>
      </c>
      <c r="F43" s="448">
        <f>E43+8</f>
        <v>45843</v>
      </c>
      <c r="G43" s="448">
        <f>E43+11</f>
        <v>45846</v>
      </c>
      <c r="H43" s="4591"/>
      <c r="I43" s="4591"/>
      <c r="J43" s="4591">
        <v>45821</v>
      </c>
      <c r="K43" s="4595">
        <f t="shared" si="15"/>
        <v>45822</v>
      </c>
      <c r="L43" s="4592"/>
    </row>
    <row r="44" spans="1:12" s="130" customFormat="1" ht="17.25" hidden="1" customHeight="1">
      <c r="A44" s="535" t="s">
        <v>5768</v>
      </c>
      <c r="B44" s="3423" t="s">
        <v>3592</v>
      </c>
      <c r="C44" s="704" t="s">
        <v>5189</v>
      </c>
      <c r="D44" s="1624" t="s">
        <v>5769</v>
      </c>
      <c r="E44" s="3192">
        <v>45837</v>
      </c>
      <c r="F44" s="448">
        <f>E44+8</f>
        <v>45845</v>
      </c>
      <c r="G44" s="448">
        <f>E44+11</f>
        <v>45848</v>
      </c>
      <c r="H44" s="4591"/>
      <c r="I44" s="4591"/>
      <c r="J44" s="4591">
        <v>45828</v>
      </c>
      <c r="K44" s="4595">
        <f>J44+1</f>
        <v>45829</v>
      </c>
      <c r="L44" s="4592"/>
    </row>
    <row r="45" spans="1:12" s="130" customFormat="1" ht="17.25" hidden="1" customHeight="1">
      <c r="A45" s="535" t="s">
        <v>5770</v>
      </c>
      <c r="B45" s="3423" t="s">
        <v>3594</v>
      </c>
      <c r="C45" s="704" t="s">
        <v>5771</v>
      </c>
      <c r="D45" s="1624" t="s">
        <v>5772</v>
      </c>
      <c r="E45" s="3192">
        <v>45842</v>
      </c>
      <c r="F45" s="448">
        <f t="shared" ref="F45:F49" si="16">E45+8</f>
        <v>45850</v>
      </c>
      <c r="G45" s="448">
        <f t="shared" ref="G45:G49" si="17">E45+11</f>
        <v>45853</v>
      </c>
      <c r="H45" s="4591"/>
      <c r="I45" s="4591"/>
      <c r="J45" s="4591">
        <v>45865</v>
      </c>
      <c r="K45" s="4595">
        <f t="shared" si="15"/>
        <v>45866</v>
      </c>
      <c r="L45" s="4592"/>
    </row>
    <row r="46" spans="1:12" s="130" customFormat="1" ht="17.25" hidden="1" customHeight="1">
      <c r="A46" s="535" t="s">
        <v>5773</v>
      </c>
      <c r="B46" s="3423" t="s">
        <v>3596</v>
      </c>
      <c r="C46" s="4690" t="s">
        <v>2613</v>
      </c>
      <c r="D46" s="4686" t="s">
        <v>5774</v>
      </c>
      <c r="E46" s="4687">
        <v>45855</v>
      </c>
      <c r="F46" s="533">
        <f t="shared" si="16"/>
        <v>45863</v>
      </c>
      <c r="G46" s="533">
        <f t="shared" si="17"/>
        <v>45866</v>
      </c>
      <c r="H46" s="4591"/>
      <c r="I46" s="4591"/>
      <c r="J46" s="4591">
        <v>45842</v>
      </c>
      <c r="K46" s="4595">
        <f t="shared" si="15"/>
        <v>45843</v>
      </c>
      <c r="L46" s="4592"/>
    </row>
    <row r="47" spans="1:12" s="130" customFormat="1" ht="17.25" hidden="1" customHeight="1">
      <c r="A47" s="535" t="s">
        <v>5775</v>
      </c>
      <c r="B47" s="3423" t="s">
        <v>4248</v>
      </c>
      <c r="C47" s="4689" t="s">
        <v>5776</v>
      </c>
      <c r="D47" s="4686" t="s">
        <v>5777</v>
      </c>
      <c r="E47" s="1626">
        <v>45849</v>
      </c>
      <c r="F47" s="444">
        <f t="shared" si="16"/>
        <v>45857</v>
      </c>
      <c r="G47" s="444">
        <f t="shared" si="17"/>
        <v>45860</v>
      </c>
      <c r="H47" s="4591"/>
      <c r="I47" s="4591"/>
      <c r="J47" s="4591">
        <v>45849</v>
      </c>
      <c r="K47" s="4595">
        <f t="shared" si="15"/>
        <v>45850</v>
      </c>
      <c r="L47" s="4592"/>
    </row>
    <row r="48" spans="1:12" s="130" customFormat="1" ht="17.25" hidden="1" customHeight="1">
      <c r="A48" s="535" t="s">
        <v>5778</v>
      </c>
      <c r="B48" s="3423" t="s">
        <v>3601</v>
      </c>
      <c r="C48" s="4688" t="s">
        <v>5779</v>
      </c>
      <c r="D48" s="4686" t="s">
        <v>5780</v>
      </c>
      <c r="E48" s="4687">
        <v>45861</v>
      </c>
      <c r="F48" s="533">
        <f t="shared" si="16"/>
        <v>45869</v>
      </c>
      <c r="G48" s="533">
        <f t="shared" si="17"/>
        <v>45872</v>
      </c>
      <c r="H48" s="4591"/>
      <c r="I48" s="4591"/>
      <c r="J48" s="4591">
        <v>45856</v>
      </c>
      <c r="K48" s="4595">
        <f t="shared" si="15"/>
        <v>45857</v>
      </c>
      <c r="L48" s="4592"/>
    </row>
    <row r="49" spans="1:14" s="130" customFormat="1" ht="17.25" hidden="1" customHeight="1">
      <c r="A49" s="535" t="s">
        <v>5781</v>
      </c>
      <c r="B49" s="3423" t="s">
        <v>3605</v>
      </c>
      <c r="C49" s="4685" t="s">
        <v>404</v>
      </c>
      <c r="D49" s="4686" t="s">
        <v>5782</v>
      </c>
      <c r="E49" s="1626">
        <v>45863</v>
      </c>
      <c r="F49" s="444">
        <f t="shared" si="16"/>
        <v>45871</v>
      </c>
      <c r="G49" s="444">
        <f t="shared" si="17"/>
        <v>45874</v>
      </c>
      <c r="H49" s="4591"/>
      <c r="I49" s="4591"/>
      <c r="J49" s="4591">
        <v>45863</v>
      </c>
      <c r="K49" s="4595">
        <f t="shared" si="15"/>
        <v>45864</v>
      </c>
      <c r="L49" s="4592"/>
    </row>
    <row r="50" spans="1:14" s="130" customFormat="1" ht="18" hidden="1" customHeight="1">
      <c r="A50" s="535" t="s">
        <v>5783</v>
      </c>
      <c r="B50" s="3423" t="s">
        <v>3607</v>
      </c>
      <c r="C50" s="704" t="s">
        <v>2688</v>
      </c>
      <c r="D50" s="1624" t="s">
        <v>5784</v>
      </c>
      <c r="E50" s="3192">
        <v>45881</v>
      </c>
      <c r="F50" s="448">
        <f t="shared" ref="F50:F53" si="18">E50+8</f>
        <v>45889</v>
      </c>
      <c r="G50" s="448">
        <f t="shared" ref="G50:G53" si="19">E50+11</f>
        <v>45892</v>
      </c>
      <c r="H50" s="4591"/>
      <c r="I50" s="4591"/>
      <c r="J50" s="4596">
        <v>45870</v>
      </c>
      <c r="K50" s="4597">
        <f t="shared" ref="K50:K53" si="20">J50+1</f>
        <v>45871</v>
      </c>
      <c r="L50" s="4589"/>
      <c r="M50" s="4590"/>
      <c r="N50" s="4592"/>
    </row>
    <row r="51" spans="1:14" s="130" customFormat="1" ht="18" hidden="1" customHeight="1">
      <c r="A51" s="535" t="s">
        <v>5785</v>
      </c>
      <c r="B51" s="3423" t="s">
        <v>3609</v>
      </c>
      <c r="C51" s="704" t="s">
        <v>5786</v>
      </c>
      <c r="D51" s="1624" t="s">
        <v>5787</v>
      </c>
      <c r="E51" s="3192">
        <v>45885</v>
      </c>
      <c r="F51" s="448">
        <f t="shared" si="18"/>
        <v>45893</v>
      </c>
      <c r="G51" s="448">
        <f t="shared" si="19"/>
        <v>45896</v>
      </c>
      <c r="H51" s="4591"/>
      <c r="I51" s="4591"/>
      <c r="J51" s="4596">
        <v>45877</v>
      </c>
      <c r="K51" s="4597">
        <f t="shared" si="20"/>
        <v>45878</v>
      </c>
      <c r="L51" s="4589"/>
      <c r="M51" s="4590"/>
      <c r="N51" s="4592"/>
    </row>
    <row r="52" spans="1:14" s="130" customFormat="1" ht="18" hidden="1" customHeight="1">
      <c r="A52" s="535" t="s">
        <v>5788</v>
      </c>
      <c r="B52" s="3423" t="s">
        <v>3611</v>
      </c>
      <c r="C52" s="704" t="s">
        <v>5789</v>
      </c>
      <c r="D52" s="1624" t="s">
        <v>5790</v>
      </c>
      <c r="E52" s="3192">
        <v>45894</v>
      </c>
      <c r="F52" s="448">
        <f t="shared" si="18"/>
        <v>45902</v>
      </c>
      <c r="G52" s="448">
        <f>E52+11</f>
        <v>45905</v>
      </c>
      <c r="H52" s="4591"/>
      <c r="I52" s="4591"/>
      <c r="J52" s="4596">
        <v>45884</v>
      </c>
      <c r="K52" s="4597">
        <f t="shared" si="20"/>
        <v>45885</v>
      </c>
      <c r="L52" s="239" t="s">
        <v>5791</v>
      </c>
      <c r="M52" s="4590"/>
      <c r="N52" s="4592"/>
    </row>
    <row r="53" spans="1:14" s="130" customFormat="1" ht="18" hidden="1" customHeight="1">
      <c r="A53" s="535" t="s">
        <v>5792</v>
      </c>
      <c r="B53" s="3423" t="s">
        <v>3613</v>
      </c>
      <c r="C53" s="704" t="s">
        <v>2648</v>
      </c>
      <c r="D53" s="1624" t="s">
        <v>5793</v>
      </c>
      <c r="E53" s="3192">
        <v>45903</v>
      </c>
      <c r="F53" s="448">
        <f t="shared" si="18"/>
        <v>45911</v>
      </c>
      <c r="G53" s="448">
        <f t="shared" si="19"/>
        <v>45914</v>
      </c>
      <c r="H53" s="4591"/>
      <c r="I53" s="4591"/>
      <c r="J53" s="4596">
        <v>45891</v>
      </c>
      <c r="K53" s="4597">
        <f t="shared" si="20"/>
        <v>45892</v>
      </c>
      <c r="L53" s="4589"/>
      <c r="M53" s="4590"/>
      <c r="N53" s="4592"/>
    </row>
    <row r="54" spans="1:14" s="130" customFormat="1" ht="18" hidden="1" customHeight="1">
      <c r="A54" s="535"/>
      <c r="B54" s="3423"/>
      <c r="C54" s="196"/>
      <c r="E54" s="4590"/>
      <c r="F54" s="4590"/>
      <c r="G54" s="4567"/>
      <c r="H54" s="4567"/>
      <c r="I54" s="4567"/>
      <c r="J54" s="4567"/>
      <c r="K54" s="4567"/>
      <c r="L54" s="4589"/>
      <c r="M54" s="4590"/>
      <c r="N54" s="4592"/>
    </row>
    <row r="55" spans="1:14" s="130" customFormat="1" ht="30.75" hidden="1" customHeight="1">
      <c r="A55" s="535"/>
      <c r="B55" s="3423"/>
      <c r="C55" s="730" t="s">
        <v>5794</v>
      </c>
      <c r="D55" s="184"/>
      <c r="E55" s="1753" t="s">
        <v>96</v>
      </c>
      <c r="F55" s="185" t="s">
        <v>101</v>
      </c>
      <c r="G55" s="185" t="s">
        <v>1112</v>
      </c>
      <c r="H55" s="1123" t="s">
        <v>5441</v>
      </c>
      <c r="I55" s="4591"/>
      <c r="J55" s="3594" t="s">
        <v>3599</v>
      </c>
      <c r="K55" s="3594" t="s">
        <v>3600</v>
      </c>
      <c r="L55" s="4589"/>
      <c r="M55" s="4590"/>
      <c r="N55" s="4592"/>
    </row>
    <row r="56" spans="1:14" s="130" customFormat="1" ht="24" hidden="1" customHeight="1">
      <c r="A56" s="535"/>
      <c r="B56" s="3423"/>
      <c r="C56" s="3422" t="s">
        <v>1109</v>
      </c>
      <c r="D56" s="188" t="s">
        <v>3655</v>
      </c>
      <c r="E56" s="726"/>
      <c r="F56" s="261" t="s">
        <v>3428</v>
      </c>
      <c r="G56" s="261" t="s">
        <v>5442</v>
      </c>
      <c r="H56" s="261" t="s">
        <v>4410</v>
      </c>
      <c r="I56" s="4591"/>
      <c r="J56" s="4591"/>
      <c r="K56" s="4595"/>
      <c r="L56" s="333"/>
      <c r="M56" s="4590"/>
      <c r="N56" s="4592"/>
    </row>
    <row r="57" spans="1:14" s="130" customFormat="1" ht="18" hidden="1" customHeight="1">
      <c r="A57" s="535" t="s">
        <v>5795</v>
      </c>
      <c r="B57" s="3423" t="s">
        <v>3615</v>
      </c>
      <c r="C57" s="875" t="s">
        <v>404</v>
      </c>
      <c r="D57" s="1624" t="s">
        <v>5796</v>
      </c>
      <c r="E57" s="1626">
        <v>45899</v>
      </c>
      <c r="F57" s="444"/>
      <c r="G57" s="444"/>
      <c r="H57" s="444"/>
      <c r="I57" s="4591"/>
      <c r="J57" s="4596">
        <v>45899</v>
      </c>
      <c r="K57" s="4597">
        <f>J57+1</f>
        <v>45900</v>
      </c>
      <c r="L57" s="4589"/>
      <c r="M57" s="4569"/>
      <c r="N57" s="4592"/>
    </row>
    <row r="58" spans="1:14" s="130" customFormat="1" ht="18" hidden="1" customHeight="1">
      <c r="A58" s="535" t="s">
        <v>5797</v>
      </c>
      <c r="B58" s="3423" t="s">
        <v>3617</v>
      </c>
      <c r="C58" s="4690" t="s">
        <v>2594</v>
      </c>
      <c r="D58" s="4686" t="s">
        <v>5798</v>
      </c>
      <c r="E58" s="4687">
        <v>45916</v>
      </c>
      <c r="F58" s="4687">
        <f t="shared" ref="F58:F61" si="21">E58+5</f>
        <v>45921</v>
      </c>
      <c r="G58" s="4687">
        <f t="shared" ref="G58:G61" si="22">E58+9</f>
        <v>45925</v>
      </c>
      <c r="H58" s="4687">
        <f t="shared" ref="H58:H61" si="23">E58+11</f>
        <v>45927</v>
      </c>
      <c r="I58" s="4591"/>
      <c r="J58" s="4596">
        <v>45906</v>
      </c>
      <c r="K58" s="4597">
        <f>J58+1</f>
        <v>45907</v>
      </c>
      <c r="L58" s="4589"/>
      <c r="M58" s="4569"/>
      <c r="N58" s="4592"/>
    </row>
    <row r="59" spans="1:14" s="130" customFormat="1" ht="18" hidden="1" customHeight="1">
      <c r="A59" s="535" t="s">
        <v>5799</v>
      </c>
      <c r="B59" s="3423" t="s">
        <v>3619</v>
      </c>
      <c r="C59" s="4690" t="s">
        <v>5800</v>
      </c>
      <c r="D59" s="4686" t="s">
        <v>5801</v>
      </c>
      <c r="E59" s="4687">
        <v>45923</v>
      </c>
      <c r="F59" s="4687">
        <f t="shared" si="21"/>
        <v>45928</v>
      </c>
      <c r="G59" s="4687">
        <f t="shared" si="22"/>
        <v>45932</v>
      </c>
      <c r="H59" s="4687">
        <f t="shared" si="23"/>
        <v>45934</v>
      </c>
      <c r="I59" s="4591"/>
      <c r="J59" s="4596">
        <v>45913</v>
      </c>
      <c r="K59" s="4597">
        <f t="shared" ref="K59:K61" si="24">J59+1</f>
        <v>45914</v>
      </c>
      <c r="L59" s="4598" t="s">
        <v>5802</v>
      </c>
      <c r="M59" s="4569"/>
      <c r="N59" s="4592"/>
    </row>
    <row r="60" spans="1:14" s="130" customFormat="1" ht="18" hidden="1" customHeight="1">
      <c r="A60" s="535" t="s">
        <v>5803</v>
      </c>
      <c r="B60" s="3423" t="s">
        <v>3621</v>
      </c>
      <c r="C60" s="4690" t="s">
        <v>5804</v>
      </c>
      <c r="D60" s="4686" t="s">
        <v>5805</v>
      </c>
      <c r="E60" s="4687">
        <v>45932</v>
      </c>
      <c r="F60" s="4687">
        <f t="shared" si="21"/>
        <v>45937</v>
      </c>
      <c r="G60" s="4687">
        <f t="shared" si="22"/>
        <v>45941</v>
      </c>
      <c r="H60" s="4687">
        <f t="shared" si="23"/>
        <v>45943</v>
      </c>
      <c r="I60" s="4591"/>
      <c r="J60" s="4596">
        <v>45920</v>
      </c>
      <c r="K60" s="4597">
        <f t="shared" si="24"/>
        <v>45921</v>
      </c>
      <c r="L60" s="4589"/>
      <c r="M60" s="4569"/>
      <c r="N60" s="4592"/>
    </row>
    <row r="61" spans="1:14" s="130" customFormat="1" ht="18" hidden="1" customHeight="1">
      <c r="A61" s="535" t="s">
        <v>5806</v>
      </c>
      <c r="B61" s="3423" t="s">
        <v>3623</v>
      </c>
      <c r="C61" s="4690" t="s">
        <v>5807</v>
      </c>
      <c r="D61" s="4686" t="s">
        <v>5808</v>
      </c>
      <c r="E61" s="4687">
        <v>45938</v>
      </c>
      <c r="F61" s="4687">
        <f t="shared" si="21"/>
        <v>45943</v>
      </c>
      <c r="G61" s="4687">
        <f t="shared" si="22"/>
        <v>45947</v>
      </c>
      <c r="H61" s="4687">
        <f t="shared" si="23"/>
        <v>45949</v>
      </c>
      <c r="I61" s="4591"/>
      <c r="J61" s="4596">
        <v>45927</v>
      </c>
      <c r="K61" s="4597">
        <f t="shared" si="24"/>
        <v>45928</v>
      </c>
      <c r="L61" s="4589"/>
      <c r="M61" s="4569"/>
      <c r="N61" s="4592"/>
    </row>
    <row r="62" spans="1:14" s="130" customFormat="1" ht="18" hidden="1" customHeight="1">
      <c r="A62" s="535"/>
      <c r="B62" s="3423"/>
      <c r="C62" s="4596"/>
      <c r="D62" s="4597"/>
      <c r="E62" s="4589"/>
      <c r="F62" s="4590"/>
      <c r="G62" s="4592"/>
      <c r="J62" s="4596"/>
      <c r="K62" s="4597"/>
      <c r="L62" s="4589"/>
      <c r="M62" s="4569"/>
      <c r="N62" s="4592"/>
    </row>
    <row r="63" spans="1:14" s="130" customFormat="1" ht="27" customHeight="1">
      <c r="A63" s="535"/>
      <c r="B63" s="3423"/>
      <c r="C63" s="730" t="s">
        <v>5794</v>
      </c>
      <c r="D63" s="184"/>
      <c r="E63" s="1753" t="s">
        <v>96</v>
      </c>
      <c r="F63" s="185" t="s">
        <v>1112</v>
      </c>
      <c r="G63" s="1123" t="s">
        <v>5441</v>
      </c>
      <c r="H63" s="185" t="s">
        <v>1115</v>
      </c>
      <c r="J63" s="3594" t="s">
        <v>3599</v>
      </c>
      <c r="K63" s="3594" t="s">
        <v>3600</v>
      </c>
      <c r="L63" s="4569"/>
      <c r="M63" s="4592"/>
    </row>
    <row r="64" spans="1:14" s="130" customFormat="1" ht="18" customHeight="1">
      <c r="A64" s="535"/>
      <c r="B64" s="3423"/>
      <c r="C64" s="3422" t="s">
        <v>1109</v>
      </c>
      <c r="D64" s="188" t="s">
        <v>3655</v>
      </c>
      <c r="E64" s="726"/>
      <c r="F64" s="261" t="s">
        <v>5442</v>
      </c>
      <c r="G64" s="261" t="s">
        <v>4410</v>
      </c>
      <c r="H64" s="261"/>
      <c r="J64" s="4591"/>
      <c r="K64" s="4595"/>
      <c r="L64" s="4569"/>
      <c r="M64" s="4592"/>
    </row>
    <row r="65" spans="1:13" s="27" customFormat="1" ht="18" hidden="1" customHeight="1">
      <c r="A65" s="1541" t="s">
        <v>5809</v>
      </c>
      <c r="B65" s="3423" t="s">
        <v>3625</v>
      </c>
      <c r="C65" s="704" t="s">
        <v>5591</v>
      </c>
      <c r="D65" s="1624" t="s">
        <v>5810</v>
      </c>
      <c r="E65" s="1625">
        <v>45946</v>
      </c>
      <c r="F65" s="448">
        <f>E65+9</f>
        <v>45955</v>
      </c>
      <c r="G65" s="448">
        <f>E65+11</f>
        <v>45957</v>
      </c>
      <c r="J65" s="2896">
        <v>45934</v>
      </c>
      <c r="K65" s="2896">
        <f>J65+1</f>
        <v>45935</v>
      </c>
    </row>
    <row r="66" spans="1:13" s="130" customFormat="1" ht="18" hidden="1" customHeight="1">
      <c r="A66" s="535" t="s">
        <v>5811</v>
      </c>
      <c r="B66" s="3423" t="s">
        <v>3627</v>
      </c>
      <c r="C66" s="875" t="s">
        <v>404</v>
      </c>
      <c r="D66" s="1624" t="s">
        <v>5812</v>
      </c>
      <c r="E66" s="1626">
        <v>45941</v>
      </c>
      <c r="F66" s="444"/>
      <c r="G66" s="444"/>
      <c r="H66" s="4591"/>
      <c r="J66" s="2896">
        <v>45941</v>
      </c>
      <c r="K66" s="2896">
        <f t="shared" ref="K66:K68" si="25">J66+1</f>
        <v>45942</v>
      </c>
      <c r="L66" s="4569"/>
      <c r="M66" s="4592"/>
    </row>
    <row r="67" spans="1:13" s="130" customFormat="1" ht="18" hidden="1" customHeight="1">
      <c r="A67" s="535" t="s">
        <v>5813</v>
      </c>
      <c r="B67" s="3423" t="s">
        <v>4251</v>
      </c>
      <c r="C67" s="704" t="s">
        <v>5814</v>
      </c>
      <c r="D67" s="1624" t="s">
        <v>5815</v>
      </c>
      <c r="E67" s="3192">
        <v>45951</v>
      </c>
      <c r="F67" s="448">
        <f t="shared" ref="F67:F74" si="26">E67+9</f>
        <v>45960</v>
      </c>
      <c r="G67" s="448">
        <f t="shared" ref="G67:G74" si="27">E67+11</f>
        <v>45962</v>
      </c>
      <c r="H67" s="448" t="s">
        <v>5816</v>
      </c>
      <c r="I67" s="4567"/>
      <c r="J67" s="2896">
        <v>45948</v>
      </c>
      <c r="K67" s="2896">
        <f t="shared" si="25"/>
        <v>45949</v>
      </c>
      <c r="L67" s="4599" t="s">
        <v>5817</v>
      </c>
      <c r="M67" s="4592"/>
    </row>
    <row r="68" spans="1:13" s="130" customFormat="1" ht="18" hidden="1" customHeight="1">
      <c r="A68" s="535" t="s">
        <v>5818</v>
      </c>
      <c r="B68" s="3423" t="s">
        <v>4252</v>
      </c>
      <c r="C68" s="3184" t="s">
        <v>5819</v>
      </c>
      <c r="D68" s="1624" t="s">
        <v>5820</v>
      </c>
      <c r="E68" s="3192">
        <v>45966</v>
      </c>
      <c r="F68" s="448">
        <f>E68+9</f>
        <v>45975</v>
      </c>
      <c r="G68" s="448">
        <f t="shared" si="27"/>
        <v>45977</v>
      </c>
      <c r="H68" s="448">
        <v>45979</v>
      </c>
      <c r="I68" s="4567"/>
      <c r="J68" s="2896">
        <v>45955</v>
      </c>
      <c r="K68" s="2896">
        <f t="shared" si="25"/>
        <v>45956</v>
      </c>
      <c r="L68" s="4599" t="s">
        <v>5817</v>
      </c>
      <c r="M68" s="4592"/>
    </row>
    <row r="69" spans="1:13" s="130" customFormat="1" ht="18" customHeight="1">
      <c r="A69" s="535" t="s">
        <v>5821</v>
      </c>
      <c r="B69" s="3423" t="s">
        <v>4253</v>
      </c>
      <c r="C69" s="4688" t="s">
        <v>2975</v>
      </c>
      <c r="D69" s="4686" t="s">
        <v>5822</v>
      </c>
      <c r="E69" s="4687">
        <v>45972</v>
      </c>
      <c r="F69" s="4687">
        <f t="shared" si="26"/>
        <v>45981</v>
      </c>
      <c r="G69" s="4687">
        <f t="shared" si="27"/>
        <v>45983</v>
      </c>
      <c r="H69" s="448">
        <v>45984</v>
      </c>
      <c r="J69" s="2896">
        <v>45962</v>
      </c>
      <c r="K69" s="2896">
        <f t="shared" ref="K69:K70" si="28">J69+1</f>
        <v>45963</v>
      </c>
      <c r="L69" s="4569"/>
      <c r="M69" s="4592"/>
    </row>
    <row r="70" spans="1:13" s="130" customFormat="1" ht="18" customHeight="1">
      <c r="A70" s="535" t="s">
        <v>5823</v>
      </c>
      <c r="B70" s="3423" t="s">
        <v>4254</v>
      </c>
      <c r="C70" s="4689" t="s">
        <v>5031</v>
      </c>
      <c r="D70" s="4686" t="s">
        <v>5824</v>
      </c>
      <c r="E70" s="1626">
        <v>45969</v>
      </c>
      <c r="F70" s="1626">
        <f t="shared" si="26"/>
        <v>45978</v>
      </c>
      <c r="G70" s="1626">
        <f t="shared" si="27"/>
        <v>45980</v>
      </c>
      <c r="H70" s="4591"/>
      <c r="J70" s="2896">
        <v>45969</v>
      </c>
      <c r="K70" s="2896">
        <f t="shared" si="28"/>
        <v>45970</v>
      </c>
      <c r="L70" s="4569"/>
      <c r="M70" s="4592"/>
    </row>
    <row r="71" spans="1:13" s="130" customFormat="1" ht="18" customHeight="1">
      <c r="A71" s="535" t="s">
        <v>5825</v>
      </c>
      <c r="B71" s="3423" t="s">
        <v>4255</v>
      </c>
      <c r="C71" s="4688" t="s">
        <v>5826</v>
      </c>
      <c r="D71" s="4686" t="s">
        <v>5827</v>
      </c>
      <c r="E71" s="4687">
        <v>45984</v>
      </c>
      <c r="F71" s="4687">
        <f t="shared" si="26"/>
        <v>45993</v>
      </c>
      <c r="G71" s="4687">
        <f t="shared" si="27"/>
        <v>45995</v>
      </c>
      <c r="H71" s="4591"/>
      <c r="J71" s="2896">
        <v>45976</v>
      </c>
      <c r="K71" s="2896">
        <f t="shared" ref="K71:K73" si="29">J71+1</f>
        <v>45977</v>
      </c>
      <c r="L71" s="4569"/>
      <c r="M71" s="4592"/>
    </row>
    <row r="72" spans="1:13" s="130" customFormat="1" ht="18" customHeight="1">
      <c r="A72" s="535" t="s">
        <v>5828</v>
      </c>
      <c r="B72" s="3423" t="s">
        <v>4256</v>
      </c>
      <c r="C72" s="4685" t="s">
        <v>9348</v>
      </c>
      <c r="D72" s="4686" t="s">
        <v>5830</v>
      </c>
      <c r="E72" s="1626">
        <v>45990</v>
      </c>
      <c r="F72" s="1626"/>
      <c r="G72" s="1626"/>
      <c r="H72" s="4591"/>
      <c r="J72" s="2896">
        <v>45983</v>
      </c>
      <c r="K72" s="2896">
        <f t="shared" si="29"/>
        <v>45984</v>
      </c>
      <c r="L72" s="4569"/>
      <c r="M72" s="4592"/>
    </row>
    <row r="73" spans="1:13" s="130" customFormat="1" ht="18" customHeight="1">
      <c r="A73" s="535" t="s">
        <v>5831</v>
      </c>
      <c r="B73" s="3423" t="s">
        <v>4257</v>
      </c>
      <c r="C73" s="4690" t="s">
        <v>5591</v>
      </c>
      <c r="D73" s="4686" t="s">
        <v>5832</v>
      </c>
      <c r="E73" s="4687">
        <v>45994</v>
      </c>
      <c r="F73" s="4687">
        <f t="shared" si="26"/>
        <v>46003</v>
      </c>
      <c r="G73" s="4687">
        <f t="shared" si="27"/>
        <v>46005</v>
      </c>
      <c r="H73" s="448">
        <f>E73+15</f>
        <v>46009</v>
      </c>
      <c r="J73" s="2896">
        <v>45990</v>
      </c>
      <c r="K73" s="2896">
        <f t="shared" si="29"/>
        <v>45991</v>
      </c>
      <c r="L73" s="4569"/>
      <c r="M73" s="4592"/>
    </row>
    <row r="74" spans="1:13" s="130" customFormat="1" ht="18" customHeight="1">
      <c r="A74" s="535" t="s">
        <v>5833</v>
      </c>
      <c r="B74" s="3423" t="s">
        <v>4258</v>
      </c>
      <c r="C74" s="3793" t="s">
        <v>5834</v>
      </c>
      <c r="D74" s="3794" t="s">
        <v>5835</v>
      </c>
      <c r="E74" s="3795">
        <v>45997</v>
      </c>
      <c r="F74" s="3795">
        <f t="shared" si="26"/>
        <v>46006</v>
      </c>
      <c r="G74" s="3795">
        <f t="shared" si="27"/>
        <v>46008</v>
      </c>
      <c r="H74" s="4591"/>
      <c r="J74" s="2896">
        <v>45997</v>
      </c>
      <c r="K74" s="2896">
        <f t="shared" ref="K74" si="30">J74+1</f>
        <v>45998</v>
      </c>
      <c r="L74" s="4569"/>
      <c r="M74" s="4592"/>
    </row>
    <row r="75" spans="1:13" s="130" customFormat="1" ht="18" customHeight="1">
      <c r="A75" s="535" t="s">
        <v>5819</v>
      </c>
      <c r="B75" s="3423" t="s">
        <v>4260</v>
      </c>
      <c r="C75" s="3793" t="s">
        <v>4680</v>
      </c>
      <c r="D75" s="3794" t="s">
        <v>5836</v>
      </c>
      <c r="E75" s="3795">
        <v>46004</v>
      </c>
      <c r="F75" s="3795">
        <f t="shared" ref="F75:F77" si="31">E75+9</f>
        <v>46013</v>
      </c>
      <c r="G75" s="3795">
        <f t="shared" ref="G75:G77" si="32">E75+11</f>
        <v>46015</v>
      </c>
      <c r="H75" s="4591"/>
      <c r="J75" s="2896">
        <v>46004</v>
      </c>
      <c r="K75" s="2896">
        <f t="shared" ref="K75:K77" si="33">J75+1</f>
        <v>46005</v>
      </c>
      <c r="L75" s="4569"/>
      <c r="M75" s="4592"/>
    </row>
    <row r="76" spans="1:13" s="130" customFormat="1" ht="18" customHeight="1">
      <c r="A76" s="535" t="s">
        <v>5837</v>
      </c>
      <c r="B76" s="3423" t="s">
        <v>5838</v>
      </c>
      <c r="C76" s="4465" t="s">
        <v>2650</v>
      </c>
      <c r="D76" s="3794" t="s">
        <v>5839</v>
      </c>
      <c r="E76" s="3795">
        <v>46011</v>
      </c>
      <c r="F76" s="3795">
        <f t="shared" si="31"/>
        <v>46020</v>
      </c>
      <c r="G76" s="3795">
        <f t="shared" si="32"/>
        <v>46022</v>
      </c>
      <c r="H76" s="4591"/>
      <c r="J76" s="2896">
        <v>46011</v>
      </c>
      <c r="K76" s="2896">
        <f t="shared" si="33"/>
        <v>46012</v>
      </c>
      <c r="L76" s="4569"/>
      <c r="M76" s="4592"/>
    </row>
    <row r="77" spans="1:13" s="130" customFormat="1" ht="18" customHeight="1">
      <c r="A77" s="535" t="s">
        <v>9318</v>
      </c>
      <c r="B77" s="3423" t="s">
        <v>5840</v>
      </c>
      <c r="C77" s="3855" t="s">
        <v>2630</v>
      </c>
      <c r="D77" s="3794" t="s">
        <v>5841</v>
      </c>
      <c r="E77" s="3795">
        <v>46018</v>
      </c>
      <c r="F77" s="3795">
        <f t="shared" si="31"/>
        <v>46027</v>
      </c>
      <c r="G77" s="3795">
        <f t="shared" si="32"/>
        <v>46029</v>
      </c>
      <c r="H77" s="4591"/>
      <c r="J77" s="2896">
        <v>46018</v>
      </c>
      <c r="K77" s="2896">
        <f t="shared" si="33"/>
        <v>46019</v>
      </c>
      <c r="L77" s="4569"/>
      <c r="M77" s="4592"/>
    </row>
    <row r="78" spans="1:13" s="130" customFormat="1" ht="18" customHeight="1">
      <c r="A78" s="535"/>
      <c r="B78" s="3423" t="s">
        <v>6130</v>
      </c>
      <c r="C78" s="4685" t="s">
        <v>2337</v>
      </c>
      <c r="D78" s="4686" t="s">
        <v>9313</v>
      </c>
      <c r="E78" s="4687">
        <v>46025</v>
      </c>
      <c r="F78" s="4687">
        <f t="shared" ref="F78:F82" si="34">E78+9</f>
        <v>46034</v>
      </c>
      <c r="G78" s="4687">
        <f t="shared" ref="G78:G82" si="35">E78+11</f>
        <v>46036</v>
      </c>
      <c r="H78" s="4591"/>
      <c r="J78" s="2896">
        <v>46025</v>
      </c>
      <c r="K78" s="2896">
        <f t="shared" ref="K78:K82" si="36">J78+1</f>
        <v>46026</v>
      </c>
      <c r="L78" s="4569"/>
      <c r="M78" s="4592"/>
    </row>
    <row r="79" spans="1:13" s="130" customFormat="1" ht="18" customHeight="1">
      <c r="A79" s="535"/>
      <c r="B79" s="3423" t="s">
        <v>7017</v>
      </c>
      <c r="C79" s="4688" t="s">
        <v>5829</v>
      </c>
      <c r="D79" s="4686" t="s">
        <v>9314</v>
      </c>
      <c r="E79" s="4687">
        <v>46032</v>
      </c>
      <c r="F79" s="4687">
        <f t="shared" si="34"/>
        <v>46041</v>
      </c>
      <c r="G79" s="4687">
        <f t="shared" si="35"/>
        <v>46043</v>
      </c>
      <c r="H79" s="4591"/>
      <c r="J79" s="2896">
        <v>46032</v>
      </c>
      <c r="K79" s="2896">
        <f t="shared" si="36"/>
        <v>46033</v>
      </c>
      <c r="L79" s="4569"/>
      <c r="M79" s="4592"/>
    </row>
    <row r="80" spans="1:13" s="130" customFormat="1" ht="18" customHeight="1">
      <c r="A80" s="535"/>
      <c r="B80" s="3423" t="s">
        <v>7021</v>
      </c>
      <c r="C80" s="4688" t="s">
        <v>5591</v>
      </c>
      <c r="D80" s="4686" t="s">
        <v>9315</v>
      </c>
      <c r="E80" s="4687">
        <v>46039</v>
      </c>
      <c r="F80" s="4687">
        <f t="shared" si="34"/>
        <v>46048</v>
      </c>
      <c r="G80" s="4687">
        <f t="shared" si="35"/>
        <v>46050</v>
      </c>
      <c r="H80" s="4591"/>
      <c r="J80" s="2896">
        <v>46039</v>
      </c>
      <c r="K80" s="2896">
        <f t="shared" si="36"/>
        <v>46040</v>
      </c>
      <c r="L80" s="4569"/>
      <c r="M80" s="4592"/>
    </row>
    <row r="81" spans="1:14" s="130" customFormat="1" ht="18" customHeight="1">
      <c r="A81" s="535"/>
      <c r="B81" s="3423" t="s">
        <v>7024</v>
      </c>
      <c r="C81" s="4688" t="s">
        <v>5834</v>
      </c>
      <c r="D81" s="4686" t="s">
        <v>9316</v>
      </c>
      <c r="E81" s="4687">
        <v>46046</v>
      </c>
      <c r="F81" s="4687">
        <f t="shared" si="34"/>
        <v>46055</v>
      </c>
      <c r="G81" s="4687">
        <f t="shared" si="35"/>
        <v>46057</v>
      </c>
      <c r="H81" s="4591"/>
      <c r="J81" s="2896">
        <v>46046</v>
      </c>
      <c r="K81" s="2896">
        <f t="shared" si="36"/>
        <v>46047</v>
      </c>
      <c r="L81" s="4569"/>
      <c r="M81" s="4592"/>
    </row>
    <row r="82" spans="1:14" s="130" customFormat="1" ht="18" customHeight="1">
      <c r="A82" s="535"/>
      <c r="B82" s="3423" t="s">
        <v>7027</v>
      </c>
      <c r="C82" s="4688" t="s">
        <v>4680</v>
      </c>
      <c r="D82" s="4686" t="s">
        <v>9317</v>
      </c>
      <c r="E82" s="4687">
        <f t="shared" ref="E82" si="37">E81+7</f>
        <v>46053</v>
      </c>
      <c r="F82" s="4687">
        <f t="shared" si="34"/>
        <v>46062</v>
      </c>
      <c r="G82" s="4687">
        <f t="shared" si="35"/>
        <v>46064</v>
      </c>
      <c r="H82" s="4591"/>
      <c r="J82" s="2896">
        <f t="shared" ref="J82" si="38">J81+7</f>
        <v>46053</v>
      </c>
      <c r="K82" s="2896">
        <f t="shared" si="36"/>
        <v>46054</v>
      </c>
      <c r="L82" s="4569"/>
      <c r="M82" s="4592"/>
    </row>
    <row r="83" spans="1:14" s="130" customFormat="1" ht="12.75" customHeight="1">
      <c r="A83" s="535"/>
      <c r="B83" s="3424"/>
      <c r="C83" s="196" t="s">
        <v>5552</v>
      </c>
      <c r="E83" s="4569"/>
      <c r="F83" s="4569"/>
      <c r="G83" s="4567"/>
      <c r="H83" s="4567"/>
      <c r="I83" s="4567"/>
      <c r="J83" s="4567"/>
      <c r="K83" s="4567"/>
      <c r="L83" s="4569"/>
      <c r="M83" s="4567"/>
      <c r="N83" s="4592"/>
    </row>
    <row r="84" spans="1:14" s="130" customFormat="1" ht="12.75" customHeight="1">
      <c r="A84" s="535"/>
      <c r="B84" s="3424"/>
      <c r="C84" s="196"/>
      <c r="E84" s="4569"/>
      <c r="F84" s="4569"/>
      <c r="G84" s="4567"/>
      <c r="H84" s="4567"/>
      <c r="I84" s="4567"/>
      <c r="J84" s="4567"/>
      <c r="K84" s="4567"/>
      <c r="L84" s="4569"/>
      <c r="M84" s="4567"/>
      <c r="N84" s="4592"/>
    </row>
    <row r="85" spans="1:14" s="130" customFormat="1" ht="12">
      <c r="A85" s="535"/>
      <c r="B85" s="3425"/>
      <c r="C85" s="4567"/>
      <c r="E85" s="4590"/>
      <c r="F85" s="4590"/>
      <c r="G85" s="4567"/>
      <c r="H85" s="4567"/>
      <c r="I85" s="4567"/>
      <c r="J85" s="4567"/>
      <c r="L85" s="4569"/>
      <c r="N85" s="267"/>
    </row>
    <row r="86" spans="1:14" s="130" customFormat="1" ht="12">
      <c r="A86" s="535"/>
      <c r="B86" s="3425"/>
      <c r="C86" s="230" t="s">
        <v>0</v>
      </c>
      <c r="D86" s="69"/>
      <c r="E86" s="1416" t="s">
        <v>2209</v>
      </c>
      <c r="F86" s="70"/>
      <c r="G86" s="70" t="s">
        <v>35</v>
      </c>
      <c r="H86" s="70"/>
      <c r="I86" s="69"/>
      <c r="J86" s="69"/>
      <c r="K86" s="70" t="s">
        <v>60</v>
      </c>
      <c r="L86" s="70" t="str">
        <f>'HOW TO-&gt;'!$B$136</f>
        <v>6011 2413</v>
      </c>
      <c r="M86" s="70"/>
      <c r="N86" s="69"/>
    </row>
    <row r="87" spans="1:14" s="130" customFormat="1" ht="12">
      <c r="A87" s="535"/>
      <c r="B87" s="3425"/>
      <c r="C87" s="80" t="s">
        <v>1</v>
      </c>
      <c r="D87" s="69"/>
      <c r="E87" s="283" t="s">
        <v>610</v>
      </c>
      <c r="F87" s="70"/>
      <c r="G87" s="69" t="s">
        <v>611</v>
      </c>
      <c r="H87" s="69"/>
      <c r="I87" s="283" t="s">
        <v>38</v>
      </c>
      <c r="J87" s="69"/>
      <c r="K87" s="69" t="s">
        <v>62</v>
      </c>
      <c r="L87" s="69"/>
      <c r="M87" s="283" t="s">
        <v>63</v>
      </c>
      <c r="N87" s="69"/>
    </row>
    <row r="88" spans="1:14" s="130" customFormat="1" ht="12">
      <c r="A88" s="535"/>
      <c r="B88" s="3425"/>
      <c r="C88" s="80"/>
      <c r="D88" s="69"/>
      <c r="E88" s="283"/>
      <c r="F88" s="69"/>
      <c r="G88" s="69"/>
      <c r="H88" s="69"/>
      <c r="I88" s="283"/>
      <c r="J88" s="69"/>
      <c r="K88" s="69" t="str">
        <f>'HOW TO-&gt;'!$A$138</f>
        <v>PERMIT</v>
      </c>
      <c r="L88" s="69"/>
      <c r="M88" s="3053" t="str">
        <f>'HOW TO-&gt;'!$C$138</f>
        <v>SG094-SinPermit@msc.com</v>
      </c>
      <c r="N88" s="69"/>
    </row>
    <row r="89" spans="1:14" s="69" customFormat="1" ht="11.25">
      <c r="A89" s="1542"/>
      <c r="B89" s="3426"/>
      <c r="C89" s="1819">
        <f>'HOW TO-&gt;'!$A$105</f>
        <v>0</v>
      </c>
      <c r="D89" s="1819">
        <f>'HOW TO-&gt;'!$B$105</f>
        <v>0</v>
      </c>
      <c r="E89" s="80">
        <f>'HOW TO-&gt;'!$C$105</f>
        <v>0</v>
      </c>
      <c r="G89" s="1819" t="str">
        <f>'HOW TO-&gt;'!$A$124</f>
        <v>ROBERT CHIA</v>
      </c>
      <c r="H89" s="1819" t="str">
        <f>'HOW TO-&gt;'!$B$124</f>
        <v>6011 0564</v>
      </c>
      <c r="I89" s="80" t="str">
        <f>'HOW TO-&gt;'!$C$124</f>
        <v>robert.chia@msc.com</v>
      </c>
      <c r="K89" s="1819" t="str">
        <f>'HOW TO-&gt;'!$A$139</f>
        <v>RAYNAR ANG</v>
      </c>
      <c r="L89" s="1819" t="str">
        <f>'HOW TO-&gt;'!$B$139</f>
        <v>6011 2358</v>
      </c>
      <c r="M89" s="80" t="str">
        <f>'HOW TO-&gt;'!$C$139</f>
        <v>raynar.ang@msc.com</v>
      </c>
    </row>
    <row r="90" spans="1:14" s="69" customFormat="1" ht="11.25">
      <c r="A90" s="1542"/>
      <c r="B90" s="3426"/>
      <c r="C90" s="1819" t="str">
        <f>'HOW TO-&gt;'!$A$106</f>
        <v>NATALIE LEW</v>
      </c>
      <c r="D90" s="1819" t="str">
        <f>'HOW TO-&gt;'!$B$106</f>
        <v>6011 2399</v>
      </c>
      <c r="E90" s="80" t="str">
        <f>'HOW TO-&gt;'!$C$106</f>
        <v>natalie.lew@msc.com</v>
      </c>
      <c r="G90" s="1819" t="str">
        <f>'HOW TO-&gt;'!$A$125</f>
        <v>S. Y. LIEW</v>
      </c>
      <c r="H90" s="1819" t="str">
        <f>'HOW TO-&gt;'!$B$125</f>
        <v>6011 2348</v>
      </c>
      <c r="I90" s="80" t="str">
        <f>'HOW TO-&gt;'!$C$125</f>
        <v>seoyi.liew@msc.com</v>
      </c>
      <c r="K90" s="1819" t="str">
        <f>'HOW TO-&gt;'!$A$140</f>
        <v>KAI SIANG</v>
      </c>
      <c r="L90" s="1819" t="str">
        <f>'HOW TO-&gt;'!$B$140</f>
        <v>6011 2356</v>
      </c>
      <c r="M90" s="80" t="str">
        <f>'HOW TO-&gt;'!$C$140</f>
        <v>kaisiang.lim@msc.com</v>
      </c>
    </row>
    <row r="91" spans="1:14" s="69" customFormat="1" ht="11.25">
      <c r="A91" s="1542"/>
      <c r="B91" s="3426"/>
      <c r="C91" s="1819" t="str">
        <f>'HOW TO-&gt;'!$A$107</f>
        <v>PHOEBE HUANG</v>
      </c>
      <c r="D91" s="1819" t="str">
        <f>'HOW TO-&gt;'!$B$107</f>
        <v>6011 0562</v>
      </c>
      <c r="E91" s="80" t="str">
        <f>'HOW TO-&gt;'!$C$107</f>
        <v>phoebe.huang@msc.com</v>
      </c>
      <c r="G91" s="1819" t="str">
        <f>'HOW TO-&gt;'!$A$126</f>
        <v>SHARON KOH</v>
      </c>
      <c r="H91" s="1819" t="str">
        <f>'HOW TO-&gt;'!$B$126</f>
        <v>6011 2349</v>
      </c>
      <c r="I91" s="80" t="str">
        <f>'HOW TO-&gt;'!$C$126</f>
        <v>sharon.koh@msc.com</v>
      </c>
      <c r="K91" s="1819" t="str">
        <f>'HOW TO-&gt;'!$A$141</f>
        <v>DEWI</v>
      </c>
      <c r="L91" s="1819" t="str">
        <f>'HOW TO-&gt;'!$B$141</f>
        <v>6011 2354</v>
      </c>
      <c r="M91" s="80" t="str">
        <f>'HOW TO-&gt;'!$C$141</f>
        <v>dewi.ratnah@msc.com</v>
      </c>
    </row>
    <row r="92" spans="1:14" s="69" customFormat="1" ht="11.25">
      <c r="B92" s="70"/>
      <c r="C92" s="1819" t="str">
        <f>'HOW TO-&gt;'!$A$108</f>
        <v>SHERWIN LIM</v>
      </c>
      <c r="D92" s="1819" t="str">
        <f>'HOW TO-&gt;'!$B$108</f>
        <v>6011 2395</v>
      </c>
      <c r="E92" s="80" t="str">
        <f>'HOW TO-&gt;'!$C$108</f>
        <v>sherwin.lim@msc.com</v>
      </c>
      <c r="G92" s="1819" t="str">
        <f>'HOW TO-&gt;'!$A$127</f>
        <v>ANGELIA LAU</v>
      </c>
      <c r="H92" s="1819" t="str">
        <f>'HOW TO-&gt;'!$B$127</f>
        <v>6011 2346</v>
      </c>
      <c r="I92" s="80" t="str">
        <f>'HOW TO-&gt;'!$C$127</f>
        <v>angelia.lau@msc.com</v>
      </c>
      <c r="K92" s="1819" t="str">
        <f>'HOW TO-&gt;'!$A$142</f>
        <v>YU TING</v>
      </c>
      <c r="L92" s="1819" t="str">
        <f>'HOW TO-&gt;'!$B$142</f>
        <v>6011 2359</v>
      </c>
      <c r="M92" s="80" t="str">
        <f>'HOW TO-&gt;'!$C$142</f>
        <v>yuting.luo@msc.com</v>
      </c>
    </row>
    <row r="93" spans="1:14" s="69" customFormat="1" ht="11.25">
      <c r="B93" s="70"/>
      <c r="C93" s="1819" t="str">
        <f>'HOW TO-&gt;'!$A$109</f>
        <v>CHOK KAR HEE</v>
      </c>
      <c r="D93" s="1819" t="str">
        <f>'HOW TO-&gt;'!$B$109</f>
        <v>6011 2397</v>
      </c>
      <c r="E93" s="80" t="str">
        <f>'HOW TO-&gt;'!$C$109</f>
        <v>karhee.chok@msc.com</v>
      </c>
      <c r="G93" s="1819" t="str">
        <f>'HOW TO-&gt;'!$A$128</f>
        <v>NOOR AFNINDAH</v>
      </c>
      <c r="H93" s="1819" t="str">
        <f>'HOW TO-&gt;'!$B$128</f>
        <v>6011 2347</v>
      </c>
      <c r="I93" s="80" t="str">
        <f>'HOW TO-&gt;'!$C$128</f>
        <v>noor.afnindah@msc.com</v>
      </c>
      <c r="K93" s="1819" t="str">
        <f>'HOW TO-&gt;'!$A$143</f>
        <v>SHAN SHAN</v>
      </c>
      <c r="L93" s="1819" t="str">
        <f>'HOW TO-&gt;'!$B$143</f>
        <v>6011 2353</v>
      </c>
      <c r="M93" s="80" t="str">
        <f>'HOW TO-&gt;'!$C$143</f>
        <v>shanshan.chin@msc.com</v>
      </c>
    </row>
    <row r="94" spans="1:14" s="69" customFormat="1" ht="11.25">
      <c r="B94" s="70"/>
      <c r="C94" s="1819" t="str">
        <f>'HOW TO-&gt;'!$A$110</f>
        <v>LEWIS SOH</v>
      </c>
      <c r="D94" s="1819" t="str">
        <f>'HOW TO-&gt;'!$B$110</f>
        <v>6011 7905</v>
      </c>
      <c r="E94" s="80" t="str">
        <f>'HOW TO-&gt;'!$C$110</f>
        <v>lewis.soh@msc.com</v>
      </c>
      <c r="G94" s="1819" t="str">
        <f>'HOW TO-&gt;'!$A$129</f>
        <v>NG CHING WEI</v>
      </c>
      <c r="H94" s="1819" t="str">
        <f>'HOW TO-&gt;'!$B$129</f>
        <v>6011 2404</v>
      </c>
      <c r="I94" s="80" t="str">
        <f>'HOW TO-&gt;'!$C$129</f>
        <v>chingwei.ng@msc.com</v>
      </c>
      <c r="K94" s="1819" t="str">
        <f>'HOW TO-&gt;'!$A$144</f>
        <v>EUNICE</v>
      </c>
      <c r="L94" s="1819" t="str">
        <f>'HOW TO-&gt;'!$B$144</f>
        <v>6011 2355</v>
      </c>
      <c r="M94" s="80" t="str">
        <f>'HOW TO-&gt;'!$C$144</f>
        <v>eunice.chan@msc.com</v>
      </c>
    </row>
    <row r="95" spans="1:14" s="69" customFormat="1" ht="11.25">
      <c r="B95" s="70"/>
      <c r="C95" s="1819" t="str">
        <f>'HOW TO-&gt;'!$A$111</f>
        <v xml:space="preserve">MELVIN TAN </v>
      </c>
      <c r="D95" s="1819" t="str">
        <f>'HOW TO-&gt;'!$B$111</f>
        <v>6011 0561</v>
      </c>
      <c r="E95" s="80" t="str">
        <f>'HOW TO-&gt;'!$C$111</f>
        <v>melvin.tan@msc.com</v>
      </c>
      <c r="G95" s="1819" t="str">
        <f>'HOW TO-&gt;'!$A$130</f>
        <v>ZOEY ONG</v>
      </c>
      <c r="H95" s="1819">
        <f>'HOW TO-&gt;'!$B$130</f>
        <v>0</v>
      </c>
      <c r="I95" s="80" t="str">
        <f>'HOW TO-&gt;'!$C$130</f>
        <v>zoey.ong@msc.com</v>
      </c>
      <c r="K95" s="1819" t="str">
        <f>'HOW TO-&gt;'!$A$145</f>
        <v>HAZEL</v>
      </c>
      <c r="L95" s="1819" t="str">
        <f>'HOW TO-&gt;'!$B$145</f>
        <v>6011 2435</v>
      </c>
      <c r="M95" s="80" t="str">
        <f>'HOW TO-&gt;'!$C$145</f>
        <v>hazel.toh@msc.com</v>
      </c>
    </row>
    <row r="96" spans="1:14" s="69" customFormat="1" ht="11.25">
      <c r="B96" s="70"/>
      <c r="C96" s="1819" t="str">
        <f>'HOW TO-&gt;'!$A$112</f>
        <v>SUE ANN SOON</v>
      </c>
      <c r="D96" s="1819" t="str">
        <f>'HOW TO-&gt;'!$B$112</f>
        <v>6011 2327</v>
      </c>
      <c r="E96" s="80" t="str">
        <f>'HOW TO-&gt;'!$C$112</f>
        <v>sueann.soon@msc.com</v>
      </c>
      <c r="G96" s="1819" t="str">
        <f>'HOW TO-&gt;'!$A$131</f>
        <v>.</v>
      </c>
      <c r="H96" s="1819" t="str">
        <f>'HOW TO-&gt;'!$B$131</f>
        <v>.</v>
      </c>
      <c r="I96" s="80" t="str">
        <f>'HOW TO-&gt;'!$C$131</f>
        <v>.</v>
      </c>
      <c r="K96" s="1819">
        <f>'HOW TO-&gt;'!$A$146</f>
        <v>0</v>
      </c>
      <c r="L96" s="1819">
        <f>'HOW TO-&gt;'!$B$146</f>
        <v>0</v>
      </c>
      <c r="M96" s="80">
        <f>'HOW TO-&gt;'!$C$146</f>
        <v>0</v>
      </c>
    </row>
    <row r="97" spans="2:14" s="69" customFormat="1" ht="11.25">
      <c r="B97" s="70"/>
      <c r="C97" s="1819" t="str">
        <f>'HOW TO-&gt;'!$A$113</f>
        <v>LAWRENCE ANG (CROSS-TRADE)</v>
      </c>
      <c r="D97" s="1819" t="str">
        <f>'HOW TO-&gt;'!$B$113</f>
        <v>6011 2400</v>
      </c>
      <c r="E97" s="80" t="str">
        <f>'HOW TO-&gt;'!$C$113</f>
        <v>lawrence.ang@msc.com</v>
      </c>
      <c r="G97" s="1819">
        <f>'HOW TO-&gt;'!$A$132</f>
        <v>0</v>
      </c>
      <c r="H97" s="1819">
        <f>'HOW TO-&gt;'!$B$132</f>
        <v>0</v>
      </c>
      <c r="I97" s="80">
        <f>'HOW TO-&gt;'!$C$132</f>
        <v>0</v>
      </c>
      <c r="K97" s="1819">
        <f>'HOW TO-&gt;'!$A$147</f>
        <v>0</v>
      </c>
      <c r="L97" s="1819">
        <f>'HOW TO-&gt;'!$B$147</f>
        <v>0</v>
      </c>
      <c r="M97" s="80">
        <f>'HOW TO-&gt;'!$C$147</f>
        <v>0</v>
      </c>
    </row>
    <row r="98" spans="2:14" s="130" customFormat="1" ht="12">
      <c r="B98" s="182"/>
      <c r="C98" s="1819" t="str">
        <f>'HOW TO-&gt;'!$A$114</f>
        <v>DARIUS ONG</v>
      </c>
      <c r="D98" s="1819" t="str">
        <f>'HOW TO-&gt;'!$B$114</f>
        <v>6011 2396</v>
      </c>
      <c r="E98" s="80" t="str">
        <f>'HOW TO-&gt;'!$C$114</f>
        <v>darius.ong@msc.com</v>
      </c>
      <c r="F98" s="69"/>
      <c r="G98" s="69"/>
      <c r="H98" s="109"/>
      <c r="I98" s="283"/>
      <c r="J98" s="69"/>
      <c r="K98" s="1819">
        <f>'HOW TO-&gt;'!$A$148</f>
        <v>0</v>
      </c>
      <c r="L98" s="1819">
        <f>'HOW TO-&gt;'!$B$148</f>
        <v>0</v>
      </c>
      <c r="M98" s="80">
        <f>'HOW TO-&gt;'!$C$148</f>
        <v>0</v>
      </c>
      <c r="N98" s="69"/>
    </row>
    <row r="99" spans="2:14" s="130" customFormat="1" ht="12">
      <c r="B99" s="182"/>
      <c r="C99" s="1819" t="str">
        <f>'HOW TO-&gt;'!$A$115</f>
        <v>YURIKO KHOO</v>
      </c>
      <c r="D99" s="1819" t="str">
        <f>'HOW TO-&gt;'!$B$115</f>
        <v>6011 2402</v>
      </c>
      <c r="E99" s="80" t="str">
        <f>'HOW TO-&gt;'!$C$115</f>
        <v>yuriko.k@msc.com</v>
      </c>
      <c r="F99" s="69"/>
      <c r="G99" s="69"/>
      <c r="H99" s="109"/>
      <c r="I99" s="109"/>
      <c r="J99" s="283"/>
      <c r="K99" s="1819"/>
      <c r="L99" s="1819"/>
      <c r="M99" s="80"/>
      <c r="N99" s="69"/>
    </row>
    <row r="100" spans="2:14">
      <c r="C100" s="1819" t="str">
        <f>'HOW TO-&gt;'!$A$116</f>
        <v>VICKY ZHU</v>
      </c>
      <c r="D100" s="1819" t="str">
        <f>'HOW TO-&gt;'!$B$116</f>
        <v>6011 7900</v>
      </c>
      <c r="E100" s="80" t="str">
        <f>'HOW TO-&gt;'!$C$116</f>
        <v>vicky.zhu@msc.com</v>
      </c>
      <c r="F100" s="69"/>
      <c r="G100" s="69"/>
      <c r="H100" s="69"/>
      <c r="I100" s="69"/>
      <c r="J100" s="69"/>
      <c r="K100" s="69"/>
      <c r="L100" s="69"/>
      <c r="M100" s="69"/>
      <c r="N100" s="69"/>
    </row>
    <row r="101" spans="2:14">
      <c r="C101" s="69"/>
      <c r="D101" s="69"/>
      <c r="E101" s="69"/>
      <c r="F101" s="69"/>
      <c r="G101" s="69"/>
      <c r="H101" s="69"/>
      <c r="I101" s="69"/>
      <c r="J101" s="69"/>
      <c r="K101" s="69"/>
      <c r="L101" s="69"/>
      <c r="M101" s="69"/>
      <c r="N101" s="69"/>
    </row>
    <row r="102" spans="2:14">
      <c r="C102" s="1819" t="str">
        <f>'HOW TO-&gt;'!$A$119</f>
        <v xml:space="preserve">MAIN LINE  </v>
      </c>
      <c r="D102" s="1819" t="str">
        <f>'HOW TO-&gt;'!$B$119</f>
        <v>6011 2424</v>
      </c>
      <c r="E102" s="80">
        <f>'HOW TO-&gt;'!$C$119</f>
        <v>0</v>
      </c>
      <c r="F102" s="69"/>
      <c r="G102" s="69"/>
      <c r="H102" s="69"/>
      <c r="I102" s="69"/>
      <c r="J102" s="69"/>
      <c r="K102" s="69"/>
      <c r="L102" s="69"/>
      <c r="M102" s="69"/>
      <c r="N102" s="69"/>
    </row>
    <row r="103" spans="2:14">
      <c r="C103" s="1819">
        <f>'HOW TO-&gt;'!$A$120</f>
        <v>0</v>
      </c>
      <c r="D103" s="1819">
        <f>'HOW TO-&gt;'!$B$120</f>
        <v>0</v>
      </c>
      <c r="E103" s="80">
        <f>'HOW TO-&gt;'!$C$120</f>
        <v>0</v>
      </c>
      <c r="F103" s="69"/>
      <c r="G103" s="69"/>
      <c r="H103" s="69"/>
      <c r="I103" s="69"/>
      <c r="J103" s="69"/>
      <c r="K103" s="69"/>
      <c r="L103" s="69"/>
      <c r="M103" s="69"/>
      <c r="N103"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9" type="noConversion"/>
  <hyperlinks>
    <hyperlink ref="I87" display="custsvc@msca.com.sg" xr:uid="{71ED2C83-EDB0-4A29-8D30-748004F7738D}"/>
    <hyperlink ref="M87" display="sinexp@msca.com.sg" xr:uid="{62409A36-9178-492C-B4B8-1A70F5767009}"/>
    <hyperlink ref="E86" r:id="rId21" xr:uid="{33F4F9D8-828D-4E0A-BF11-F220D390153F}"/>
    <hyperlink ref="E87"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50"/>
  <sheetViews>
    <sheetView zoomScale="115" zoomScaleNormal="115" zoomScaleSheetLayoutView="85" workbookViewId="0">
      <pane ySplit="101" topLeftCell="A115" activePane="bottomLeft" state="frozen"/>
      <selection pane="bottomLeft" activeCell="E118" sqref="E118"/>
    </sheetView>
  </sheetViews>
  <sheetFormatPr defaultColWidth="9.42578125" defaultRowHeight="12.75" customHeight="1"/>
  <cols>
    <col min="1" max="1" width="14.140625" style="2644" customWidth="1"/>
    <col min="2" max="2" width="7.42578125" style="2644"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1" width="15.42578125" style="69" customWidth="1"/>
    <col min="12" max="12" width="13" style="69" customWidth="1"/>
    <col min="13" max="13" width="14.42578125" style="69" customWidth="1"/>
    <col min="14" max="14" width="13.42578125" style="129" customWidth="1"/>
    <col min="15" max="15" width="12.7109375" style="129" customWidth="1"/>
    <col min="16" max="16384" width="9.42578125" style="129"/>
  </cols>
  <sheetData>
    <row r="1" spans="1:15" ht="6" customHeight="1">
      <c r="A1" s="4601"/>
      <c r="B1" s="4601"/>
    </row>
    <row r="2" spans="1:15" s="41" customFormat="1" ht="18">
      <c r="A2" s="2644"/>
      <c r="B2" s="2644"/>
      <c r="C2" s="380" t="s">
        <v>93</v>
      </c>
    </row>
    <row r="3" spans="1:15" s="27" customFormat="1" ht="13.5" customHeight="1">
      <c r="A3" s="4602"/>
      <c r="B3" s="4602"/>
      <c r="C3" s="20"/>
      <c r="D3" s="20"/>
      <c r="E3" s="53"/>
      <c r="F3" s="53"/>
      <c r="G3" s="20"/>
      <c r="H3" s="20"/>
      <c r="I3" s="20"/>
      <c r="J3" s="20"/>
      <c r="K3" s="20"/>
    </row>
    <row r="4" spans="1:15" s="14" customFormat="1" ht="17.25" customHeight="1">
      <c r="A4" s="2644"/>
      <c r="B4" s="2644"/>
      <c r="C4" s="748"/>
      <c r="D4" s="749"/>
      <c r="E4" s="53" t="s">
        <v>5842</v>
      </c>
      <c r="F4" s="750"/>
      <c r="G4" s="750"/>
      <c r="H4" s="750"/>
      <c r="I4" s="1438"/>
      <c r="J4" s="69"/>
      <c r="K4" s="69"/>
      <c r="L4" s="69"/>
      <c r="M4" s="69"/>
      <c r="N4" s="129"/>
    </row>
    <row r="5" spans="1:15" s="14" customFormat="1" ht="19.5">
      <c r="A5" s="2644"/>
      <c r="B5" s="2644"/>
      <c r="C5" s="4568" t="s">
        <v>5318</v>
      </c>
      <c r="D5" s="749"/>
      <c r="E5" s="53"/>
      <c r="F5" s="750"/>
      <c r="G5" s="750"/>
      <c r="H5" s="750"/>
      <c r="I5" s="1438"/>
      <c r="J5" s="69"/>
      <c r="K5" s="69"/>
      <c r="L5" s="69"/>
      <c r="M5" s="69"/>
      <c r="N5" s="129"/>
    </row>
    <row r="6" spans="1:15" s="14" customFormat="1" ht="21.75" hidden="1" customHeight="1">
      <c r="A6" s="2644"/>
      <c r="B6" s="1630"/>
      <c r="C6" s="730" t="s">
        <v>5000</v>
      </c>
      <c r="D6" s="4603"/>
      <c r="E6" s="815" t="s">
        <v>96</v>
      </c>
      <c r="F6" s="815" t="s">
        <v>101</v>
      </c>
      <c r="G6" s="815" t="s">
        <v>960</v>
      </c>
      <c r="H6" s="815" t="s">
        <v>696</v>
      </c>
      <c r="I6" s="815" t="s">
        <v>636</v>
      </c>
      <c r="J6" s="815" t="s">
        <v>1268</v>
      </c>
      <c r="K6" s="1659"/>
      <c r="L6" s="373"/>
      <c r="M6" s="373"/>
      <c r="N6" s="1234"/>
      <c r="O6" s="129"/>
    </row>
    <row r="7" spans="1:15" s="14" customFormat="1" ht="18.75" hidden="1" customHeight="1">
      <c r="A7" s="2644"/>
      <c r="B7" s="1630"/>
      <c r="C7" s="1631" t="s">
        <v>4210</v>
      </c>
      <c r="D7" s="1632" t="s">
        <v>5843</v>
      </c>
      <c r="E7" s="1633" t="s">
        <v>701</v>
      </c>
      <c r="F7" s="1634" t="s">
        <v>3088</v>
      </c>
      <c r="G7" s="1634" t="s">
        <v>3659</v>
      </c>
      <c r="H7" s="1634" t="s">
        <v>4720</v>
      </c>
      <c r="I7" s="1634" t="s">
        <v>3235</v>
      </c>
      <c r="J7" s="1634" t="s">
        <v>3384</v>
      </c>
      <c r="K7" s="27"/>
      <c r="L7" s="1376" t="s">
        <v>4411</v>
      </c>
      <c r="M7" s="3196" t="s">
        <v>1793</v>
      </c>
      <c r="N7" s="1378" t="s">
        <v>5844</v>
      </c>
      <c r="O7" s="1378" t="s">
        <v>4798</v>
      </c>
    </row>
    <row r="8" spans="1:15" s="14" customFormat="1" ht="16.5" hidden="1" customHeight="1">
      <c r="A8" s="2644" t="s">
        <v>5845</v>
      </c>
      <c r="B8" s="1234" t="s">
        <v>4412</v>
      </c>
      <c r="C8" s="1352" t="s">
        <v>2105</v>
      </c>
      <c r="D8" s="4604" t="s">
        <v>5846</v>
      </c>
      <c r="E8" s="4605">
        <v>45305</v>
      </c>
      <c r="F8" s="4606">
        <f t="shared" ref="F8:F9" si="0">E8+6</f>
        <v>45311</v>
      </c>
      <c r="G8" s="3677">
        <f t="shared" ref="G8:G9" si="1">E8+22</f>
        <v>45327</v>
      </c>
      <c r="H8" s="4606">
        <f t="shared" ref="H8:H9" si="2">E8+24</f>
        <v>45329</v>
      </c>
      <c r="I8" s="4606">
        <f t="shared" ref="I8:I9" si="3">E8+29</f>
        <v>45334</v>
      </c>
      <c r="J8" s="4606">
        <f t="shared" ref="J8:J9" si="4">E8+35</f>
        <v>45340</v>
      </c>
      <c r="K8" s="69"/>
      <c r="L8" s="1661">
        <v>45298</v>
      </c>
      <c r="M8" s="1661">
        <f t="shared" ref="M8:M9" si="5">L8+2</f>
        <v>45300</v>
      </c>
      <c r="N8" s="1862"/>
    </row>
    <row r="9" spans="1:15" s="14" customFormat="1" ht="16.5" hidden="1" customHeight="1">
      <c r="A9" s="2644" t="s">
        <v>5847</v>
      </c>
      <c r="B9" s="1234" t="s">
        <v>4416</v>
      </c>
      <c r="C9" s="1352" t="s">
        <v>5848</v>
      </c>
      <c r="D9" s="4604" t="s">
        <v>5849</v>
      </c>
      <c r="E9" s="4607">
        <v>45311</v>
      </c>
      <c r="F9" s="4606">
        <f t="shared" si="0"/>
        <v>45317</v>
      </c>
      <c r="G9" s="3677">
        <f t="shared" si="1"/>
        <v>45333</v>
      </c>
      <c r="H9" s="4606">
        <f t="shared" si="2"/>
        <v>45335</v>
      </c>
      <c r="I9" s="4606">
        <f t="shared" si="3"/>
        <v>45340</v>
      </c>
      <c r="J9" s="4606">
        <f t="shared" si="4"/>
        <v>45346</v>
      </c>
      <c r="K9" s="27"/>
      <c r="L9" s="1661">
        <v>45305</v>
      </c>
      <c r="M9" s="1661">
        <f t="shared" si="5"/>
        <v>45307</v>
      </c>
      <c r="N9" s="1862"/>
    </row>
    <row r="10" spans="1:15" s="14" customFormat="1" ht="16.5" hidden="1" customHeight="1">
      <c r="A10" s="2644" t="s">
        <v>5850</v>
      </c>
      <c r="B10" s="1234" t="s">
        <v>4420</v>
      </c>
      <c r="C10" s="1352" t="s">
        <v>5851</v>
      </c>
      <c r="D10" s="4604" t="s">
        <v>5852</v>
      </c>
      <c r="E10" s="4607">
        <v>45316</v>
      </c>
      <c r="F10" s="4606">
        <f t="shared" ref="F10:F11" si="6">E10+6</f>
        <v>45322</v>
      </c>
      <c r="G10" s="3677">
        <f t="shared" ref="G10:G11" si="7">E10+22</f>
        <v>45338</v>
      </c>
      <c r="H10" s="4606">
        <f t="shared" ref="H10:H11" si="8">E10+24</f>
        <v>45340</v>
      </c>
      <c r="I10" s="4606">
        <f t="shared" ref="I10:I11" si="9">E10+29</f>
        <v>45345</v>
      </c>
      <c r="J10" s="4606">
        <f t="shared" ref="J10:J11" si="10">E10+35</f>
        <v>45351</v>
      </c>
      <c r="K10" s="69"/>
      <c r="L10" s="1661">
        <v>45312</v>
      </c>
      <c r="M10" s="1661">
        <f t="shared" ref="M10:M15" si="11">L10+2</f>
        <v>45314</v>
      </c>
      <c r="N10" s="1653"/>
    </row>
    <row r="11" spans="1:15" s="14" customFormat="1" ht="16.5" hidden="1" customHeight="1">
      <c r="A11" s="2644"/>
      <c r="B11" s="1234" t="s">
        <v>4269</v>
      </c>
      <c r="C11" s="1697" t="s">
        <v>5572</v>
      </c>
      <c r="D11" s="4608" t="s">
        <v>5853</v>
      </c>
      <c r="E11" s="4609">
        <v>45321</v>
      </c>
      <c r="F11" s="4610">
        <f t="shared" si="6"/>
        <v>45327</v>
      </c>
      <c r="G11" s="4611">
        <f t="shared" si="7"/>
        <v>45343</v>
      </c>
      <c r="H11" s="4610">
        <f t="shared" si="8"/>
        <v>45345</v>
      </c>
      <c r="I11" s="4610">
        <f t="shared" si="9"/>
        <v>45350</v>
      </c>
      <c r="J11" s="4610">
        <f t="shared" si="10"/>
        <v>45356</v>
      </c>
      <c r="K11" s="69"/>
      <c r="L11" s="1661">
        <v>45319</v>
      </c>
      <c r="M11" s="1661">
        <f t="shared" si="11"/>
        <v>45321</v>
      </c>
      <c r="N11" s="1653"/>
    </row>
    <row r="12" spans="1:15" s="14" customFormat="1" ht="16.5" hidden="1" customHeight="1">
      <c r="A12" s="2644"/>
      <c r="B12" s="1234" t="s">
        <v>4274</v>
      </c>
      <c r="C12" s="4729" t="s">
        <v>2654</v>
      </c>
      <c r="D12" s="4724" t="s">
        <v>5854</v>
      </c>
      <c r="E12" s="4725">
        <v>45329</v>
      </c>
      <c r="F12" s="4736"/>
      <c r="G12" s="4726">
        <f t="shared" ref="G12:G15" si="12">E12+22</f>
        <v>45351</v>
      </c>
      <c r="H12" s="4736">
        <f t="shared" ref="H12:H15" si="13">E12+24</f>
        <v>45353</v>
      </c>
      <c r="I12" s="4736">
        <f t="shared" ref="I12:I15" si="14">E12+29</f>
        <v>45358</v>
      </c>
      <c r="J12" s="4736">
        <f t="shared" ref="J12:J15" si="15">E12+35</f>
        <v>45364</v>
      </c>
      <c r="K12" s="27"/>
      <c r="L12" s="1661">
        <v>45326</v>
      </c>
      <c r="M12" s="1661">
        <f t="shared" si="11"/>
        <v>45328</v>
      </c>
      <c r="N12" s="1653"/>
    </row>
    <row r="13" spans="1:15" s="14" customFormat="1" ht="16.5" hidden="1" customHeight="1">
      <c r="A13" s="2644"/>
      <c r="B13" s="1234" t="s">
        <v>4279</v>
      </c>
      <c r="C13" s="4729" t="s">
        <v>2659</v>
      </c>
      <c r="D13" s="4724" t="s">
        <v>5855</v>
      </c>
      <c r="E13" s="4725">
        <v>45347</v>
      </c>
      <c r="F13" s="4736"/>
      <c r="G13" s="4726">
        <f t="shared" si="12"/>
        <v>45369</v>
      </c>
      <c r="H13" s="4736">
        <f t="shared" si="13"/>
        <v>45371</v>
      </c>
      <c r="I13" s="4736">
        <f t="shared" si="14"/>
        <v>45376</v>
      </c>
      <c r="J13" s="4736">
        <f t="shared" si="15"/>
        <v>45382</v>
      </c>
      <c r="K13" s="69"/>
      <c r="L13" s="1661">
        <v>45333</v>
      </c>
      <c r="M13" s="1661">
        <f t="shared" si="11"/>
        <v>45335</v>
      </c>
      <c r="N13" s="1653"/>
    </row>
    <row r="14" spans="1:15" s="14" customFormat="1" ht="16.5" hidden="1" customHeight="1">
      <c r="A14" s="2644" t="s">
        <v>5856</v>
      </c>
      <c r="B14" s="1234" t="s">
        <v>4284</v>
      </c>
      <c r="C14" s="4739" t="s">
        <v>404</v>
      </c>
      <c r="D14" s="4724" t="s">
        <v>5857</v>
      </c>
      <c r="E14" s="4612">
        <v>45340</v>
      </c>
      <c r="F14" s="4613"/>
      <c r="G14" s="4614"/>
      <c r="H14" s="4613"/>
      <c r="I14" s="4613"/>
      <c r="J14" s="4613"/>
      <c r="K14" s="69"/>
      <c r="L14" s="1661">
        <v>45340</v>
      </c>
      <c r="M14" s="1661">
        <f t="shared" si="11"/>
        <v>45342</v>
      </c>
      <c r="N14" s="1653"/>
    </row>
    <row r="15" spans="1:15" s="14" customFormat="1" ht="16.5" hidden="1" customHeight="1">
      <c r="A15" s="2644" t="s">
        <v>5858</v>
      </c>
      <c r="B15" s="1234" t="s">
        <v>4211</v>
      </c>
      <c r="C15" s="4730" t="s">
        <v>2721</v>
      </c>
      <c r="D15" s="4731" t="s">
        <v>5859</v>
      </c>
      <c r="E15" s="4732">
        <v>45352</v>
      </c>
      <c r="F15" s="4738"/>
      <c r="G15" s="4733">
        <f t="shared" si="12"/>
        <v>45374</v>
      </c>
      <c r="H15" s="4738">
        <f t="shared" si="13"/>
        <v>45376</v>
      </c>
      <c r="I15" s="4738">
        <f t="shared" si="14"/>
        <v>45381</v>
      </c>
      <c r="J15" s="4738">
        <f t="shared" si="15"/>
        <v>45387</v>
      </c>
      <c r="K15" s="27"/>
      <c r="L15" s="1661">
        <v>45347</v>
      </c>
      <c r="M15" s="1661">
        <f t="shared" si="11"/>
        <v>45349</v>
      </c>
      <c r="N15" s="1653"/>
    </row>
    <row r="16" spans="1:15" s="14" customFormat="1" ht="16.5" hidden="1" customHeight="1">
      <c r="A16" s="2644"/>
      <c r="B16" s="1234" t="s">
        <v>4213</v>
      </c>
      <c r="C16" s="1778" t="s">
        <v>404</v>
      </c>
      <c r="D16" s="4615" t="s">
        <v>5860</v>
      </c>
      <c r="E16" s="4612">
        <v>45354</v>
      </c>
      <c r="F16" s="4613"/>
      <c r="G16" s="4614"/>
      <c r="H16" s="4613"/>
      <c r="I16" s="4613"/>
      <c r="J16" s="4613"/>
      <c r="K16" s="69"/>
      <c r="L16" s="1661">
        <v>45354</v>
      </c>
      <c r="M16" s="1661">
        <f t="shared" ref="M16:M22" si="16">L16+2</f>
        <v>45356</v>
      </c>
      <c r="N16" s="1653"/>
    </row>
    <row r="17" spans="1:15" s="14" customFormat="1" ht="16.5" hidden="1" customHeight="1">
      <c r="A17" s="2644" t="s">
        <v>5861</v>
      </c>
      <c r="B17" s="1234" t="s">
        <v>4215</v>
      </c>
      <c r="C17" s="1657" t="s">
        <v>2705</v>
      </c>
      <c r="D17" s="4615" t="s">
        <v>5862</v>
      </c>
      <c r="E17" s="4616">
        <v>45361</v>
      </c>
      <c r="F17" s="4617"/>
      <c r="G17" s="4618">
        <f t="shared" ref="G17:G22" si="17">E17+22</f>
        <v>45383</v>
      </c>
      <c r="H17" s="4617">
        <f t="shared" ref="H17:H22" si="18">E17+24</f>
        <v>45385</v>
      </c>
      <c r="I17" s="4617">
        <f t="shared" ref="I17:I22" si="19">E17+29</f>
        <v>45390</v>
      </c>
      <c r="J17" s="4617">
        <f t="shared" ref="J17:J22" si="20">E17+35</f>
        <v>45396</v>
      </c>
      <c r="K17" s="69"/>
      <c r="L17" s="1661">
        <v>45361</v>
      </c>
      <c r="M17" s="1661">
        <f t="shared" si="16"/>
        <v>45363</v>
      </c>
      <c r="N17" s="4619" t="s">
        <v>5863</v>
      </c>
    </row>
    <row r="18" spans="1:15" s="14" customFormat="1" ht="16.5" hidden="1" customHeight="1">
      <c r="A18" s="2644" t="s">
        <v>5864</v>
      </c>
      <c r="B18" s="1234" t="s">
        <v>4216</v>
      </c>
      <c r="C18" s="1657" t="s">
        <v>5865</v>
      </c>
      <c r="D18" s="4615" t="s">
        <v>5866</v>
      </c>
      <c r="E18" s="4620">
        <v>45377</v>
      </c>
      <c r="F18" s="4617"/>
      <c r="G18" s="4618">
        <f t="shared" si="17"/>
        <v>45399</v>
      </c>
      <c r="H18" s="4617">
        <f t="shared" si="18"/>
        <v>45401</v>
      </c>
      <c r="I18" s="4617">
        <f t="shared" si="19"/>
        <v>45406</v>
      </c>
      <c r="J18" s="4617">
        <f t="shared" si="20"/>
        <v>45412</v>
      </c>
      <c r="K18" s="27"/>
      <c r="L18" s="1661">
        <v>45368</v>
      </c>
      <c r="M18" s="1661">
        <f t="shared" si="16"/>
        <v>45370</v>
      </c>
      <c r="N18" s="1653"/>
    </row>
    <row r="19" spans="1:15" s="14" customFormat="1" ht="16.5" hidden="1" customHeight="1">
      <c r="A19" s="2644" t="s">
        <v>5867</v>
      </c>
      <c r="B19" s="1234" t="s">
        <v>4217</v>
      </c>
      <c r="C19" s="1657" t="s">
        <v>2115</v>
      </c>
      <c r="D19" s="4615" t="s">
        <v>5868</v>
      </c>
      <c r="E19" s="4616">
        <v>45386</v>
      </c>
      <c r="F19" s="4617"/>
      <c r="G19" s="4618">
        <f t="shared" si="17"/>
        <v>45408</v>
      </c>
      <c r="H19" s="4617">
        <f t="shared" si="18"/>
        <v>45410</v>
      </c>
      <c r="I19" s="4617">
        <f t="shared" si="19"/>
        <v>45415</v>
      </c>
      <c r="J19" s="4617">
        <f t="shared" si="20"/>
        <v>45421</v>
      </c>
      <c r="K19" s="69"/>
      <c r="L19" s="1661">
        <v>45375</v>
      </c>
      <c r="M19" s="1661">
        <f t="shared" si="16"/>
        <v>45377</v>
      </c>
      <c r="N19" s="1653"/>
    </row>
    <row r="20" spans="1:15" s="14" customFormat="1" ht="16.5" hidden="1" customHeight="1">
      <c r="A20" s="2644" t="s">
        <v>5869</v>
      </c>
      <c r="B20" s="1234" t="s">
        <v>4219</v>
      </c>
      <c r="C20" s="1657" t="s">
        <v>2749</v>
      </c>
      <c r="D20" s="4615" t="s">
        <v>5870</v>
      </c>
      <c r="E20" s="4616">
        <v>45397</v>
      </c>
      <c r="F20" s="4617"/>
      <c r="G20" s="4618">
        <f t="shared" si="17"/>
        <v>45419</v>
      </c>
      <c r="H20" s="4617">
        <f t="shared" si="18"/>
        <v>45421</v>
      </c>
      <c r="I20" s="4617">
        <f t="shared" si="19"/>
        <v>45426</v>
      </c>
      <c r="J20" s="4617">
        <f t="shared" si="20"/>
        <v>45432</v>
      </c>
      <c r="K20" s="69"/>
      <c r="L20" s="1661">
        <v>45382</v>
      </c>
      <c r="M20" s="1661">
        <f t="shared" si="16"/>
        <v>45384</v>
      </c>
      <c r="N20" s="1653"/>
    </row>
    <row r="21" spans="1:15" s="14" customFormat="1" ht="16.5" hidden="1" customHeight="1">
      <c r="A21" s="2644" t="s">
        <v>5871</v>
      </c>
      <c r="B21" s="1234" t="s">
        <v>4221</v>
      </c>
      <c r="C21" s="4735" t="s">
        <v>502</v>
      </c>
      <c r="D21" s="4724" t="s">
        <v>5872</v>
      </c>
      <c r="E21" s="4725">
        <v>45401</v>
      </c>
      <c r="F21" s="4736"/>
      <c r="G21" s="4726">
        <f t="shared" si="17"/>
        <v>45423</v>
      </c>
      <c r="H21" s="4736">
        <f t="shared" si="18"/>
        <v>45425</v>
      </c>
      <c r="I21" s="4736">
        <f t="shared" si="19"/>
        <v>45430</v>
      </c>
      <c r="J21" s="4736">
        <f t="shared" si="20"/>
        <v>45436</v>
      </c>
      <c r="K21" s="27"/>
      <c r="L21" s="1661">
        <v>45389</v>
      </c>
      <c r="M21" s="1661">
        <f t="shared" si="16"/>
        <v>45391</v>
      </c>
      <c r="N21" s="1653"/>
    </row>
    <row r="22" spans="1:15" s="14" customFormat="1" ht="16.5" hidden="1" customHeight="1">
      <c r="A22" s="2644" t="s">
        <v>5873</v>
      </c>
      <c r="B22" s="1234" t="s">
        <v>5874</v>
      </c>
      <c r="C22" s="4735" t="s">
        <v>5875</v>
      </c>
      <c r="D22" s="4724" t="s">
        <v>5876</v>
      </c>
      <c r="E22" s="4725">
        <v>45413</v>
      </c>
      <c r="F22" s="4736"/>
      <c r="G22" s="4726">
        <f t="shared" si="17"/>
        <v>45435</v>
      </c>
      <c r="H22" s="4736">
        <f t="shared" si="18"/>
        <v>45437</v>
      </c>
      <c r="I22" s="4736">
        <f t="shared" si="19"/>
        <v>45442</v>
      </c>
      <c r="J22" s="4736">
        <f t="shared" si="20"/>
        <v>45448</v>
      </c>
      <c r="K22" s="69"/>
      <c r="L22" s="1661">
        <v>45396</v>
      </c>
      <c r="M22" s="1661">
        <f t="shared" si="16"/>
        <v>45398</v>
      </c>
      <c r="N22" s="1653"/>
    </row>
    <row r="23" spans="1:15" s="14" customFormat="1" ht="16.5" hidden="1" customHeight="1">
      <c r="A23" s="2644" t="s">
        <v>5877</v>
      </c>
      <c r="B23" s="1234" t="s">
        <v>4224</v>
      </c>
      <c r="C23" s="4737" t="s">
        <v>2181</v>
      </c>
      <c r="D23" s="4724" t="s">
        <v>5878</v>
      </c>
      <c r="E23" s="4621">
        <v>45403</v>
      </c>
      <c r="F23" s="4622"/>
      <c r="G23" s="4623"/>
      <c r="H23" s="4624"/>
      <c r="I23" s="4624"/>
      <c r="J23" s="4624"/>
      <c r="K23" s="69"/>
      <c r="L23" s="1661">
        <v>45403</v>
      </c>
      <c r="M23" s="1661">
        <f t="shared" ref="M23:M28" si="21">L23+2</f>
        <v>45405</v>
      </c>
      <c r="N23" s="1653"/>
    </row>
    <row r="24" spans="1:15" s="14" customFormat="1" ht="16.5" hidden="1" customHeight="1">
      <c r="A24" s="2644" t="s">
        <v>5879</v>
      </c>
      <c r="B24" s="1234" t="s">
        <v>5880</v>
      </c>
      <c r="C24" s="4735" t="s">
        <v>2099</v>
      </c>
      <c r="D24" s="4724" t="s">
        <v>5881</v>
      </c>
      <c r="E24" s="4725">
        <v>45433</v>
      </c>
      <c r="F24" s="4736"/>
      <c r="G24" s="4726">
        <f t="shared" ref="G24:G28" si="22">E24+22</f>
        <v>45455</v>
      </c>
      <c r="H24" s="4736">
        <f t="shared" ref="H24:H28" si="23">E24+24</f>
        <v>45457</v>
      </c>
      <c r="I24" s="4736">
        <f t="shared" ref="I24:I28" si="24">E24+29</f>
        <v>45462</v>
      </c>
      <c r="J24" s="4736">
        <f t="shared" ref="J24:J28" si="25">E24+35</f>
        <v>45468</v>
      </c>
      <c r="K24" s="27"/>
      <c r="L24" s="373">
        <v>45410</v>
      </c>
      <c r="M24" s="1543">
        <f t="shared" si="21"/>
        <v>45412</v>
      </c>
      <c r="N24" s="1543">
        <f t="shared" ref="N24:N33" si="26">M24-7</f>
        <v>45405</v>
      </c>
      <c r="O24" s="1543">
        <f t="shared" ref="O24:O33" si="27">N24</f>
        <v>45405</v>
      </c>
    </row>
    <row r="25" spans="1:15" s="14" customFormat="1" ht="16.5" hidden="1" customHeight="1">
      <c r="A25" s="2644" t="s">
        <v>5882</v>
      </c>
      <c r="B25" s="1234" t="s">
        <v>5883</v>
      </c>
      <c r="C25" s="1778" t="s">
        <v>5884</v>
      </c>
      <c r="D25" s="4615" t="s">
        <v>5885</v>
      </c>
      <c r="E25" s="4616">
        <v>45436</v>
      </c>
      <c r="F25" s="4617"/>
      <c r="G25" s="4618">
        <f t="shared" si="22"/>
        <v>45458</v>
      </c>
      <c r="H25" s="4617">
        <f t="shared" si="23"/>
        <v>45460</v>
      </c>
      <c r="I25" s="4617">
        <f t="shared" si="24"/>
        <v>45465</v>
      </c>
      <c r="J25" s="4617">
        <f t="shared" si="25"/>
        <v>45471</v>
      </c>
      <c r="K25" s="69"/>
      <c r="L25" s="373">
        <v>45417</v>
      </c>
      <c r="M25" s="1543">
        <f t="shared" si="21"/>
        <v>45419</v>
      </c>
      <c r="N25" s="1543">
        <f t="shared" si="26"/>
        <v>45412</v>
      </c>
      <c r="O25" s="1543">
        <f t="shared" si="27"/>
        <v>45412</v>
      </c>
    </row>
    <row r="26" spans="1:15" s="14" customFormat="1" ht="16.5" hidden="1" customHeight="1">
      <c r="A26" s="2644" t="s">
        <v>5886</v>
      </c>
      <c r="B26" s="1234" t="s">
        <v>4231</v>
      </c>
      <c r="C26" s="2931" t="s">
        <v>2181</v>
      </c>
      <c r="D26" s="4741" t="s">
        <v>5887</v>
      </c>
      <c r="E26" s="4621">
        <v>45424</v>
      </c>
      <c r="F26" s="4624"/>
      <c r="G26" s="4623"/>
      <c r="H26" s="4624"/>
      <c r="I26" s="4624"/>
      <c r="J26" s="4624"/>
      <c r="K26" s="69"/>
      <c r="L26" s="373">
        <v>45424</v>
      </c>
      <c r="M26" s="1543">
        <f t="shared" si="21"/>
        <v>45426</v>
      </c>
      <c r="N26" s="1543">
        <f t="shared" si="26"/>
        <v>45419</v>
      </c>
      <c r="O26" s="1543">
        <f t="shared" si="27"/>
        <v>45419</v>
      </c>
    </row>
    <row r="27" spans="1:15" s="14" customFormat="1" ht="16.5" hidden="1" customHeight="1">
      <c r="A27" s="2644" t="s">
        <v>5888</v>
      </c>
      <c r="B27" s="1234" t="s">
        <v>5889</v>
      </c>
      <c r="C27" s="1657" t="s">
        <v>5890</v>
      </c>
      <c r="D27" s="4615" t="s">
        <v>5891</v>
      </c>
      <c r="E27" s="4616">
        <v>45445</v>
      </c>
      <c r="F27" s="4617"/>
      <c r="G27" s="4618">
        <f t="shared" si="22"/>
        <v>45467</v>
      </c>
      <c r="H27" s="4617">
        <f t="shared" si="23"/>
        <v>45469</v>
      </c>
      <c r="I27" s="4617">
        <f t="shared" si="24"/>
        <v>45474</v>
      </c>
      <c r="J27" s="4617">
        <f t="shared" si="25"/>
        <v>45480</v>
      </c>
      <c r="K27" s="27"/>
      <c r="L27" s="373">
        <v>45431</v>
      </c>
      <c r="M27" s="1543">
        <f t="shared" si="21"/>
        <v>45433</v>
      </c>
      <c r="N27" s="1543">
        <f t="shared" si="26"/>
        <v>45426</v>
      </c>
      <c r="O27" s="1543">
        <f t="shared" si="27"/>
        <v>45426</v>
      </c>
    </row>
    <row r="28" spans="1:15" s="14" customFormat="1" ht="16.5" hidden="1" customHeight="1">
      <c r="A28" s="2644" t="s">
        <v>5892</v>
      </c>
      <c r="B28" s="1234" t="s">
        <v>5893</v>
      </c>
      <c r="C28" s="1657" t="s">
        <v>5894</v>
      </c>
      <c r="D28" s="4615" t="s">
        <v>5895</v>
      </c>
      <c r="E28" s="4616">
        <v>45447</v>
      </c>
      <c r="F28" s="4617"/>
      <c r="G28" s="4618">
        <f t="shared" si="22"/>
        <v>45469</v>
      </c>
      <c r="H28" s="4617">
        <f t="shared" si="23"/>
        <v>45471</v>
      </c>
      <c r="I28" s="4617">
        <f t="shared" si="24"/>
        <v>45476</v>
      </c>
      <c r="J28" s="4617">
        <f t="shared" si="25"/>
        <v>45482</v>
      </c>
      <c r="K28" s="69"/>
      <c r="L28" s="373">
        <v>45438</v>
      </c>
      <c r="M28" s="1543">
        <f t="shared" si="21"/>
        <v>45440</v>
      </c>
      <c r="N28" s="1543">
        <f t="shared" si="26"/>
        <v>45433</v>
      </c>
      <c r="O28" s="1543">
        <f t="shared" si="27"/>
        <v>45433</v>
      </c>
    </row>
    <row r="29" spans="1:15" s="14" customFormat="1" ht="16.5" hidden="1" customHeight="1">
      <c r="A29" s="2644" t="s">
        <v>5896</v>
      </c>
      <c r="B29" s="1234" t="s">
        <v>5897</v>
      </c>
      <c r="C29" s="4735" t="s">
        <v>5898</v>
      </c>
      <c r="D29" s="4724" t="s">
        <v>5899</v>
      </c>
      <c r="E29" s="4725">
        <v>45456</v>
      </c>
      <c r="F29" s="4736"/>
      <c r="G29" s="4726">
        <f t="shared" ref="G29:G31" si="28">E29+22</f>
        <v>45478</v>
      </c>
      <c r="H29" s="4736">
        <f t="shared" ref="H29:H31" si="29">E29+24</f>
        <v>45480</v>
      </c>
      <c r="I29" s="4736">
        <f t="shared" ref="I29:I31" si="30">E29+29</f>
        <v>45485</v>
      </c>
      <c r="J29" s="4736">
        <f t="shared" ref="J29:J31" si="31">E29+35</f>
        <v>45491</v>
      </c>
      <c r="K29" s="69"/>
      <c r="L29" s="373">
        <v>45445</v>
      </c>
      <c r="M29" s="1543">
        <f t="shared" ref="M29:M31" si="32">L29+2</f>
        <v>45447</v>
      </c>
      <c r="N29" s="1543">
        <f t="shared" si="26"/>
        <v>45440</v>
      </c>
      <c r="O29" s="1543">
        <f t="shared" si="27"/>
        <v>45440</v>
      </c>
    </row>
    <row r="30" spans="1:15" s="14" customFormat="1" ht="16.5" hidden="1" customHeight="1">
      <c r="A30" s="2644" t="s">
        <v>5900</v>
      </c>
      <c r="B30" s="1234" t="s">
        <v>5901</v>
      </c>
      <c r="C30" s="4735" t="s">
        <v>5902</v>
      </c>
      <c r="D30" s="4724" t="s">
        <v>5903</v>
      </c>
      <c r="E30" s="4725">
        <v>45457</v>
      </c>
      <c r="F30" s="4736"/>
      <c r="G30" s="4726">
        <f t="shared" si="28"/>
        <v>45479</v>
      </c>
      <c r="H30" s="4736">
        <f t="shared" si="29"/>
        <v>45481</v>
      </c>
      <c r="I30" s="4736">
        <f t="shared" si="30"/>
        <v>45486</v>
      </c>
      <c r="J30" s="4736">
        <f t="shared" si="31"/>
        <v>45492</v>
      </c>
      <c r="K30" s="27"/>
      <c r="L30" s="373">
        <v>45452</v>
      </c>
      <c r="M30" s="1543">
        <f t="shared" si="32"/>
        <v>45454</v>
      </c>
      <c r="N30" s="1543">
        <f t="shared" si="26"/>
        <v>45447</v>
      </c>
      <c r="O30" s="1543">
        <f t="shared" si="27"/>
        <v>45447</v>
      </c>
    </row>
    <row r="31" spans="1:15" s="14" customFormat="1" ht="16.5" hidden="1" customHeight="1">
      <c r="A31" s="2644" t="s">
        <v>5904</v>
      </c>
      <c r="B31" s="1234" t="s">
        <v>5905</v>
      </c>
      <c r="C31" s="4735" t="s">
        <v>5906</v>
      </c>
      <c r="D31" s="4724" t="s">
        <v>5907</v>
      </c>
      <c r="E31" s="4725">
        <v>45466</v>
      </c>
      <c r="F31" s="4736"/>
      <c r="G31" s="4726">
        <f t="shared" si="28"/>
        <v>45488</v>
      </c>
      <c r="H31" s="4736">
        <f t="shared" si="29"/>
        <v>45490</v>
      </c>
      <c r="I31" s="4736">
        <f t="shared" si="30"/>
        <v>45495</v>
      </c>
      <c r="J31" s="4736">
        <f t="shared" si="31"/>
        <v>45501</v>
      </c>
      <c r="K31" s="69"/>
      <c r="L31" s="373">
        <v>45459</v>
      </c>
      <c r="M31" s="1543">
        <f t="shared" si="32"/>
        <v>45461</v>
      </c>
      <c r="N31" s="1543">
        <f t="shared" si="26"/>
        <v>45454</v>
      </c>
      <c r="O31" s="1543">
        <f t="shared" si="27"/>
        <v>45454</v>
      </c>
    </row>
    <row r="32" spans="1:15" s="14" customFormat="1" ht="16.5" hidden="1" customHeight="1">
      <c r="A32" s="2644" t="s">
        <v>5175</v>
      </c>
      <c r="B32" s="1234" t="s">
        <v>3592</v>
      </c>
      <c r="C32" s="4742" t="s">
        <v>2181</v>
      </c>
      <c r="D32" s="4740" t="s">
        <v>5908</v>
      </c>
      <c r="E32" s="4621">
        <v>45466</v>
      </c>
      <c r="F32" s="4613"/>
      <c r="G32" s="4614">
        <f t="shared" ref="G32" si="33">E32+22</f>
        <v>45488</v>
      </c>
      <c r="H32" s="4613">
        <f t="shared" ref="H32" si="34">E32+24</f>
        <v>45490</v>
      </c>
      <c r="I32" s="4613">
        <f t="shared" ref="I32" si="35">E32+29</f>
        <v>45495</v>
      </c>
      <c r="J32" s="4613">
        <f t="shared" ref="J32" si="36">E32+35</f>
        <v>45501</v>
      </c>
      <c r="K32" s="69"/>
      <c r="L32" s="373">
        <v>45466</v>
      </c>
      <c r="M32" s="1543">
        <f t="shared" ref="M32" si="37">L32+2</f>
        <v>45468</v>
      </c>
      <c r="N32" s="1543">
        <f t="shared" si="26"/>
        <v>45461</v>
      </c>
      <c r="O32" s="1543">
        <f t="shared" si="27"/>
        <v>45461</v>
      </c>
    </row>
    <row r="33" spans="1:15" s="14" customFormat="1" ht="16.5" hidden="1" customHeight="1">
      <c r="A33" s="2644"/>
      <c r="B33" s="1234" t="s">
        <v>5909</v>
      </c>
      <c r="C33" s="4713" t="s">
        <v>423</v>
      </c>
      <c r="D33" s="4743" t="s">
        <v>5910</v>
      </c>
      <c r="E33" s="4725">
        <v>45477</v>
      </c>
      <c r="F33" s="4736"/>
      <c r="G33" s="4726">
        <f t="shared" ref="G33:G35" si="38">E33+22</f>
        <v>45499</v>
      </c>
      <c r="H33" s="4736">
        <f t="shared" ref="H33:H35" si="39">E33+24</f>
        <v>45501</v>
      </c>
      <c r="I33" s="4736">
        <f t="shared" ref="I33:I35" si="40">E33+29</f>
        <v>45506</v>
      </c>
      <c r="J33" s="4736">
        <f t="shared" ref="J33:J35" si="41">E33+35</f>
        <v>45512</v>
      </c>
      <c r="K33" s="27"/>
      <c r="L33" s="373">
        <v>45473</v>
      </c>
      <c r="M33" s="1543">
        <f t="shared" ref="M33:M35" si="42">L33+2</f>
        <v>45475</v>
      </c>
      <c r="N33" s="1543">
        <f t="shared" si="26"/>
        <v>45468</v>
      </c>
      <c r="O33" s="1543">
        <f t="shared" si="27"/>
        <v>45468</v>
      </c>
    </row>
    <row r="34" spans="1:15" s="14" customFormat="1" ht="16.5" hidden="1" customHeight="1">
      <c r="A34" s="2644" t="s">
        <v>5911</v>
      </c>
      <c r="B34" s="1234" t="s">
        <v>5912</v>
      </c>
      <c r="C34" s="1352" t="s">
        <v>5819</v>
      </c>
      <c r="D34" s="4625" t="s">
        <v>5913</v>
      </c>
      <c r="E34" s="4626">
        <v>45491</v>
      </c>
      <c r="F34" s="4627"/>
      <c r="G34" s="4628">
        <f t="shared" si="38"/>
        <v>45513</v>
      </c>
      <c r="H34" s="4627">
        <f t="shared" si="39"/>
        <v>45515</v>
      </c>
      <c r="I34" s="4627">
        <f t="shared" si="40"/>
        <v>45520</v>
      </c>
      <c r="J34" s="4627">
        <f t="shared" si="41"/>
        <v>45526</v>
      </c>
      <c r="K34" s="69"/>
      <c r="L34" s="373">
        <v>45480</v>
      </c>
      <c r="M34" s="1543">
        <f t="shared" si="42"/>
        <v>45482</v>
      </c>
      <c r="N34" s="1543">
        <f>M34-7</f>
        <v>45475</v>
      </c>
      <c r="O34" s="1543">
        <f>N34</f>
        <v>45475</v>
      </c>
    </row>
    <row r="35" spans="1:15" s="14" customFormat="1" ht="16.5" hidden="1" customHeight="1">
      <c r="A35" s="2644" t="s">
        <v>5914</v>
      </c>
      <c r="B35" s="1234" t="s">
        <v>5915</v>
      </c>
      <c r="C35" s="2406" t="s">
        <v>5916</v>
      </c>
      <c r="D35" s="4629" t="s">
        <v>5917</v>
      </c>
      <c r="E35" s="4630">
        <v>45487</v>
      </c>
      <c r="F35" s="4631"/>
      <c r="G35" s="4632">
        <f t="shared" si="38"/>
        <v>45509</v>
      </c>
      <c r="H35" s="4631">
        <f t="shared" si="39"/>
        <v>45511</v>
      </c>
      <c r="I35" s="4631">
        <f t="shared" si="40"/>
        <v>45516</v>
      </c>
      <c r="J35" s="4631">
        <f t="shared" si="41"/>
        <v>45522</v>
      </c>
      <c r="K35" s="27"/>
      <c r="L35" s="373">
        <v>45487</v>
      </c>
      <c r="M35" s="1543">
        <f t="shared" si="42"/>
        <v>45489</v>
      </c>
      <c r="N35" s="1543">
        <f>M35-7</f>
        <v>45482</v>
      </c>
      <c r="O35" s="1543">
        <f>N35</f>
        <v>45482</v>
      </c>
    </row>
    <row r="36" spans="1:15" s="14" customFormat="1" ht="16.5" hidden="1" customHeight="1">
      <c r="A36" s="2644"/>
      <c r="B36" s="1234"/>
      <c r="C36" s="2407"/>
      <c r="D36" s="4633"/>
      <c r="E36" s="4634"/>
      <c r="F36" s="4635"/>
      <c r="G36" s="4636"/>
      <c r="H36" s="4635"/>
      <c r="I36" s="4637"/>
      <c r="J36" s="4637"/>
      <c r="K36" s="69"/>
      <c r="L36" s="373"/>
      <c r="M36" s="1543"/>
      <c r="N36" s="1543"/>
      <c r="O36" s="1543"/>
    </row>
    <row r="37" spans="1:15" s="14" customFormat="1" ht="16.5" hidden="1" customHeight="1">
      <c r="A37" s="2644"/>
      <c r="B37" s="1234"/>
      <c r="C37" s="730" t="s">
        <v>5000</v>
      </c>
      <c r="D37" s="4603"/>
      <c r="E37" s="815" t="s">
        <v>96</v>
      </c>
      <c r="F37" s="815" t="s">
        <v>960</v>
      </c>
      <c r="G37" s="1312" t="s">
        <v>696</v>
      </c>
      <c r="H37" s="815" t="s">
        <v>636</v>
      </c>
      <c r="J37" s="1659"/>
      <c r="K37" s="69"/>
      <c r="L37" s="373"/>
      <c r="M37" s="1543"/>
      <c r="N37" s="1543"/>
      <c r="O37" s="1543"/>
    </row>
    <row r="38" spans="1:15" s="14" customFormat="1" ht="16.5" hidden="1" customHeight="1">
      <c r="A38" s="2644"/>
      <c r="B38" s="1234"/>
      <c r="C38" s="1631" t="s">
        <v>4210</v>
      </c>
      <c r="D38" s="1632" t="s">
        <v>5843</v>
      </c>
      <c r="E38" s="2447" t="s">
        <v>701</v>
      </c>
      <c r="F38" s="2448" t="s">
        <v>3659</v>
      </c>
      <c r="G38" s="2686" t="s">
        <v>4720</v>
      </c>
      <c r="H38" s="2687" t="s">
        <v>3235</v>
      </c>
      <c r="J38" s="1660"/>
      <c r="K38" s="1376" t="s">
        <v>4411</v>
      </c>
      <c r="L38" s="4638" t="s">
        <v>1793</v>
      </c>
      <c r="M38" s="1378" t="s">
        <v>5844</v>
      </c>
      <c r="N38" s="1378" t="s">
        <v>4798</v>
      </c>
    </row>
    <row r="39" spans="1:15" s="14" customFormat="1" ht="16.5" hidden="1" customHeight="1">
      <c r="A39" s="2644" t="s">
        <v>5918</v>
      </c>
      <c r="B39" s="1234" t="s">
        <v>5919</v>
      </c>
      <c r="C39" s="1352" t="s">
        <v>5920</v>
      </c>
      <c r="D39" s="4625" t="s">
        <v>5921</v>
      </c>
      <c r="E39" s="4639">
        <v>45504</v>
      </c>
      <c r="F39" s="4640">
        <f t="shared" ref="F39:F49" si="43">E39+22</f>
        <v>45526</v>
      </c>
      <c r="G39" s="4641">
        <f t="shared" ref="G39:G49" si="44">E39+24</f>
        <v>45528</v>
      </c>
      <c r="H39" s="4642">
        <f t="shared" ref="H39:H49" si="45">E39+29</f>
        <v>45533</v>
      </c>
      <c r="J39" s="4643"/>
      <c r="K39" s="373">
        <v>45494</v>
      </c>
      <c r="L39" s="1543">
        <f t="shared" ref="L39:L48" si="46">K39+2</f>
        <v>45496</v>
      </c>
      <c r="M39" s="1543">
        <f>L39-7</f>
        <v>45489</v>
      </c>
      <c r="N39" s="1543">
        <f>M39</f>
        <v>45489</v>
      </c>
    </row>
    <row r="40" spans="1:15" s="14" customFormat="1" ht="16.5" hidden="1" customHeight="1">
      <c r="A40" s="2644" t="s">
        <v>5922</v>
      </c>
      <c r="B40" s="1234" t="s">
        <v>5923</v>
      </c>
      <c r="C40" s="2471" t="s">
        <v>5924</v>
      </c>
      <c r="D40" s="4625" t="s">
        <v>5925</v>
      </c>
      <c r="E40" s="4626">
        <v>45508</v>
      </c>
      <c r="F40" s="4628">
        <f t="shared" si="43"/>
        <v>45530</v>
      </c>
      <c r="G40" s="4644">
        <f t="shared" si="44"/>
        <v>45532</v>
      </c>
      <c r="H40" s="4642">
        <f t="shared" si="45"/>
        <v>45537</v>
      </c>
      <c r="J40" s="4643"/>
      <c r="K40" s="373">
        <v>45501</v>
      </c>
      <c r="L40" s="1543">
        <f t="shared" si="46"/>
        <v>45503</v>
      </c>
      <c r="M40" s="1543">
        <f t="shared" ref="M40:M48" si="47">L40-7</f>
        <v>45496</v>
      </c>
      <c r="N40" s="1543">
        <f t="shared" ref="N40:N48" si="48">M40</f>
        <v>45496</v>
      </c>
    </row>
    <row r="41" spans="1:15" s="14" customFormat="1" ht="16.5" hidden="1" customHeight="1">
      <c r="A41" s="2644"/>
      <c r="B41" s="1234" t="s">
        <v>5926</v>
      </c>
      <c r="C41" s="4723" t="s">
        <v>5927</v>
      </c>
      <c r="D41" s="4724" t="s">
        <v>5928</v>
      </c>
      <c r="E41" s="4725">
        <v>45524</v>
      </c>
      <c r="F41" s="4726">
        <f t="shared" si="43"/>
        <v>45546</v>
      </c>
      <c r="G41" s="4727">
        <f t="shared" si="44"/>
        <v>45548</v>
      </c>
      <c r="H41" s="4717">
        <f t="shared" si="45"/>
        <v>45553</v>
      </c>
      <c r="J41" s="4643"/>
      <c r="K41" s="373">
        <v>45508</v>
      </c>
      <c r="L41" s="1543">
        <f t="shared" si="46"/>
        <v>45510</v>
      </c>
      <c r="M41" s="1543">
        <f t="shared" si="47"/>
        <v>45503</v>
      </c>
      <c r="N41" s="1543">
        <f t="shared" si="48"/>
        <v>45503</v>
      </c>
    </row>
    <row r="42" spans="1:15" s="14" customFormat="1" ht="16.5" hidden="1" customHeight="1">
      <c r="A42" s="2644" t="s">
        <v>5345</v>
      </c>
      <c r="B42" s="1234" t="s">
        <v>5929</v>
      </c>
      <c r="C42" s="4728" t="s">
        <v>5930</v>
      </c>
      <c r="D42" s="4724" t="s">
        <v>5931</v>
      </c>
      <c r="E42" s="4725">
        <v>45527</v>
      </c>
      <c r="F42" s="4726">
        <f t="shared" si="43"/>
        <v>45549</v>
      </c>
      <c r="G42" s="4727">
        <f t="shared" si="44"/>
        <v>45551</v>
      </c>
      <c r="H42" s="4717">
        <f t="shared" si="45"/>
        <v>45556</v>
      </c>
      <c r="J42" s="4643"/>
      <c r="K42" s="373">
        <v>45515</v>
      </c>
      <c r="L42" s="1543">
        <f t="shared" si="46"/>
        <v>45517</v>
      </c>
      <c r="M42" s="1543">
        <f t="shared" si="47"/>
        <v>45510</v>
      </c>
      <c r="N42" s="1543">
        <f t="shared" si="48"/>
        <v>45510</v>
      </c>
    </row>
    <row r="43" spans="1:15" s="14" customFormat="1" ht="16.5" hidden="1" customHeight="1">
      <c r="A43" s="2644" t="s">
        <v>5932</v>
      </c>
      <c r="B43" s="1234" t="s">
        <v>5933</v>
      </c>
      <c r="C43" s="4729" t="s">
        <v>5779</v>
      </c>
      <c r="D43" s="4724" t="s">
        <v>5934</v>
      </c>
      <c r="E43" s="4725">
        <v>45530</v>
      </c>
      <c r="F43" s="4726">
        <f t="shared" si="43"/>
        <v>45552</v>
      </c>
      <c r="G43" s="4727">
        <f t="shared" si="44"/>
        <v>45554</v>
      </c>
      <c r="H43" s="4717">
        <f t="shared" si="45"/>
        <v>45559</v>
      </c>
      <c r="J43" s="4643"/>
      <c r="K43" s="373">
        <v>45522</v>
      </c>
      <c r="L43" s="1543">
        <f t="shared" si="46"/>
        <v>45524</v>
      </c>
      <c r="M43" s="1543">
        <f t="shared" si="47"/>
        <v>45517</v>
      </c>
      <c r="N43" s="1543">
        <f t="shared" si="48"/>
        <v>45517</v>
      </c>
    </row>
    <row r="44" spans="1:15" s="14" customFormat="1" ht="16.5" hidden="1" customHeight="1">
      <c r="A44" s="2644" t="s">
        <v>5935</v>
      </c>
      <c r="B44" s="1234" t="s">
        <v>5936</v>
      </c>
      <c r="C44" s="4730" t="s">
        <v>5937</v>
      </c>
      <c r="D44" s="4731" t="s">
        <v>5938</v>
      </c>
      <c r="E44" s="4732">
        <v>45537</v>
      </c>
      <c r="F44" s="4733">
        <f t="shared" si="43"/>
        <v>45559</v>
      </c>
      <c r="G44" s="4734">
        <f t="shared" si="44"/>
        <v>45561</v>
      </c>
      <c r="H44" s="4717">
        <f t="shared" si="45"/>
        <v>45566</v>
      </c>
      <c r="J44" s="4643"/>
      <c r="K44" s="373">
        <v>45529</v>
      </c>
      <c r="L44" s="1543">
        <f t="shared" si="46"/>
        <v>45531</v>
      </c>
      <c r="M44" s="1543">
        <f t="shared" si="47"/>
        <v>45524</v>
      </c>
      <c r="N44" s="1543">
        <f t="shared" si="48"/>
        <v>45524</v>
      </c>
    </row>
    <row r="45" spans="1:15" s="14" customFormat="1" ht="16.5" hidden="1" customHeight="1">
      <c r="A45" s="2644" t="s">
        <v>5939</v>
      </c>
      <c r="B45" s="1234" t="s">
        <v>5940</v>
      </c>
      <c r="C45" s="1352" t="s">
        <v>5941</v>
      </c>
      <c r="D45" s="4604" t="s">
        <v>5942</v>
      </c>
      <c r="E45" s="4607">
        <v>45542</v>
      </c>
      <c r="F45" s="3677">
        <f t="shared" si="43"/>
        <v>45564</v>
      </c>
      <c r="G45" s="4645">
        <f t="shared" si="44"/>
        <v>45566</v>
      </c>
      <c r="H45" s="4606">
        <f t="shared" si="45"/>
        <v>45571</v>
      </c>
      <c r="J45" s="4643"/>
      <c r="K45" s="373">
        <v>45536</v>
      </c>
      <c r="L45" s="1543">
        <f t="shared" si="46"/>
        <v>45538</v>
      </c>
      <c r="M45" s="1543">
        <f t="shared" si="47"/>
        <v>45531</v>
      </c>
      <c r="N45" s="1543">
        <f t="shared" si="48"/>
        <v>45531</v>
      </c>
    </row>
    <row r="46" spans="1:15" s="14" customFormat="1" ht="16.5" hidden="1" customHeight="1">
      <c r="A46" s="2644" t="s">
        <v>5943</v>
      </c>
      <c r="B46" s="1234" t="s">
        <v>5944</v>
      </c>
      <c r="C46" s="2685" t="s">
        <v>5107</v>
      </c>
      <c r="D46" s="4646" t="s">
        <v>5945</v>
      </c>
      <c r="E46" s="4647">
        <v>45549</v>
      </c>
      <c r="F46" s="3678">
        <f t="shared" si="43"/>
        <v>45571</v>
      </c>
      <c r="G46" s="3680">
        <f t="shared" si="44"/>
        <v>45573</v>
      </c>
      <c r="H46" s="4606">
        <f t="shared" si="45"/>
        <v>45578</v>
      </c>
      <c r="J46" s="4643"/>
      <c r="K46" s="373">
        <v>45543</v>
      </c>
      <c r="L46" s="1543">
        <f t="shared" si="46"/>
        <v>45545</v>
      </c>
      <c r="M46" s="1543">
        <f t="shared" si="47"/>
        <v>45538</v>
      </c>
      <c r="N46" s="1543">
        <f t="shared" si="48"/>
        <v>45538</v>
      </c>
    </row>
    <row r="47" spans="1:15" s="14" customFormat="1" ht="16.5" hidden="1" customHeight="1">
      <c r="A47" s="2644" t="s">
        <v>5946</v>
      </c>
      <c r="B47" s="1234" t="s">
        <v>5947</v>
      </c>
      <c r="C47" s="1515" t="s">
        <v>5948</v>
      </c>
      <c r="D47" s="4648" t="s">
        <v>5949</v>
      </c>
      <c r="E47" s="4649">
        <v>45555</v>
      </c>
      <c r="F47" s="4650">
        <f t="shared" si="43"/>
        <v>45577</v>
      </c>
      <c r="G47" s="4651">
        <f t="shared" si="44"/>
        <v>45579</v>
      </c>
      <c r="H47" s="4610">
        <f t="shared" si="45"/>
        <v>45584</v>
      </c>
      <c r="J47" s="4643"/>
      <c r="K47" s="373">
        <v>45550</v>
      </c>
      <c r="L47" s="1543">
        <f t="shared" si="46"/>
        <v>45552</v>
      </c>
      <c r="M47" s="1543">
        <f t="shared" si="47"/>
        <v>45545</v>
      </c>
      <c r="N47" s="1543">
        <f t="shared" si="48"/>
        <v>45545</v>
      </c>
    </row>
    <row r="48" spans="1:15" s="14" customFormat="1" ht="16.5" hidden="1" customHeight="1">
      <c r="A48" s="2644" t="s">
        <v>5950</v>
      </c>
      <c r="B48" s="1234" t="s">
        <v>5951</v>
      </c>
      <c r="C48" s="1352" t="s">
        <v>5952</v>
      </c>
      <c r="D48" s="4604" t="s">
        <v>5953</v>
      </c>
      <c r="E48" s="4607">
        <v>45575</v>
      </c>
      <c r="F48" s="2002" t="s">
        <v>3188</v>
      </c>
      <c r="G48" s="4606">
        <f t="shared" si="44"/>
        <v>45599</v>
      </c>
      <c r="H48" s="4606">
        <f t="shared" si="45"/>
        <v>45604</v>
      </c>
      <c r="J48" s="4643"/>
      <c r="K48" s="373">
        <v>45557</v>
      </c>
      <c r="L48" s="1543">
        <f t="shared" si="46"/>
        <v>45559</v>
      </c>
      <c r="M48" s="1543">
        <f t="shared" si="47"/>
        <v>45552</v>
      </c>
      <c r="N48" s="1543">
        <f t="shared" si="48"/>
        <v>45552</v>
      </c>
    </row>
    <row r="49" spans="1:15" s="14" customFormat="1" ht="16.5" hidden="1" customHeight="1">
      <c r="A49" s="2644"/>
      <c r="B49" s="1234" t="s">
        <v>5954</v>
      </c>
      <c r="C49" s="4713" t="s">
        <v>5179</v>
      </c>
      <c r="D49" s="4714" t="s">
        <v>5955</v>
      </c>
      <c r="E49" s="4715">
        <v>45574</v>
      </c>
      <c r="F49" s="4704">
        <f t="shared" si="43"/>
        <v>45596</v>
      </c>
      <c r="G49" s="4717">
        <f t="shared" si="44"/>
        <v>45598</v>
      </c>
      <c r="H49" s="4717">
        <f t="shared" si="45"/>
        <v>45603</v>
      </c>
      <c r="J49" s="4643"/>
      <c r="K49" s="1377">
        <f>K48+7</f>
        <v>45564</v>
      </c>
      <c r="L49" s="1543">
        <f>K49+2</f>
        <v>45566</v>
      </c>
      <c r="M49" s="1543">
        <f>L49-7</f>
        <v>45559</v>
      </c>
      <c r="N49" s="1543">
        <f>M49</f>
        <v>45559</v>
      </c>
    </row>
    <row r="50" spans="1:15" s="14" customFormat="1" ht="16.5" hidden="1" customHeight="1">
      <c r="A50" s="2644"/>
      <c r="B50" s="1234"/>
      <c r="C50" s="27"/>
      <c r="D50" s="4652"/>
      <c r="E50" s="4653"/>
      <c r="F50" s="4643"/>
      <c r="G50" s="4654"/>
      <c r="H50" s="4643"/>
      <c r="I50" s="4643"/>
      <c r="J50" s="4643"/>
      <c r="K50" s="1377"/>
      <c r="L50" s="1543"/>
      <c r="M50" s="1543"/>
      <c r="N50" s="1543"/>
    </row>
    <row r="51" spans="1:15" s="14" customFormat="1" ht="16.5" hidden="1" customHeight="1">
      <c r="A51" s="2644"/>
      <c r="B51" s="1234"/>
      <c r="C51" s="730" t="s">
        <v>5000</v>
      </c>
      <c r="D51" s="4603"/>
      <c r="E51" s="1633" t="s">
        <v>96</v>
      </c>
      <c r="F51" s="1633" t="s">
        <v>101</v>
      </c>
      <c r="G51" s="1633" t="s">
        <v>960</v>
      </c>
      <c r="H51" s="3162" t="s">
        <v>696</v>
      </c>
      <c r="I51" s="1633" t="s">
        <v>636</v>
      </c>
      <c r="J51" s="1633" t="s">
        <v>988</v>
      </c>
      <c r="K51" s="1377"/>
      <c r="L51" s="1543"/>
      <c r="M51" s="1543"/>
      <c r="N51" s="1543"/>
    </row>
    <row r="52" spans="1:15" s="14" customFormat="1" ht="30" hidden="1" customHeight="1">
      <c r="A52" s="2644"/>
      <c r="B52" s="1234"/>
      <c r="C52" s="3163" t="s">
        <v>5956</v>
      </c>
      <c r="D52" s="3164" t="s">
        <v>5843</v>
      </c>
      <c r="E52" s="815" t="s">
        <v>701</v>
      </c>
      <c r="F52" s="1433" t="s">
        <v>3088</v>
      </c>
      <c r="G52" s="2687" t="s">
        <v>3305</v>
      </c>
      <c r="H52" s="2687" t="s">
        <v>3244</v>
      </c>
      <c r="I52" s="2687" t="s">
        <v>3090</v>
      </c>
      <c r="J52" s="2687" t="s">
        <v>3217</v>
      </c>
      <c r="L52" s="1376" t="s">
        <v>4411</v>
      </c>
      <c r="M52" s="4638" t="s">
        <v>1793</v>
      </c>
      <c r="N52" s="1378" t="s">
        <v>5844</v>
      </c>
      <c r="O52" s="1378" t="s">
        <v>4798</v>
      </c>
    </row>
    <row r="53" spans="1:15" s="14" customFormat="1" ht="16.5" hidden="1" customHeight="1">
      <c r="A53" s="2644" t="s">
        <v>5957</v>
      </c>
      <c r="B53" s="1234" t="s">
        <v>5958</v>
      </c>
      <c r="C53" s="4713" t="s">
        <v>5959</v>
      </c>
      <c r="D53" s="4714" t="s">
        <v>5960</v>
      </c>
      <c r="E53" s="4715">
        <v>45584</v>
      </c>
      <c r="F53" s="4721" t="s">
        <v>3188</v>
      </c>
      <c r="G53" s="4704">
        <f t="shared" ref="G53:G70" si="49">E53+22</f>
        <v>45606</v>
      </c>
      <c r="H53" s="4717">
        <f t="shared" ref="H53:H65" si="50">E53+24</f>
        <v>45608</v>
      </c>
      <c r="I53" s="4717">
        <f t="shared" ref="I53:I54" si="51">E53+29</f>
        <v>45613</v>
      </c>
      <c r="J53" s="4655"/>
      <c r="L53" s="1377">
        <f>K49+7</f>
        <v>45571</v>
      </c>
      <c r="M53" s="1543">
        <f t="shared" ref="M53:M61" si="52">L53+2</f>
        <v>45573</v>
      </c>
      <c r="N53" s="1543">
        <f t="shared" ref="N53:N57" si="53">M53-7</f>
        <v>45566</v>
      </c>
      <c r="O53" s="1543">
        <f t="shared" ref="O53:O57" si="54">N53</f>
        <v>45566</v>
      </c>
    </row>
    <row r="54" spans="1:15" s="14" customFormat="1" ht="16.5" hidden="1" customHeight="1">
      <c r="A54" s="2644"/>
      <c r="B54" s="1234" t="s">
        <v>5961</v>
      </c>
      <c r="C54" s="4722" t="s">
        <v>404</v>
      </c>
      <c r="D54" s="4720" t="s">
        <v>5962</v>
      </c>
      <c r="E54" s="4656">
        <v>45578</v>
      </c>
      <c r="F54" s="4655"/>
      <c r="G54" s="3682">
        <f t="shared" si="49"/>
        <v>45600</v>
      </c>
      <c r="H54" s="4655">
        <f t="shared" si="50"/>
        <v>45602</v>
      </c>
      <c r="I54" s="4655">
        <f t="shared" si="51"/>
        <v>45607</v>
      </c>
      <c r="J54" s="4655"/>
      <c r="L54" s="1377">
        <f t="shared" ref="L54:L61" si="55">L53+7</f>
        <v>45578</v>
      </c>
      <c r="M54" s="1543">
        <f t="shared" si="52"/>
        <v>45580</v>
      </c>
      <c r="N54" s="1543">
        <f t="shared" si="53"/>
        <v>45573</v>
      </c>
      <c r="O54" s="1543">
        <f t="shared" si="54"/>
        <v>45573</v>
      </c>
    </row>
    <row r="55" spans="1:15" s="14" customFormat="1" ht="16.5" hidden="1" customHeight="1">
      <c r="A55" s="2644" t="s">
        <v>5963</v>
      </c>
      <c r="B55" s="1234" t="s">
        <v>5964</v>
      </c>
      <c r="C55" s="4713" t="s">
        <v>5965</v>
      </c>
      <c r="D55" s="4714" t="s">
        <v>5966</v>
      </c>
      <c r="E55" s="4715">
        <v>45591</v>
      </c>
      <c r="F55" s="4704">
        <f t="shared" ref="F55:F70" si="56">E55+6</f>
        <v>45597</v>
      </c>
      <c r="G55" s="4704">
        <f t="shared" si="49"/>
        <v>45613</v>
      </c>
      <c r="H55" s="4717">
        <f t="shared" si="50"/>
        <v>45615</v>
      </c>
      <c r="I55" s="4717">
        <f t="shared" ref="I55:I61" si="57">E55+29</f>
        <v>45620</v>
      </c>
      <c r="J55" s="4655"/>
      <c r="L55" s="1377">
        <f t="shared" si="55"/>
        <v>45585</v>
      </c>
      <c r="M55" s="1543">
        <f t="shared" si="52"/>
        <v>45587</v>
      </c>
      <c r="N55" s="1543">
        <f t="shared" si="53"/>
        <v>45580</v>
      </c>
      <c r="O55" s="1543">
        <f t="shared" si="54"/>
        <v>45580</v>
      </c>
    </row>
    <row r="56" spans="1:15" s="14" customFormat="1" ht="16.5" hidden="1" customHeight="1">
      <c r="A56" s="2644" t="s">
        <v>5967</v>
      </c>
      <c r="B56" s="1234" t="s">
        <v>5968</v>
      </c>
      <c r="C56" s="4713" t="s">
        <v>3111</v>
      </c>
      <c r="D56" s="4714" t="s">
        <v>5969</v>
      </c>
      <c r="E56" s="4715">
        <v>45598</v>
      </c>
      <c r="F56" s="4704">
        <f t="shared" si="56"/>
        <v>45604</v>
      </c>
      <c r="G56" s="4704">
        <f t="shared" si="49"/>
        <v>45620</v>
      </c>
      <c r="H56" s="4717">
        <f t="shared" si="50"/>
        <v>45622</v>
      </c>
      <c r="I56" s="4717">
        <f t="shared" si="57"/>
        <v>45627</v>
      </c>
      <c r="J56" s="4655"/>
      <c r="L56" s="1377">
        <f t="shared" si="55"/>
        <v>45592</v>
      </c>
      <c r="M56" s="1543">
        <f t="shared" si="52"/>
        <v>45594</v>
      </c>
      <c r="N56" s="1543">
        <f t="shared" si="53"/>
        <v>45587</v>
      </c>
      <c r="O56" s="1543">
        <f t="shared" si="54"/>
        <v>45587</v>
      </c>
    </row>
    <row r="57" spans="1:15" s="14" customFormat="1" ht="16.5" hidden="1" customHeight="1">
      <c r="A57" s="2644" t="s">
        <v>5970</v>
      </c>
      <c r="B57" s="1234" t="s">
        <v>5971</v>
      </c>
      <c r="C57" s="2692" t="s">
        <v>5629</v>
      </c>
      <c r="D57" s="4657" t="s">
        <v>5972</v>
      </c>
      <c r="E57" s="4658">
        <v>45610</v>
      </c>
      <c r="F57" s="4659">
        <f t="shared" si="56"/>
        <v>45616</v>
      </c>
      <c r="G57" s="4659">
        <f t="shared" si="49"/>
        <v>45632</v>
      </c>
      <c r="H57" s="4642">
        <f t="shared" si="50"/>
        <v>45634</v>
      </c>
      <c r="I57" s="4642">
        <f t="shared" si="57"/>
        <v>45639</v>
      </c>
      <c r="J57" s="4655"/>
      <c r="L57" s="1377">
        <f t="shared" si="55"/>
        <v>45599</v>
      </c>
      <c r="M57" s="1543">
        <f t="shared" si="52"/>
        <v>45601</v>
      </c>
      <c r="N57" s="1543">
        <f t="shared" si="53"/>
        <v>45594</v>
      </c>
      <c r="O57" s="1543">
        <f t="shared" si="54"/>
        <v>45594</v>
      </c>
    </row>
    <row r="58" spans="1:15" s="14" customFormat="1" ht="16.5" hidden="1" customHeight="1">
      <c r="A58" s="2644"/>
      <c r="B58" s="1234" t="s">
        <v>5973</v>
      </c>
      <c r="C58" s="2692" t="s">
        <v>5974</v>
      </c>
      <c r="D58" s="4657" t="s">
        <v>5975</v>
      </c>
      <c r="E58" s="4658">
        <v>45613</v>
      </c>
      <c r="F58" s="3682">
        <f t="shared" si="56"/>
        <v>45619</v>
      </c>
      <c r="G58" s="4659">
        <f t="shared" si="49"/>
        <v>45635</v>
      </c>
      <c r="H58" s="4642">
        <f t="shared" si="50"/>
        <v>45637</v>
      </c>
      <c r="I58" s="4642">
        <f t="shared" si="57"/>
        <v>45642</v>
      </c>
      <c r="J58" s="4655"/>
      <c r="L58" s="1377">
        <f t="shared" si="55"/>
        <v>45606</v>
      </c>
      <c r="M58" s="1543">
        <f t="shared" si="52"/>
        <v>45608</v>
      </c>
      <c r="N58" s="1543">
        <f t="shared" ref="N58:N72" si="58">M58-7</f>
        <v>45601</v>
      </c>
      <c r="O58" s="1543">
        <f t="shared" ref="O58:O72" si="59">N58</f>
        <v>45601</v>
      </c>
    </row>
    <row r="59" spans="1:15" s="14" customFormat="1" ht="16.5" hidden="1" customHeight="1">
      <c r="A59" s="2644"/>
      <c r="B59" s="1234" t="s">
        <v>5976</v>
      </c>
      <c r="C59" s="2692" t="s">
        <v>206</v>
      </c>
      <c r="D59" s="4657" t="s">
        <v>5977</v>
      </c>
      <c r="E59" s="4658">
        <v>45622</v>
      </c>
      <c r="F59" s="3682">
        <f t="shared" si="56"/>
        <v>45628</v>
      </c>
      <c r="G59" s="4659">
        <f t="shared" si="49"/>
        <v>45644</v>
      </c>
      <c r="H59" s="4642">
        <f t="shared" si="50"/>
        <v>45646</v>
      </c>
      <c r="I59" s="4642">
        <f t="shared" si="57"/>
        <v>45651</v>
      </c>
      <c r="J59" s="4655"/>
      <c r="L59" s="1377">
        <f t="shared" si="55"/>
        <v>45613</v>
      </c>
      <c r="M59" s="1543">
        <f t="shared" si="52"/>
        <v>45615</v>
      </c>
      <c r="N59" s="1543">
        <f t="shared" si="58"/>
        <v>45608</v>
      </c>
      <c r="O59" s="1543">
        <f t="shared" si="59"/>
        <v>45608</v>
      </c>
    </row>
    <row r="60" spans="1:15" s="14" customFormat="1" ht="16.5" hidden="1" customHeight="1">
      <c r="A60" s="2644" t="s">
        <v>5978</v>
      </c>
      <c r="B60" s="1234" t="s">
        <v>5979</v>
      </c>
      <c r="C60" s="2692" t="s">
        <v>5980</v>
      </c>
      <c r="D60" s="4657" t="s">
        <v>5981</v>
      </c>
      <c r="E60" s="4658">
        <v>45628</v>
      </c>
      <c r="F60" s="3682">
        <f t="shared" si="56"/>
        <v>45634</v>
      </c>
      <c r="G60" s="4659">
        <f t="shared" si="49"/>
        <v>45650</v>
      </c>
      <c r="H60" s="4642">
        <f t="shared" si="50"/>
        <v>45652</v>
      </c>
      <c r="I60" s="4642">
        <f t="shared" si="57"/>
        <v>45657</v>
      </c>
      <c r="J60" s="4655"/>
      <c r="L60" s="1377">
        <f>L59+7</f>
        <v>45620</v>
      </c>
      <c r="M60" s="1543">
        <f t="shared" si="52"/>
        <v>45622</v>
      </c>
      <c r="N60" s="1543">
        <f t="shared" si="58"/>
        <v>45615</v>
      </c>
      <c r="O60" s="1543">
        <f t="shared" si="59"/>
        <v>45615</v>
      </c>
    </row>
    <row r="61" spans="1:15" s="14" customFormat="1" ht="16.5" hidden="1" customHeight="1">
      <c r="A61" s="2644" t="s">
        <v>5982</v>
      </c>
      <c r="B61" s="1234" t="s">
        <v>5983</v>
      </c>
      <c r="C61" s="4713" t="s">
        <v>438</v>
      </c>
      <c r="D61" s="4714" t="s">
        <v>5984</v>
      </c>
      <c r="E61" s="4715">
        <v>45634</v>
      </c>
      <c r="F61" s="4704">
        <f t="shared" si="56"/>
        <v>45640</v>
      </c>
      <c r="G61" s="4704">
        <f t="shared" si="49"/>
        <v>45656</v>
      </c>
      <c r="H61" s="4717">
        <f t="shared" si="50"/>
        <v>45658</v>
      </c>
      <c r="I61" s="4717">
        <f t="shared" si="57"/>
        <v>45663</v>
      </c>
      <c r="J61" s="4655"/>
      <c r="L61" s="1377">
        <f t="shared" si="55"/>
        <v>45627</v>
      </c>
      <c r="M61" s="1543">
        <f t="shared" si="52"/>
        <v>45629</v>
      </c>
      <c r="N61" s="1543">
        <f t="shared" si="58"/>
        <v>45622</v>
      </c>
      <c r="O61" s="1543">
        <f t="shared" si="59"/>
        <v>45622</v>
      </c>
    </row>
    <row r="62" spans="1:15" s="14" customFormat="1" ht="16.5" hidden="1" customHeight="1">
      <c r="A62" s="2644" t="s">
        <v>5985</v>
      </c>
      <c r="B62" s="1234" t="s">
        <v>5986</v>
      </c>
      <c r="C62" s="4713" t="s">
        <v>2158</v>
      </c>
      <c r="D62" s="4714" t="s">
        <v>5987</v>
      </c>
      <c r="E62" s="4715">
        <v>45640</v>
      </c>
      <c r="F62" s="4704">
        <f t="shared" si="56"/>
        <v>45646</v>
      </c>
      <c r="G62" s="4704">
        <f t="shared" si="49"/>
        <v>45662</v>
      </c>
      <c r="H62" s="4717">
        <f t="shared" si="50"/>
        <v>45664</v>
      </c>
      <c r="I62" s="4717">
        <f t="shared" ref="I62:I66" si="60">E62+29</f>
        <v>45669</v>
      </c>
      <c r="J62" s="4655"/>
      <c r="L62" s="1377">
        <f t="shared" ref="L62:L72" si="61">L61+7</f>
        <v>45634</v>
      </c>
      <c r="M62" s="1543">
        <f>L62+2</f>
        <v>45636</v>
      </c>
      <c r="N62" s="1543">
        <f t="shared" si="58"/>
        <v>45629</v>
      </c>
      <c r="O62" s="1543">
        <f t="shared" si="59"/>
        <v>45629</v>
      </c>
    </row>
    <row r="63" spans="1:15" s="14" customFormat="1" ht="16.5" hidden="1" customHeight="1">
      <c r="A63" s="2644"/>
      <c r="B63" s="1234" t="s">
        <v>5988</v>
      </c>
      <c r="C63" s="4713" t="s">
        <v>2569</v>
      </c>
      <c r="D63" s="4714" t="s">
        <v>5989</v>
      </c>
      <c r="E63" s="4715">
        <v>45651</v>
      </c>
      <c r="F63" s="4704">
        <f t="shared" si="56"/>
        <v>45657</v>
      </c>
      <c r="G63" s="4704">
        <f t="shared" si="49"/>
        <v>45673</v>
      </c>
      <c r="H63" s="4717">
        <f t="shared" si="50"/>
        <v>45675</v>
      </c>
      <c r="I63" s="4717">
        <f t="shared" si="60"/>
        <v>45680</v>
      </c>
      <c r="J63" s="4655"/>
      <c r="L63" s="1377">
        <f t="shared" si="61"/>
        <v>45641</v>
      </c>
      <c r="M63" s="1543">
        <f>L63+2</f>
        <v>45643</v>
      </c>
      <c r="N63" s="1543">
        <f t="shared" si="58"/>
        <v>45636</v>
      </c>
      <c r="O63" s="1543">
        <f t="shared" si="59"/>
        <v>45636</v>
      </c>
    </row>
    <row r="64" spans="1:15" s="14" customFormat="1" ht="16.5" hidden="1" customHeight="1">
      <c r="A64" s="2644"/>
      <c r="B64" s="1234" t="s">
        <v>5990</v>
      </c>
      <c r="C64" s="4713" t="s">
        <v>2807</v>
      </c>
      <c r="D64" s="4714" t="s">
        <v>5991</v>
      </c>
      <c r="E64" s="4715">
        <v>45654</v>
      </c>
      <c r="F64" s="4704">
        <f t="shared" si="56"/>
        <v>45660</v>
      </c>
      <c r="G64" s="4704">
        <f t="shared" si="49"/>
        <v>45676</v>
      </c>
      <c r="H64" s="4717">
        <f t="shared" si="50"/>
        <v>45678</v>
      </c>
      <c r="I64" s="4717">
        <f t="shared" si="60"/>
        <v>45683</v>
      </c>
      <c r="J64" s="4655"/>
      <c r="L64" s="1377">
        <f t="shared" si="61"/>
        <v>45648</v>
      </c>
      <c r="M64" s="1543">
        <f>L64+2</f>
        <v>45650</v>
      </c>
      <c r="N64" s="1543">
        <f t="shared" si="58"/>
        <v>45643</v>
      </c>
      <c r="O64" s="1543">
        <f t="shared" si="59"/>
        <v>45643</v>
      </c>
    </row>
    <row r="65" spans="1:17" s="14" customFormat="1" ht="16.5" hidden="1" customHeight="1">
      <c r="A65" s="2644" t="s">
        <v>5992</v>
      </c>
      <c r="B65" s="1234" t="s">
        <v>5993</v>
      </c>
      <c r="C65" s="4713" t="s">
        <v>5994</v>
      </c>
      <c r="D65" s="4714" t="s">
        <v>5995</v>
      </c>
      <c r="E65" s="4715">
        <v>45302</v>
      </c>
      <c r="F65" s="4704">
        <f t="shared" si="56"/>
        <v>45308</v>
      </c>
      <c r="G65" s="4704">
        <f t="shared" si="49"/>
        <v>45324</v>
      </c>
      <c r="H65" s="4717">
        <f t="shared" si="50"/>
        <v>45326</v>
      </c>
      <c r="I65" s="4717">
        <f t="shared" si="60"/>
        <v>45331</v>
      </c>
      <c r="J65" s="4655"/>
      <c r="L65" s="1377">
        <f t="shared" si="61"/>
        <v>45655</v>
      </c>
      <c r="M65" s="1543">
        <f>L65+2</f>
        <v>45657</v>
      </c>
      <c r="N65" s="1543">
        <f t="shared" si="58"/>
        <v>45650</v>
      </c>
      <c r="O65" s="1543">
        <f t="shared" si="59"/>
        <v>45650</v>
      </c>
    </row>
    <row r="66" spans="1:17" s="14" customFormat="1" ht="16.5" hidden="1" customHeight="1">
      <c r="A66" s="2644"/>
      <c r="B66" s="1234" t="s">
        <v>5996</v>
      </c>
      <c r="C66" s="1352" t="s">
        <v>3063</v>
      </c>
      <c r="D66" s="4604" t="s">
        <v>5997</v>
      </c>
      <c r="E66" s="4607">
        <v>45299</v>
      </c>
      <c r="F66" s="3682">
        <f t="shared" si="56"/>
        <v>45305</v>
      </c>
      <c r="G66" s="3677">
        <f t="shared" si="49"/>
        <v>45321</v>
      </c>
      <c r="H66" s="4606" t="b">
        <f>C67=E66+24</f>
        <v>0</v>
      </c>
      <c r="I66" s="4606">
        <f t="shared" si="60"/>
        <v>45328</v>
      </c>
      <c r="J66" s="4655"/>
      <c r="L66" s="1377">
        <f t="shared" si="61"/>
        <v>45662</v>
      </c>
      <c r="M66" s="1543">
        <f>L66+2</f>
        <v>45664</v>
      </c>
      <c r="N66" s="1543">
        <f t="shared" si="58"/>
        <v>45657</v>
      </c>
      <c r="O66" s="1543">
        <f t="shared" si="59"/>
        <v>45657</v>
      </c>
    </row>
    <row r="67" spans="1:17" s="14" customFormat="1" ht="16.5" hidden="1" customHeight="1">
      <c r="A67" s="2644" t="s">
        <v>5998</v>
      </c>
      <c r="B67" s="1234" t="s">
        <v>5999</v>
      </c>
      <c r="C67" s="1352" t="s">
        <v>6000</v>
      </c>
      <c r="D67" s="4604" t="s">
        <v>6001</v>
      </c>
      <c r="E67" s="4607">
        <v>45679</v>
      </c>
      <c r="F67" s="3682">
        <f t="shared" si="56"/>
        <v>45685</v>
      </c>
      <c r="G67" s="3677">
        <f t="shared" si="49"/>
        <v>45701</v>
      </c>
      <c r="H67" s="4606">
        <f>E67+24</f>
        <v>45703</v>
      </c>
      <c r="I67" s="4606">
        <f t="shared" ref="I67:J72" si="62">E67+29</f>
        <v>45708</v>
      </c>
      <c r="J67" s="4655"/>
      <c r="L67" s="1377">
        <f t="shared" si="61"/>
        <v>45669</v>
      </c>
      <c r="M67" s="1543">
        <f t="shared" ref="M67:M72" si="63">L67+2</f>
        <v>45671</v>
      </c>
      <c r="N67" s="1543">
        <f t="shared" si="58"/>
        <v>45664</v>
      </c>
      <c r="O67" s="1543">
        <f t="shared" si="59"/>
        <v>45664</v>
      </c>
    </row>
    <row r="68" spans="1:17" s="14" customFormat="1" ht="16.5" hidden="1" customHeight="1">
      <c r="A68" s="2644"/>
      <c r="B68" s="1234" t="s">
        <v>6002</v>
      </c>
      <c r="C68" s="1352" t="s">
        <v>2594</v>
      </c>
      <c r="D68" s="4604" t="s">
        <v>6003</v>
      </c>
      <c r="E68" s="4607">
        <v>45689</v>
      </c>
      <c r="F68" s="3682">
        <f t="shared" si="56"/>
        <v>45695</v>
      </c>
      <c r="G68" s="3677">
        <f t="shared" si="49"/>
        <v>45711</v>
      </c>
      <c r="H68" s="4606">
        <f>E68+24</f>
        <v>45713</v>
      </c>
      <c r="I68" s="4606">
        <f t="shared" si="62"/>
        <v>45718</v>
      </c>
      <c r="J68" s="4655"/>
      <c r="L68" s="1377">
        <f t="shared" si="61"/>
        <v>45676</v>
      </c>
      <c r="M68" s="1543">
        <f t="shared" si="63"/>
        <v>45678</v>
      </c>
      <c r="N68" s="1543">
        <f t="shared" si="58"/>
        <v>45671</v>
      </c>
      <c r="O68" s="1543">
        <f t="shared" si="59"/>
        <v>45671</v>
      </c>
    </row>
    <row r="69" spans="1:17" s="14" customFormat="1" ht="15.75" hidden="1" customHeight="1">
      <c r="A69" s="2644" t="s">
        <v>6004</v>
      </c>
      <c r="B69" s="1234" t="s">
        <v>6005</v>
      </c>
      <c r="C69" s="2692" t="s">
        <v>3636</v>
      </c>
      <c r="D69" s="4604" t="s">
        <v>6006</v>
      </c>
      <c r="E69" s="4607">
        <v>45693</v>
      </c>
      <c r="F69" s="3682">
        <f t="shared" si="56"/>
        <v>45699</v>
      </c>
      <c r="G69" s="3677">
        <f t="shared" si="49"/>
        <v>45715</v>
      </c>
      <c r="H69" s="4606">
        <f>E69+24</f>
        <v>45717</v>
      </c>
      <c r="I69" s="4606">
        <f t="shared" si="62"/>
        <v>45722</v>
      </c>
      <c r="J69" s="4655"/>
      <c r="L69" s="1377">
        <f t="shared" si="61"/>
        <v>45683</v>
      </c>
      <c r="M69" s="1543">
        <f t="shared" si="63"/>
        <v>45685</v>
      </c>
      <c r="N69" s="1543">
        <f t="shared" si="58"/>
        <v>45678</v>
      </c>
      <c r="O69" s="1543">
        <f t="shared" si="59"/>
        <v>45678</v>
      </c>
    </row>
    <row r="70" spans="1:17" s="14" customFormat="1" ht="16.5" hidden="1" customHeight="1">
      <c r="A70" s="2644" t="s">
        <v>5963</v>
      </c>
      <c r="B70" s="1234" t="s">
        <v>6007</v>
      </c>
      <c r="C70" s="4713" t="s">
        <v>6008</v>
      </c>
      <c r="D70" s="4714" t="s">
        <v>6009</v>
      </c>
      <c r="E70" s="4715">
        <v>45696</v>
      </c>
      <c r="F70" s="4704">
        <f t="shared" si="56"/>
        <v>45702</v>
      </c>
      <c r="G70" s="4704">
        <f t="shared" si="49"/>
        <v>45718</v>
      </c>
      <c r="H70" s="4717">
        <f>E70+24</f>
        <v>45720</v>
      </c>
      <c r="I70" s="4717">
        <f t="shared" si="62"/>
        <v>45725</v>
      </c>
      <c r="J70" s="4655"/>
      <c r="L70" s="1377">
        <f t="shared" si="61"/>
        <v>45690</v>
      </c>
      <c r="M70" s="1543">
        <f t="shared" si="63"/>
        <v>45692</v>
      </c>
      <c r="N70" s="1543">
        <f t="shared" si="58"/>
        <v>45685</v>
      </c>
      <c r="O70" s="1543">
        <f t="shared" si="59"/>
        <v>45685</v>
      </c>
    </row>
    <row r="71" spans="1:17" s="14" customFormat="1" ht="16.5" hidden="1" customHeight="1">
      <c r="A71" s="2644"/>
      <c r="B71" s="3042" t="s">
        <v>6010</v>
      </c>
      <c r="C71" s="4713" t="s">
        <v>2439</v>
      </c>
      <c r="D71" s="4714" t="s">
        <v>6011</v>
      </c>
      <c r="E71" s="4715">
        <v>45707</v>
      </c>
      <c r="F71" s="4704">
        <f t="shared" ref="F71:F72" si="64">E71+6</f>
        <v>45713</v>
      </c>
      <c r="G71" s="4704">
        <f t="shared" ref="G71:G72" si="65">E71+22</f>
        <v>45729</v>
      </c>
      <c r="H71" s="4717">
        <f t="shared" ref="H71:H72" si="66">E71+24</f>
        <v>45731</v>
      </c>
      <c r="I71" s="4717">
        <f t="shared" si="62"/>
        <v>45736</v>
      </c>
      <c r="J71" s="4655"/>
      <c r="L71" s="1377">
        <f>L70+7</f>
        <v>45697</v>
      </c>
      <c r="M71" s="1543">
        <f t="shared" si="63"/>
        <v>45699</v>
      </c>
      <c r="N71" s="1543">
        <f t="shared" si="58"/>
        <v>45692</v>
      </c>
      <c r="O71" s="1543">
        <f t="shared" si="59"/>
        <v>45692</v>
      </c>
    </row>
    <row r="72" spans="1:17" s="14" customFormat="1" ht="16.5" hidden="1" customHeight="1">
      <c r="A72" s="2644"/>
      <c r="B72" s="3042" t="s">
        <v>6012</v>
      </c>
      <c r="C72" s="4719" t="s">
        <v>404</v>
      </c>
      <c r="D72" s="4720" t="s">
        <v>6013</v>
      </c>
      <c r="E72" s="4660">
        <v>45704</v>
      </c>
      <c r="F72" s="3682">
        <f t="shared" si="64"/>
        <v>45710</v>
      </c>
      <c r="G72" s="3682">
        <f t="shared" si="65"/>
        <v>45726</v>
      </c>
      <c r="H72" s="4655">
        <f t="shared" si="66"/>
        <v>45728</v>
      </c>
      <c r="I72" s="4655">
        <f t="shared" si="62"/>
        <v>45733</v>
      </c>
      <c r="J72" s="4655">
        <f t="shared" si="62"/>
        <v>45739</v>
      </c>
      <c r="L72" s="1377">
        <f t="shared" si="61"/>
        <v>45704</v>
      </c>
      <c r="M72" s="1543">
        <f t="shared" si="63"/>
        <v>45706</v>
      </c>
      <c r="N72" s="1543">
        <f t="shared" si="58"/>
        <v>45699</v>
      </c>
      <c r="O72" s="1543">
        <f t="shared" si="59"/>
        <v>45699</v>
      </c>
    </row>
    <row r="73" spans="1:17" s="14" customFormat="1" ht="16.5" hidden="1" customHeight="1">
      <c r="A73" s="2644" t="s">
        <v>6014</v>
      </c>
      <c r="B73" s="1234" t="s">
        <v>6015</v>
      </c>
      <c r="C73" s="4718" t="s">
        <v>6016</v>
      </c>
      <c r="D73" s="4714" t="s">
        <v>6017</v>
      </c>
      <c r="E73" s="4715">
        <v>45721</v>
      </c>
      <c r="F73" s="4704">
        <f t="shared" ref="F73:F78" si="67">E73+6</f>
        <v>45727</v>
      </c>
      <c r="G73" s="4704">
        <f>E73+27</f>
        <v>45748</v>
      </c>
      <c r="H73" s="4717">
        <f>E73+30</f>
        <v>45751</v>
      </c>
      <c r="I73" s="4717">
        <f>E73+34</f>
        <v>45755</v>
      </c>
      <c r="J73" s="4655"/>
      <c r="L73" s="1377">
        <f t="shared" ref="L73:L78" si="68">L72+7</f>
        <v>45711</v>
      </c>
      <c r="M73" s="1543">
        <f t="shared" ref="M73:M78" si="69">L73+2</f>
        <v>45713</v>
      </c>
      <c r="N73" s="1543">
        <f t="shared" ref="N73:N78" si="70">M73-7</f>
        <v>45706</v>
      </c>
      <c r="O73" s="1543">
        <f t="shared" ref="O73:O78" si="71">N73</f>
        <v>45706</v>
      </c>
    </row>
    <row r="74" spans="1:17" s="14" customFormat="1" ht="16.5" hidden="1" customHeight="1">
      <c r="A74" s="2644" t="s">
        <v>6018</v>
      </c>
      <c r="B74" s="1234" t="s">
        <v>6019</v>
      </c>
      <c r="C74" s="1352" t="s">
        <v>5664</v>
      </c>
      <c r="D74" s="4604" t="s">
        <v>6020</v>
      </c>
      <c r="E74" s="4607">
        <v>45724</v>
      </c>
      <c r="F74" s="3682">
        <f t="shared" si="67"/>
        <v>45730</v>
      </c>
      <c r="G74" s="3677">
        <f t="shared" ref="G74:G78" si="72">E74+27</f>
        <v>45751</v>
      </c>
      <c r="H74" s="4606">
        <f t="shared" ref="H74:H78" si="73">E74+30</f>
        <v>45754</v>
      </c>
      <c r="I74" s="4606">
        <f t="shared" ref="I74:I78" si="74">E74+34</f>
        <v>45758</v>
      </c>
      <c r="J74" s="4655"/>
      <c r="L74" s="1377">
        <f t="shared" si="68"/>
        <v>45718</v>
      </c>
      <c r="M74" s="1543">
        <f t="shared" si="69"/>
        <v>45720</v>
      </c>
      <c r="N74" s="1543">
        <f t="shared" si="70"/>
        <v>45713</v>
      </c>
      <c r="O74" s="1543">
        <f t="shared" si="71"/>
        <v>45713</v>
      </c>
    </row>
    <row r="75" spans="1:17" s="14" customFormat="1" ht="16.5" hidden="1" customHeight="1">
      <c r="A75" s="2644" t="s">
        <v>6021</v>
      </c>
      <c r="B75" s="1234" t="s">
        <v>6022</v>
      </c>
      <c r="C75" s="1352" t="s">
        <v>6023</v>
      </c>
      <c r="D75" s="4604" t="s">
        <v>6024</v>
      </c>
      <c r="E75" s="4607">
        <v>45740</v>
      </c>
      <c r="F75" s="3682">
        <f t="shared" si="67"/>
        <v>45746</v>
      </c>
      <c r="G75" s="3677">
        <f t="shared" si="72"/>
        <v>45767</v>
      </c>
      <c r="H75" s="4606">
        <f t="shared" si="73"/>
        <v>45770</v>
      </c>
      <c r="I75" s="4606">
        <f>E75+34</f>
        <v>45774</v>
      </c>
      <c r="J75" s="4642">
        <f>E75+38</f>
        <v>45778</v>
      </c>
      <c r="L75" s="3082">
        <v>45734</v>
      </c>
      <c r="M75" s="3083">
        <f t="shared" si="69"/>
        <v>45736</v>
      </c>
      <c r="N75" s="1543">
        <f t="shared" si="70"/>
        <v>45729</v>
      </c>
      <c r="O75" s="1543">
        <f t="shared" si="71"/>
        <v>45729</v>
      </c>
      <c r="P75" s="3087" t="s">
        <v>6025</v>
      </c>
      <c r="Q75" s="3088"/>
    </row>
    <row r="76" spans="1:17" s="14" customFormat="1" ht="16.5" hidden="1" customHeight="1">
      <c r="A76" s="2644"/>
      <c r="B76" s="1234" t="s">
        <v>6026</v>
      </c>
      <c r="C76" s="1352" t="s">
        <v>6027</v>
      </c>
      <c r="D76" s="4604" t="s">
        <v>6028</v>
      </c>
      <c r="E76" s="4607">
        <v>45747</v>
      </c>
      <c r="F76" s="3682">
        <f t="shared" si="67"/>
        <v>45753</v>
      </c>
      <c r="G76" s="4659">
        <f t="shared" si="72"/>
        <v>45774</v>
      </c>
      <c r="H76" s="4642">
        <f t="shared" si="73"/>
        <v>45777</v>
      </c>
      <c r="I76" s="4642">
        <f t="shared" si="74"/>
        <v>45781</v>
      </c>
      <c r="J76" s="4642">
        <f t="shared" ref="J76:J78" si="75">E76+38</f>
        <v>45785</v>
      </c>
      <c r="L76" s="3082">
        <f t="shared" si="68"/>
        <v>45741</v>
      </c>
      <c r="M76" s="3083">
        <f t="shared" si="69"/>
        <v>45743</v>
      </c>
      <c r="N76" s="1543">
        <f t="shared" si="70"/>
        <v>45736</v>
      </c>
      <c r="O76" s="1543">
        <f t="shared" si="71"/>
        <v>45736</v>
      </c>
      <c r="P76" s="3087" t="s">
        <v>6025</v>
      </c>
      <c r="Q76" s="3088"/>
    </row>
    <row r="77" spans="1:17" s="14" customFormat="1" ht="16.5" hidden="1" customHeight="1">
      <c r="A77" s="2644" t="s">
        <v>6029</v>
      </c>
      <c r="B77" s="1234" t="s">
        <v>6030</v>
      </c>
      <c r="C77" s="4713" t="s">
        <v>6031</v>
      </c>
      <c r="D77" s="4714" t="s">
        <v>6032</v>
      </c>
      <c r="E77" s="4715">
        <v>45752</v>
      </c>
      <c r="F77" s="4704">
        <f t="shared" si="67"/>
        <v>45758</v>
      </c>
      <c r="G77" s="4704">
        <f t="shared" si="72"/>
        <v>45779</v>
      </c>
      <c r="H77" s="4717">
        <f t="shared" si="73"/>
        <v>45782</v>
      </c>
      <c r="I77" s="4717">
        <f t="shared" si="74"/>
        <v>45786</v>
      </c>
      <c r="J77" s="4717">
        <f t="shared" si="75"/>
        <v>45790</v>
      </c>
      <c r="L77" s="3082">
        <f t="shared" si="68"/>
        <v>45748</v>
      </c>
      <c r="M77" s="3083">
        <f t="shared" si="69"/>
        <v>45750</v>
      </c>
      <c r="N77" s="1543">
        <f t="shared" si="70"/>
        <v>45743</v>
      </c>
      <c r="O77" s="1543">
        <f t="shared" si="71"/>
        <v>45743</v>
      </c>
      <c r="P77" s="3087" t="s">
        <v>6025</v>
      </c>
      <c r="Q77" s="3088"/>
    </row>
    <row r="78" spans="1:17" s="14" customFormat="1" ht="16.5" hidden="1" customHeight="1">
      <c r="A78" s="2644" t="s">
        <v>6033</v>
      </c>
      <c r="B78" s="1234" t="s">
        <v>6034</v>
      </c>
      <c r="C78" s="4713" t="s">
        <v>6035</v>
      </c>
      <c r="D78" s="4714" t="s">
        <v>6036</v>
      </c>
      <c r="E78" s="4715">
        <v>45763</v>
      </c>
      <c r="F78" s="4704">
        <f t="shared" si="67"/>
        <v>45769</v>
      </c>
      <c r="G78" s="4704">
        <f t="shared" si="72"/>
        <v>45790</v>
      </c>
      <c r="H78" s="4717">
        <f t="shared" si="73"/>
        <v>45793</v>
      </c>
      <c r="I78" s="4717">
        <f t="shared" si="74"/>
        <v>45797</v>
      </c>
      <c r="J78" s="4717">
        <f t="shared" si="75"/>
        <v>45801</v>
      </c>
      <c r="L78" s="3082">
        <f t="shared" si="68"/>
        <v>45755</v>
      </c>
      <c r="M78" s="3083">
        <f t="shared" si="69"/>
        <v>45757</v>
      </c>
      <c r="N78" s="1543">
        <f t="shared" si="70"/>
        <v>45750</v>
      </c>
      <c r="O78" s="1543">
        <f t="shared" si="71"/>
        <v>45750</v>
      </c>
      <c r="P78" s="3087" t="s">
        <v>6025</v>
      </c>
      <c r="Q78" s="3088"/>
    </row>
    <row r="79" spans="1:17" s="14" customFormat="1" ht="16.5" hidden="1" customHeight="1">
      <c r="A79" s="2644"/>
      <c r="B79" s="1234"/>
      <c r="C79" s="1653"/>
      <c r="D79" s="4652"/>
      <c r="E79" s="4653"/>
      <c r="F79" s="4654"/>
      <c r="G79" s="4654"/>
      <c r="H79" s="4643"/>
      <c r="I79" s="4643"/>
      <c r="J79" s="4643"/>
      <c r="L79" s="1377"/>
      <c r="M79" s="1543"/>
      <c r="N79" s="1543"/>
      <c r="O79" s="1543"/>
      <c r="P79" s="3122"/>
    </row>
    <row r="80" spans="1:17" s="14" customFormat="1" ht="16.5" hidden="1" customHeight="1">
      <c r="A80" s="2644"/>
      <c r="B80" s="1234"/>
      <c r="C80" s="1653"/>
      <c r="D80" s="4652"/>
      <c r="E80" s="4653"/>
      <c r="F80" s="4654"/>
      <c r="G80" s="4654"/>
      <c r="H80" s="4643"/>
      <c r="I80" s="4643"/>
      <c r="J80" s="4643"/>
      <c r="L80" s="1377"/>
      <c r="M80" s="1543"/>
      <c r="N80" s="1543"/>
      <c r="O80" s="1543"/>
      <c r="P80" s="3122"/>
    </row>
    <row r="81" spans="1:17" s="14" customFormat="1" ht="34.5" hidden="1" customHeight="1">
      <c r="A81" s="2644"/>
      <c r="B81" s="1234"/>
      <c r="C81" s="730" t="s">
        <v>5098</v>
      </c>
      <c r="D81" s="4603"/>
      <c r="E81" s="1633" t="s">
        <v>96</v>
      </c>
      <c r="F81" s="1633" t="s">
        <v>677</v>
      </c>
      <c r="G81" s="1633" t="s">
        <v>960</v>
      </c>
      <c r="H81" s="3162" t="s">
        <v>696</v>
      </c>
      <c r="I81" s="1633" t="s">
        <v>636</v>
      </c>
      <c r="J81" s="1633" t="s">
        <v>988</v>
      </c>
      <c r="L81" s="1377"/>
      <c r="M81" s="1543"/>
      <c r="N81" s="1543"/>
      <c r="O81" s="1543"/>
      <c r="P81" s="3122"/>
    </row>
    <row r="82" spans="1:17" s="14" customFormat="1" ht="26.25" hidden="1" customHeight="1">
      <c r="A82" s="2644"/>
      <c r="B82" s="1234"/>
      <c r="C82" s="3327" t="s">
        <v>6037</v>
      </c>
      <c r="D82" s="3164" t="s">
        <v>2281</v>
      </c>
      <c r="E82" s="815" t="s">
        <v>701</v>
      </c>
      <c r="F82" s="1433" t="s">
        <v>4448</v>
      </c>
      <c r="G82" s="2687" t="s">
        <v>3305</v>
      </c>
      <c r="H82" s="2687" t="s">
        <v>3244</v>
      </c>
      <c r="I82" s="2687" t="s">
        <v>3090</v>
      </c>
      <c r="J82" s="2687" t="s">
        <v>3217</v>
      </c>
      <c r="L82" s="3594" t="s">
        <v>3599</v>
      </c>
      <c r="M82" s="3594" t="s">
        <v>3600</v>
      </c>
    </row>
    <row r="83" spans="1:17" s="14" customFormat="1" ht="38.25" hidden="1">
      <c r="A83" s="2644"/>
      <c r="B83" s="1234" t="s">
        <v>6038</v>
      </c>
      <c r="C83" s="4713" t="s">
        <v>2405</v>
      </c>
      <c r="D83" s="4714" t="s">
        <v>6039</v>
      </c>
      <c r="E83" s="4715">
        <v>45770</v>
      </c>
      <c r="F83" s="4716" t="s">
        <v>6040</v>
      </c>
      <c r="G83" s="4704">
        <f>E83+27</f>
        <v>45797</v>
      </c>
      <c r="H83" s="4717">
        <f>E83+30</f>
        <v>45800</v>
      </c>
      <c r="I83" s="4717">
        <f>E83+34</f>
        <v>45804</v>
      </c>
      <c r="J83" s="4717">
        <f>E83+38</f>
        <v>45808</v>
      </c>
      <c r="L83" s="3523">
        <f>L78+7</f>
        <v>45762</v>
      </c>
      <c r="M83" s="3524">
        <f>L83+2</f>
        <v>45764</v>
      </c>
      <c r="N83" s="3087" t="s">
        <v>6025</v>
      </c>
      <c r="O83" s="3087"/>
      <c r="P83" s="3087"/>
      <c r="Q83" s="3088"/>
    </row>
    <row r="84" spans="1:17" s="14" customFormat="1" ht="38.25" hidden="1">
      <c r="A84" s="2644" t="s">
        <v>6041</v>
      </c>
      <c r="B84" s="1234" t="s">
        <v>6042</v>
      </c>
      <c r="C84" s="4713" t="s">
        <v>5532</v>
      </c>
      <c r="D84" s="4714" t="s">
        <v>6043</v>
      </c>
      <c r="E84" s="4715">
        <v>45773</v>
      </c>
      <c r="F84" s="4716" t="s">
        <v>6044</v>
      </c>
      <c r="G84" s="4704">
        <f>E84+27</f>
        <v>45800</v>
      </c>
      <c r="H84" s="4717">
        <f>E84+30</f>
        <v>45803</v>
      </c>
      <c r="I84" s="4717">
        <f>E84+34</f>
        <v>45807</v>
      </c>
      <c r="J84" s="4717">
        <f>E84+38</f>
        <v>45811</v>
      </c>
      <c r="L84" s="1177">
        <f>L83+7</f>
        <v>45769</v>
      </c>
      <c r="M84" s="123">
        <f>L84+2</f>
        <v>45771</v>
      </c>
      <c r="N84" s="3122"/>
      <c r="O84" s="3122"/>
      <c r="P84" s="3122"/>
    </row>
    <row r="85" spans="1:17" s="14" customFormat="1" ht="16.5" hidden="1" customHeight="1">
      <c r="A85" s="2644"/>
      <c r="B85" s="1234" t="s">
        <v>6045</v>
      </c>
      <c r="C85" s="1352" t="s">
        <v>2351</v>
      </c>
      <c r="D85" s="4604" t="s">
        <v>6046</v>
      </c>
      <c r="E85" s="4607">
        <v>45782</v>
      </c>
      <c r="F85" s="3682">
        <f>E85+7</f>
        <v>45789</v>
      </c>
      <c r="G85" s="4659">
        <f>E85+27</f>
        <v>45809</v>
      </c>
      <c r="H85" s="4642">
        <f>E85+30</f>
        <v>45812</v>
      </c>
      <c r="I85" s="4642">
        <f>E85+34</f>
        <v>45816</v>
      </c>
      <c r="J85" s="4642">
        <f>E85+38</f>
        <v>45820</v>
      </c>
      <c r="L85" s="1177">
        <f>L84+7</f>
        <v>45776</v>
      </c>
      <c r="M85" s="123">
        <f>L85+2</f>
        <v>45778</v>
      </c>
      <c r="N85" s="3122"/>
      <c r="O85" s="3122"/>
      <c r="P85" s="3122"/>
    </row>
    <row r="86" spans="1:17" s="14" customFormat="1" ht="16.5" hidden="1" customHeight="1">
      <c r="A86" s="2644" t="s">
        <v>6047</v>
      </c>
      <c r="B86" s="1234" t="s">
        <v>6048</v>
      </c>
      <c r="C86" s="3055" t="s">
        <v>6049</v>
      </c>
      <c r="D86" s="4661" t="s">
        <v>6050</v>
      </c>
      <c r="E86" s="4662">
        <v>45791</v>
      </c>
      <c r="F86" s="3682">
        <f t="shared" ref="F86:F91" si="76">E86+7</f>
        <v>45798</v>
      </c>
      <c r="G86" s="4640">
        <f t="shared" ref="G86:G91" si="77">E86+27</f>
        <v>45818</v>
      </c>
      <c r="H86" s="4663">
        <f t="shared" ref="H86:H91" si="78">E86+30</f>
        <v>45821</v>
      </c>
      <c r="I86" s="4641">
        <f t="shared" ref="I86:I91" si="79">E86+34</f>
        <v>45825</v>
      </c>
      <c r="J86" s="4664">
        <f t="shared" ref="J86:J91" si="80">E86+38</f>
        <v>45829</v>
      </c>
      <c r="L86" s="1177">
        <f t="shared" ref="L86:L91" si="81">L85+7</f>
        <v>45783</v>
      </c>
      <c r="M86" s="123">
        <f t="shared" ref="M86:M91" si="82">L86+2</f>
        <v>45785</v>
      </c>
      <c r="N86" s="3122"/>
      <c r="O86" s="3122"/>
      <c r="P86" s="3122"/>
    </row>
    <row r="87" spans="1:17" s="14" customFormat="1" ht="16.5" hidden="1" customHeight="1">
      <c r="A87" s="2644"/>
      <c r="B87" s="1234" t="s">
        <v>6051</v>
      </c>
      <c r="C87" s="3182" t="s">
        <v>404</v>
      </c>
      <c r="D87" s="4665" t="s">
        <v>6052</v>
      </c>
      <c r="E87" s="4666" t="s">
        <v>6053</v>
      </c>
      <c r="F87" s="3682" t="e">
        <f t="shared" si="76"/>
        <v>#VALUE!</v>
      </c>
      <c r="G87" s="3783" t="e">
        <f t="shared" si="77"/>
        <v>#VALUE!</v>
      </c>
      <c r="H87" s="3788" t="e">
        <f t="shared" si="78"/>
        <v>#VALUE!</v>
      </c>
      <c r="I87" s="3789" t="e">
        <f t="shared" si="79"/>
        <v>#VALUE!</v>
      </c>
      <c r="J87" s="3790" t="e">
        <f t="shared" si="80"/>
        <v>#VALUE!</v>
      </c>
      <c r="L87" s="1177">
        <f t="shared" si="81"/>
        <v>45790</v>
      </c>
      <c r="M87" s="123">
        <f t="shared" si="82"/>
        <v>45792</v>
      </c>
      <c r="N87" s="3122"/>
      <c r="O87" s="3122"/>
      <c r="P87" s="3122"/>
    </row>
    <row r="88" spans="1:17" s="14" customFormat="1" ht="16.5" hidden="1" customHeight="1">
      <c r="A88" s="2644"/>
      <c r="B88" s="1234" t="s">
        <v>6054</v>
      </c>
      <c r="C88" s="3055" t="s">
        <v>6055</v>
      </c>
      <c r="D88" s="4661" t="s">
        <v>6056</v>
      </c>
      <c r="E88" s="4662">
        <v>45804</v>
      </c>
      <c r="F88" s="3682">
        <f t="shared" si="76"/>
        <v>45811</v>
      </c>
      <c r="G88" s="4640">
        <f t="shared" si="77"/>
        <v>45831</v>
      </c>
      <c r="H88" s="4663">
        <f t="shared" si="78"/>
        <v>45834</v>
      </c>
      <c r="I88" s="4641">
        <f t="shared" si="79"/>
        <v>45838</v>
      </c>
      <c r="J88" s="4664">
        <f t="shared" si="80"/>
        <v>45842</v>
      </c>
      <c r="L88" s="1177">
        <f t="shared" si="81"/>
        <v>45797</v>
      </c>
      <c r="M88" s="123">
        <f t="shared" si="82"/>
        <v>45799</v>
      </c>
      <c r="N88" s="3122"/>
      <c r="O88" s="3122"/>
      <c r="P88" s="3122"/>
    </row>
    <row r="89" spans="1:17" s="14" customFormat="1" ht="16.5" hidden="1" customHeight="1">
      <c r="A89" s="2644"/>
      <c r="B89" s="1234" t="s">
        <v>6057</v>
      </c>
      <c r="C89" s="3055" t="s">
        <v>2648</v>
      </c>
      <c r="D89" s="4661" t="s">
        <v>6058</v>
      </c>
      <c r="E89" s="4662">
        <v>45806</v>
      </c>
      <c r="F89" s="3682">
        <f t="shared" si="76"/>
        <v>45813</v>
      </c>
      <c r="G89" s="4640">
        <f t="shared" si="77"/>
        <v>45833</v>
      </c>
      <c r="H89" s="4663">
        <f t="shared" si="78"/>
        <v>45836</v>
      </c>
      <c r="I89" s="4641">
        <f t="shared" si="79"/>
        <v>45840</v>
      </c>
      <c r="J89" s="4664">
        <f t="shared" si="80"/>
        <v>45844</v>
      </c>
      <c r="L89" s="1177">
        <f t="shared" si="81"/>
        <v>45804</v>
      </c>
      <c r="M89" s="123">
        <f t="shared" si="82"/>
        <v>45806</v>
      </c>
      <c r="N89" s="3122"/>
      <c r="O89" s="3122"/>
      <c r="P89" s="3122"/>
    </row>
    <row r="90" spans="1:17" s="14" customFormat="1" ht="16.5" hidden="1" customHeight="1">
      <c r="A90" s="2644" t="s">
        <v>6059</v>
      </c>
      <c r="B90" s="1234" t="s">
        <v>6060</v>
      </c>
      <c r="C90" s="4701" t="s">
        <v>5693</v>
      </c>
      <c r="D90" s="4711" t="s">
        <v>6061</v>
      </c>
      <c r="E90" s="4712">
        <v>45810</v>
      </c>
      <c r="F90" s="4704">
        <f t="shared" si="76"/>
        <v>45817</v>
      </c>
      <c r="G90" s="4705">
        <f t="shared" si="77"/>
        <v>45837</v>
      </c>
      <c r="H90" s="4706">
        <f t="shared" si="78"/>
        <v>45840</v>
      </c>
      <c r="I90" s="4707">
        <f t="shared" si="79"/>
        <v>45844</v>
      </c>
      <c r="J90" s="4708">
        <f t="shared" si="80"/>
        <v>45848</v>
      </c>
      <c r="L90" s="1177">
        <v>45811</v>
      </c>
      <c r="M90" s="123">
        <f t="shared" si="82"/>
        <v>45813</v>
      </c>
      <c r="N90" s="3122"/>
      <c r="O90" s="3122"/>
      <c r="P90" s="3122"/>
    </row>
    <row r="91" spans="1:17" s="14" customFormat="1" ht="16.5" hidden="1" customHeight="1">
      <c r="A91" s="2644" t="s">
        <v>6062</v>
      </c>
      <c r="B91" s="1234" t="s">
        <v>6063</v>
      </c>
      <c r="C91" s="4701" t="s">
        <v>5800</v>
      </c>
      <c r="D91" s="4711" t="s">
        <v>6064</v>
      </c>
      <c r="E91" s="4712">
        <v>45818</v>
      </c>
      <c r="F91" s="4704">
        <f t="shared" si="76"/>
        <v>45825</v>
      </c>
      <c r="G91" s="4705">
        <f t="shared" si="77"/>
        <v>45845</v>
      </c>
      <c r="H91" s="4706">
        <f t="shared" si="78"/>
        <v>45848</v>
      </c>
      <c r="I91" s="4707">
        <f t="shared" si="79"/>
        <v>45852</v>
      </c>
      <c r="J91" s="4708">
        <f t="shared" si="80"/>
        <v>45856</v>
      </c>
      <c r="L91" s="1177">
        <f t="shared" si="81"/>
        <v>45818</v>
      </c>
      <c r="M91" s="123">
        <f t="shared" si="82"/>
        <v>45820</v>
      </c>
      <c r="N91" s="3122"/>
      <c r="O91" s="3122"/>
      <c r="P91" s="3122"/>
    </row>
    <row r="92" spans="1:17" s="14" customFormat="1" ht="16.5" hidden="1" customHeight="1">
      <c r="A92" s="2644" t="s">
        <v>6065</v>
      </c>
      <c r="B92" s="1234" t="s">
        <v>6066</v>
      </c>
      <c r="C92" s="4701" t="s">
        <v>6067</v>
      </c>
      <c r="D92" s="4711" t="s">
        <v>6068</v>
      </c>
      <c r="E92" s="4712">
        <v>45825</v>
      </c>
      <c r="F92" s="4704">
        <f t="shared" ref="F92:F98" si="83">E92+7</f>
        <v>45832</v>
      </c>
      <c r="G92" s="4705">
        <f t="shared" ref="G92:G98" si="84">E92+27</f>
        <v>45852</v>
      </c>
      <c r="H92" s="4706">
        <f t="shared" ref="H92:H98" si="85">E92+30</f>
        <v>45855</v>
      </c>
      <c r="I92" s="4707">
        <f t="shared" ref="I92:I98" si="86">E92+34</f>
        <v>45859</v>
      </c>
      <c r="J92" s="4708">
        <f t="shared" ref="J92:J98" si="87">E92+38</f>
        <v>45863</v>
      </c>
      <c r="L92" s="1177">
        <v>45825</v>
      </c>
      <c r="M92" s="123">
        <f t="shared" ref="M92:M98" si="88">L92+2</f>
        <v>45827</v>
      </c>
      <c r="N92" s="3122"/>
      <c r="O92" s="3122"/>
      <c r="P92" s="3122"/>
    </row>
    <row r="93" spans="1:17" s="14" customFormat="1" ht="16.5" hidden="1" customHeight="1">
      <c r="A93" s="2644" t="s">
        <v>274</v>
      </c>
      <c r="B93" s="1234" t="s">
        <v>3594</v>
      </c>
      <c r="C93" s="4701" t="s">
        <v>6023</v>
      </c>
      <c r="D93" s="4711" t="s">
        <v>6069</v>
      </c>
      <c r="E93" s="4712">
        <v>45834</v>
      </c>
      <c r="F93" s="4704">
        <f t="shared" si="83"/>
        <v>45841</v>
      </c>
      <c r="G93" s="4705">
        <f>E93+27</f>
        <v>45861</v>
      </c>
      <c r="H93" s="4706">
        <f t="shared" si="85"/>
        <v>45864</v>
      </c>
      <c r="I93" s="4707">
        <f t="shared" si="86"/>
        <v>45868</v>
      </c>
      <c r="J93" s="4708">
        <f t="shared" si="87"/>
        <v>45872</v>
      </c>
      <c r="L93" s="1177">
        <v>45832</v>
      </c>
      <c r="M93" s="123">
        <f t="shared" si="88"/>
        <v>45834</v>
      </c>
      <c r="N93" s="3122"/>
      <c r="O93" s="3122"/>
      <c r="P93" s="3122"/>
    </row>
    <row r="94" spans="1:17" s="14" customFormat="1" ht="16.5" hidden="1" customHeight="1">
      <c r="A94" s="2644"/>
      <c r="B94" s="1234" t="s">
        <v>3596</v>
      </c>
      <c r="C94" s="3055" t="s">
        <v>167</v>
      </c>
      <c r="D94" s="4661" t="s">
        <v>6070</v>
      </c>
      <c r="E94" s="4662">
        <v>45840</v>
      </c>
      <c r="F94" s="3677">
        <f t="shared" si="83"/>
        <v>45847</v>
      </c>
      <c r="G94" s="3678">
        <f t="shared" si="84"/>
        <v>45867</v>
      </c>
      <c r="H94" s="3679">
        <f t="shared" si="85"/>
        <v>45870</v>
      </c>
      <c r="I94" s="3680">
        <f t="shared" si="86"/>
        <v>45874</v>
      </c>
      <c r="J94" s="3681">
        <f t="shared" si="87"/>
        <v>45878</v>
      </c>
      <c r="L94" s="1177">
        <v>45839</v>
      </c>
      <c r="M94" s="123">
        <f t="shared" si="88"/>
        <v>45841</v>
      </c>
      <c r="N94" s="3122"/>
      <c r="O94" s="3122"/>
      <c r="P94" s="3122"/>
    </row>
    <row r="95" spans="1:17" s="14" customFormat="1" ht="16.5" hidden="1" customHeight="1">
      <c r="A95" s="2644"/>
      <c r="B95" s="1234" t="s">
        <v>4248</v>
      </c>
      <c r="C95" s="3055" t="s">
        <v>2375</v>
      </c>
      <c r="D95" s="3683" t="s">
        <v>6071</v>
      </c>
      <c r="E95" s="3684">
        <v>45852</v>
      </c>
      <c r="F95" s="3677">
        <f t="shared" si="83"/>
        <v>45859</v>
      </c>
      <c r="G95" s="3678">
        <f t="shared" si="84"/>
        <v>45879</v>
      </c>
      <c r="H95" s="3679">
        <f t="shared" si="85"/>
        <v>45882</v>
      </c>
      <c r="I95" s="3680">
        <f t="shared" si="86"/>
        <v>45886</v>
      </c>
      <c r="J95" s="3681">
        <f t="shared" si="87"/>
        <v>45890</v>
      </c>
      <c r="L95" s="1177">
        <v>45846</v>
      </c>
      <c r="M95" s="123">
        <f t="shared" si="88"/>
        <v>45848</v>
      </c>
      <c r="N95" s="3122"/>
      <c r="O95" s="3122"/>
      <c r="P95" s="3122"/>
    </row>
    <row r="96" spans="1:17" s="14" customFormat="1" ht="16.5" hidden="1" customHeight="1">
      <c r="A96" s="2644"/>
      <c r="B96" s="1234" t="s">
        <v>3601</v>
      </c>
      <c r="C96" s="3055" t="s">
        <v>2373</v>
      </c>
      <c r="D96" s="3683" t="s">
        <v>6072</v>
      </c>
      <c r="E96" s="3684">
        <v>45861</v>
      </c>
      <c r="F96" s="3677">
        <f t="shared" si="83"/>
        <v>45868</v>
      </c>
      <c r="G96" s="3678">
        <f t="shared" si="84"/>
        <v>45888</v>
      </c>
      <c r="H96" s="3679">
        <f t="shared" si="85"/>
        <v>45891</v>
      </c>
      <c r="I96" s="3680">
        <f t="shared" si="86"/>
        <v>45895</v>
      </c>
      <c r="J96" s="3681">
        <f t="shared" si="87"/>
        <v>45899</v>
      </c>
      <c r="L96" s="1177">
        <v>45853</v>
      </c>
      <c r="M96" s="123">
        <f t="shared" si="88"/>
        <v>45855</v>
      </c>
      <c r="N96" s="3122"/>
      <c r="O96" s="3122"/>
      <c r="P96" s="3122"/>
    </row>
    <row r="97" spans="1:16" s="14" customFormat="1" ht="16.5" hidden="1" customHeight="1">
      <c r="A97" s="2644" t="s">
        <v>6073</v>
      </c>
      <c r="B97" s="1234" t="s">
        <v>3605</v>
      </c>
      <c r="C97" s="3055" t="s">
        <v>2357</v>
      </c>
      <c r="D97" s="3683" t="s">
        <v>6074</v>
      </c>
      <c r="E97" s="3684">
        <v>45866</v>
      </c>
      <c r="F97" s="3677">
        <f t="shared" si="83"/>
        <v>45873</v>
      </c>
      <c r="G97" s="3678">
        <f t="shared" si="84"/>
        <v>45893</v>
      </c>
      <c r="H97" s="3679">
        <f t="shared" si="85"/>
        <v>45896</v>
      </c>
      <c r="I97" s="3680">
        <f t="shared" si="86"/>
        <v>45900</v>
      </c>
      <c r="J97" s="3681">
        <f t="shared" si="87"/>
        <v>45904</v>
      </c>
      <c r="L97" s="1177">
        <v>45860</v>
      </c>
      <c r="M97" s="123">
        <f t="shared" si="88"/>
        <v>45862</v>
      </c>
      <c r="N97" s="3122"/>
      <c r="O97" s="3122"/>
      <c r="P97" s="3122"/>
    </row>
    <row r="98" spans="1:16" s="14" customFormat="1" ht="16.5" hidden="1" customHeight="1">
      <c r="A98" s="2644" t="s">
        <v>6075</v>
      </c>
      <c r="B98" s="1234" t="s">
        <v>3607</v>
      </c>
      <c r="C98" s="3055" t="s">
        <v>2889</v>
      </c>
      <c r="D98" s="3683" t="s">
        <v>6076</v>
      </c>
      <c r="E98" s="3684">
        <v>45875</v>
      </c>
      <c r="F98" s="3677">
        <f t="shared" si="83"/>
        <v>45882</v>
      </c>
      <c r="G98" s="3678">
        <f t="shared" si="84"/>
        <v>45902</v>
      </c>
      <c r="H98" s="3679">
        <f t="shared" si="85"/>
        <v>45905</v>
      </c>
      <c r="I98" s="3680">
        <f t="shared" si="86"/>
        <v>45909</v>
      </c>
      <c r="J98" s="3681">
        <f t="shared" si="87"/>
        <v>45913</v>
      </c>
      <c r="L98" s="1177">
        <v>45867</v>
      </c>
      <c r="M98" s="123">
        <f t="shared" si="88"/>
        <v>45869</v>
      </c>
      <c r="N98" s="3122"/>
      <c r="O98" s="3122"/>
      <c r="P98" s="3122"/>
    </row>
    <row r="99" spans="1:16" s="14" customFormat="1" ht="16.5" hidden="1" customHeight="1">
      <c r="A99" s="2644"/>
      <c r="B99" s="1234"/>
      <c r="C99" s="53"/>
      <c r="D99" s="30"/>
      <c r="E99" s="2922"/>
      <c r="F99" s="2922"/>
      <c r="G99" s="53"/>
      <c r="H99" s="53"/>
      <c r="I99" s="53"/>
      <c r="J99" s="30"/>
      <c r="L99" s="1177"/>
      <c r="M99" s="123"/>
      <c r="N99" s="3122"/>
      <c r="O99" s="3122"/>
      <c r="P99" s="3122"/>
    </row>
    <row r="100" spans="1:16" s="14" customFormat="1" ht="42.75">
      <c r="A100" s="2644"/>
      <c r="B100" s="1234"/>
      <c r="C100" s="730" t="s">
        <v>5242</v>
      </c>
      <c r="D100" s="4667"/>
      <c r="E100" s="1633" t="s">
        <v>96</v>
      </c>
      <c r="F100" s="1633" t="s">
        <v>677</v>
      </c>
      <c r="G100" s="1633" t="s">
        <v>960</v>
      </c>
      <c r="H100" s="3162" t="s">
        <v>696</v>
      </c>
      <c r="I100" s="1633" t="s">
        <v>636</v>
      </c>
      <c r="J100" s="1633" t="s">
        <v>988</v>
      </c>
      <c r="L100" s="1377"/>
      <c r="M100" s="1543"/>
      <c r="N100" s="3122"/>
      <c r="O100" s="3122"/>
    </row>
    <row r="101" spans="1:16" s="14" customFormat="1" ht="19.5">
      <c r="A101" s="2644"/>
      <c r="B101" s="1234"/>
      <c r="C101" s="3796"/>
      <c r="D101" s="3164" t="s">
        <v>1786</v>
      </c>
      <c r="E101" s="815" t="s">
        <v>701</v>
      </c>
      <c r="F101" s="2687" t="s">
        <v>4448</v>
      </c>
      <c r="G101" s="2687" t="s">
        <v>3305</v>
      </c>
      <c r="H101" s="2687" t="s">
        <v>3244</v>
      </c>
      <c r="I101" s="2687" t="s">
        <v>3090</v>
      </c>
      <c r="J101" s="2687" t="s">
        <v>3217</v>
      </c>
      <c r="L101" s="3594" t="s">
        <v>3599</v>
      </c>
      <c r="M101" s="3594" t="s">
        <v>3600</v>
      </c>
      <c r="N101" s="3122"/>
      <c r="O101" s="3122"/>
    </row>
    <row r="102" spans="1:16" s="14" customFormat="1" ht="16.5" hidden="1" customHeight="1">
      <c r="A102" s="2644" t="s">
        <v>6077</v>
      </c>
      <c r="B102" s="1234" t="s">
        <v>3609</v>
      </c>
      <c r="C102" s="4701" t="s">
        <v>294</v>
      </c>
      <c r="D102" s="4702" t="s">
        <v>6078</v>
      </c>
      <c r="E102" s="4703">
        <v>45878</v>
      </c>
      <c r="F102" s="4705">
        <f>E102+7</f>
        <v>45885</v>
      </c>
      <c r="G102" s="4705">
        <f t="shared" ref="G102:G112" si="89">E102+27</f>
        <v>45905</v>
      </c>
      <c r="H102" s="4706">
        <f t="shared" ref="H102:H112" si="90">E102+30</f>
        <v>45908</v>
      </c>
      <c r="I102" s="4707">
        <f t="shared" ref="I102:I112" si="91">E102+34</f>
        <v>45912</v>
      </c>
      <c r="J102" s="4708">
        <f t="shared" ref="J102:J112" si="92">E102+38</f>
        <v>45916</v>
      </c>
      <c r="L102" s="2896">
        <v>45874</v>
      </c>
      <c r="M102" s="2896">
        <f t="shared" ref="M102:M106" si="93">L102+2</f>
        <v>45876</v>
      </c>
      <c r="N102" s="3122"/>
      <c r="O102" s="3122"/>
    </row>
    <row r="103" spans="1:16" s="14" customFormat="1" ht="16.5" hidden="1" customHeight="1">
      <c r="A103" s="2644" t="s">
        <v>6079</v>
      </c>
      <c r="B103" s="1234" t="s">
        <v>3611</v>
      </c>
      <c r="C103" s="4701" t="s">
        <v>6080</v>
      </c>
      <c r="D103" s="4702" t="s">
        <v>6081</v>
      </c>
      <c r="E103" s="4703">
        <v>45897</v>
      </c>
      <c r="F103" s="4705">
        <f>E103+7</f>
        <v>45904</v>
      </c>
      <c r="G103" s="4705">
        <f t="shared" si="89"/>
        <v>45924</v>
      </c>
      <c r="H103" s="4706">
        <f t="shared" si="90"/>
        <v>45927</v>
      </c>
      <c r="I103" s="4707">
        <f t="shared" si="91"/>
        <v>45931</v>
      </c>
      <c r="J103" s="4708">
        <f t="shared" si="92"/>
        <v>45935</v>
      </c>
      <c r="L103" s="2896">
        <v>45881</v>
      </c>
      <c r="M103" s="2896">
        <f t="shared" si="93"/>
        <v>45883</v>
      </c>
      <c r="N103" s="3122"/>
      <c r="O103" s="3122"/>
    </row>
    <row r="104" spans="1:16" s="14" customFormat="1" ht="16.5" hidden="1" customHeight="1">
      <c r="A104" s="2644"/>
      <c r="B104" s="1234" t="s">
        <v>3613</v>
      </c>
      <c r="C104" s="4701" t="s">
        <v>6055</v>
      </c>
      <c r="D104" s="4702" t="s">
        <v>6082</v>
      </c>
      <c r="E104" s="4703">
        <v>45899</v>
      </c>
      <c r="F104" s="4705">
        <f>E104+7</f>
        <v>45906</v>
      </c>
      <c r="G104" s="4705">
        <f t="shared" si="89"/>
        <v>45926</v>
      </c>
      <c r="H104" s="4706">
        <f t="shared" si="90"/>
        <v>45929</v>
      </c>
      <c r="I104" s="4707">
        <f t="shared" si="91"/>
        <v>45933</v>
      </c>
      <c r="J104" s="4708">
        <f t="shared" si="92"/>
        <v>45937</v>
      </c>
      <c r="L104" s="2896">
        <v>45888</v>
      </c>
      <c r="M104" s="2896">
        <f t="shared" si="93"/>
        <v>45890</v>
      </c>
      <c r="N104" s="3122"/>
      <c r="O104" s="3122"/>
    </row>
    <row r="105" spans="1:16" s="14" customFormat="1" ht="16.5" hidden="1" customHeight="1">
      <c r="A105" s="2644" t="s">
        <v>6083</v>
      </c>
      <c r="B105" s="1234" t="s">
        <v>3615</v>
      </c>
      <c r="C105" s="4701" t="s">
        <v>6084</v>
      </c>
      <c r="D105" s="4702" t="s">
        <v>6085</v>
      </c>
      <c r="E105" s="4703">
        <v>45906</v>
      </c>
      <c r="F105" s="4705">
        <f>E105+7</f>
        <v>45913</v>
      </c>
      <c r="G105" s="4705">
        <f t="shared" si="89"/>
        <v>45933</v>
      </c>
      <c r="H105" s="4706">
        <f t="shared" si="90"/>
        <v>45936</v>
      </c>
      <c r="I105" s="4707">
        <f t="shared" si="91"/>
        <v>45940</v>
      </c>
      <c r="J105" s="4708">
        <f t="shared" si="92"/>
        <v>45944</v>
      </c>
      <c r="L105" s="2896">
        <v>45895</v>
      </c>
      <c r="M105" s="2896">
        <f t="shared" si="93"/>
        <v>45897</v>
      </c>
      <c r="N105" s="3122"/>
      <c r="O105" s="3122"/>
    </row>
    <row r="106" spans="1:16" s="14" customFormat="1" ht="16.5" hidden="1" customHeight="1">
      <c r="A106" s="2644" t="s">
        <v>6086</v>
      </c>
      <c r="B106" s="1234" t="s">
        <v>3617</v>
      </c>
      <c r="C106" s="3055" t="s">
        <v>6087</v>
      </c>
      <c r="D106" s="3683" t="s">
        <v>6088</v>
      </c>
      <c r="E106" s="3684">
        <v>45907</v>
      </c>
      <c r="F106" s="3783" t="s">
        <v>391</v>
      </c>
      <c r="G106" s="3678">
        <f t="shared" si="89"/>
        <v>45934</v>
      </c>
      <c r="H106" s="3679">
        <f t="shared" si="90"/>
        <v>45937</v>
      </c>
      <c r="I106" s="3680">
        <f t="shared" si="91"/>
        <v>45941</v>
      </c>
      <c r="J106" s="3681">
        <f t="shared" si="92"/>
        <v>45945</v>
      </c>
      <c r="L106" s="2896">
        <v>45902</v>
      </c>
      <c r="M106" s="2896">
        <f t="shared" si="93"/>
        <v>45904</v>
      </c>
      <c r="N106" s="3122"/>
      <c r="O106" s="3122"/>
    </row>
    <row r="107" spans="1:16" s="14" customFormat="1" ht="16.5" hidden="1" customHeight="1">
      <c r="A107" s="2644" t="s">
        <v>6089</v>
      </c>
      <c r="B107" s="1234" t="s">
        <v>3619</v>
      </c>
      <c r="C107" s="3055" t="s">
        <v>6090</v>
      </c>
      <c r="D107" s="3683" t="s">
        <v>6091</v>
      </c>
      <c r="E107" s="3684">
        <v>45919</v>
      </c>
      <c r="F107" s="3783">
        <f>E107+7</f>
        <v>45926</v>
      </c>
      <c r="G107" s="3678">
        <f t="shared" si="89"/>
        <v>45946</v>
      </c>
      <c r="H107" s="3679">
        <f t="shared" si="90"/>
        <v>45949</v>
      </c>
      <c r="I107" s="3680">
        <f t="shared" si="91"/>
        <v>45953</v>
      </c>
      <c r="J107" s="3681">
        <f t="shared" si="92"/>
        <v>45957</v>
      </c>
      <c r="L107" s="2896">
        <v>45909</v>
      </c>
      <c r="M107" s="2896">
        <f>L107+2</f>
        <v>45911</v>
      </c>
      <c r="N107" s="3122"/>
      <c r="O107" s="3122"/>
    </row>
    <row r="108" spans="1:16" s="14" customFormat="1" ht="16.5" hidden="1" customHeight="1">
      <c r="A108" s="2644" t="s">
        <v>6092</v>
      </c>
      <c r="B108" s="1234" t="s">
        <v>3621</v>
      </c>
      <c r="C108" s="3055" t="s">
        <v>6093</v>
      </c>
      <c r="D108" s="3683" t="s">
        <v>6094</v>
      </c>
      <c r="E108" s="3684">
        <v>45925</v>
      </c>
      <c r="F108" s="3678">
        <f>E108+7</f>
        <v>45932</v>
      </c>
      <c r="G108" s="3678">
        <f t="shared" si="89"/>
        <v>45952</v>
      </c>
      <c r="H108" s="3679">
        <f t="shared" si="90"/>
        <v>45955</v>
      </c>
      <c r="I108" s="3680">
        <f t="shared" si="91"/>
        <v>45959</v>
      </c>
      <c r="J108" s="3681">
        <f t="shared" si="92"/>
        <v>45963</v>
      </c>
      <c r="L108" s="2896">
        <v>45916</v>
      </c>
      <c r="M108" s="2896">
        <f>L108+2</f>
        <v>45918</v>
      </c>
      <c r="N108" s="3122"/>
      <c r="O108" s="3122"/>
    </row>
    <row r="109" spans="1:16" s="14" customFormat="1" ht="16.5" hidden="1" customHeight="1">
      <c r="A109" s="2644" t="s">
        <v>6095</v>
      </c>
      <c r="B109" s="1234" t="s">
        <v>3623</v>
      </c>
      <c r="C109" s="3055" t="s">
        <v>6096</v>
      </c>
      <c r="D109" s="3683" t="s">
        <v>6097</v>
      </c>
      <c r="E109" s="3684">
        <v>45932</v>
      </c>
      <c r="F109" s="3678">
        <f>E109+7</f>
        <v>45939</v>
      </c>
      <c r="G109" s="3678">
        <f t="shared" si="89"/>
        <v>45959</v>
      </c>
      <c r="H109" s="3679">
        <f t="shared" si="90"/>
        <v>45962</v>
      </c>
      <c r="I109" s="3680">
        <f t="shared" si="91"/>
        <v>45966</v>
      </c>
      <c r="J109" s="3681">
        <f t="shared" si="92"/>
        <v>45970</v>
      </c>
      <c r="L109" s="2896">
        <v>45923</v>
      </c>
      <c r="M109" s="2896">
        <f>L109+2</f>
        <v>45925</v>
      </c>
      <c r="N109" s="3770" t="s">
        <v>6098</v>
      </c>
    </row>
    <row r="110" spans="1:16" s="14" customFormat="1" ht="16.5" hidden="1" customHeight="1">
      <c r="A110" s="2644" t="s">
        <v>6099</v>
      </c>
      <c r="B110" s="1234" t="s">
        <v>3625</v>
      </c>
      <c r="C110" s="3055" t="s">
        <v>6100</v>
      </c>
      <c r="D110" s="3683" t="s">
        <v>6101</v>
      </c>
      <c r="E110" s="3684">
        <v>45939</v>
      </c>
      <c r="F110" s="3678">
        <f>E110+7</f>
        <v>45946</v>
      </c>
      <c r="G110" s="3678">
        <f t="shared" si="89"/>
        <v>45966</v>
      </c>
      <c r="H110" s="3679">
        <f t="shared" si="90"/>
        <v>45969</v>
      </c>
      <c r="I110" s="3680">
        <f t="shared" si="91"/>
        <v>45973</v>
      </c>
      <c r="J110" s="3681">
        <f t="shared" si="92"/>
        <v>45977</v>
      </c>
      <c r="L110" s="2896">
        <v>45930</v>
      </c>
      <c r="M110" s="2896">
        <f t="shared" ref="M110:M111" si="94">L110+2</f>
        <v>45932</v>
      </c>
      <c r="N110" s="3122"/>
      <c r="O110" s="3122"/>
    </row>
    <row r="111" spans="1:16" s="14" customFormat="1" ht="16.5" hidden="1" customHeight="1">
      <c r="A111" s="2644" t="s">
        <v>6102</v>
      </c>
      <c r="B111" s="1234" t="s">
        <v>3627</v>
      </c>
      <c r="C111" s="4701" t="s">
        <v>2494</v>
      </c>
      <c r="D111" s="4702" t="s">
        <v>6103</v>
      </c>
      <c r="E111" s="4703">
        <v>45947</v>
      </c>
      <c r="F111" s="3783"/>
      <c r="G111" s="4705">
        <f t="shared" si="89"/>
        <v>45974</v>
      </c>
      <c r="H111" s="4706">
        <f t="shared" si="90"/>
        <v>45977</v>
      </c>
      <c r="I111" s="4707">
        <f t="shared" si="91"/>
        <v>45981</v>
      </c>
      <c r="J111" s="4708">
        <f t="shared" si="92"/>
        <v>45985</v>
      </c>
      <c r="L111" s="2896">
        <v>45937</v>
      </c>
      <c r="M111" s="2896">
        <f t="shared" si="94"/>
        <v>45939</v>
      </c>
      <c r="N111" s="3122"/>
      <c r="O111" s="3122"/>
    </row>
    <row r="112" spans="1:16" s="14" customFormat="1" ht="16.5" hidden="1" customHeight="1">
      <c r="A112" s="2644" t="s">
        <v>6104</v>
      </c>
      <c r="B112" s="1234" t="s">
        <v>4251</v>
      </c>
      <c r="C112" s="4701" t="s">
        <v>2361</v>
      </c>
      <c r="D112" s="4702" t="s">
        <v>6105</v>
      </c>
      <c r="E112" s="4703">
        <v>45950</v>
      </c>
      <c r="F112" s="4705">
        <f>E112+7</f>
        <v>45957</v>
      </c>
      <c r="G112" s="4705">
        <f t="shared" si="89"/>
        <v>45977</v>
      </c>
      <c r="H112" s="4706">
        <f t="shared" si="90"/>
        <v>45980</v>
      </c>
      <c r="I112" s="4707">
        <f t="shared" si="91"/>
        <v>45984</v>
      </c>
      <c r="J112" s="4708">
        <f t="shared" si="92"/>
        <v>45988</v>
      </c>
      <c r="L112" s="2896">
        <v>45944</v>
      </c>
      <c r="M112" s="2896">
        <f>L112+2</f>
        <v>45946</v>
      </c>
      <c r="N112" s="3122"/>
      <c r="O112" s="3122"/>
    </row>
    <row r="113" spans="1:15" s="14" customFormat="1" ht="16.5" hidden="1" customHeight="1">
      <c r="A113" s="2644" t="s">
        <v>6106</v>
      </c>
      <c r="B113" s="1234" t="s">
        <v>4252</v>
      </c>
      <c r="C113" s="4709" t="s">
        <v>5916</v>
      </c>
      <c r="D113" s="4702" t="s">
        <v>6107</v>
      </c>
      <c r="E113" s="3787">
        <v>45951</v>
      </c>
      <c r="F113" s="3783"/>
      <c r="G113" s="3783"/>
      <c r="H113" s="3788"/>
      <c r="I113" s="3789"/>
      <c r="J113" s="3790"/>
      <c r="L113" s="2896">
        <v>45951</v>
      </c>
      <c r="M113" s="2896">
        <f>L113+2</f>
        <v>45953</v>
      </c>
      <c r="N113" s="3122"/>
      <c r="O113" s="3122"/>
    </row>
    <row r="114" spans="1:15" s="14" customFormat="1" ht="16.5" hidden="1" customHeight="1">
      <c r="A114" s="2644" t="s">
        <v>5833</v>
      </c>
      <c r="B114" s="1234" t="s">
        <v>4253</v>
      </c>
      <c r="C114" s="4710" t="s">
        <v>2373</v>
      </c>
      <c r="D114" s="4702" t="s">
        <v>6108</v>
      </c>
      <c r="E114" s="4703">
        <v>45960</v>
      </c>
      <c r="F114" s="4705">
        <f>E114+7</f>
        <v>45967</v>
      </c>
      <c r="G114" s="4705">
        <f t="shared" ref="G114:G130" si="95">E114+27</f>
        <v>45987</v>
      </c>
      <c r="H114" s="4706">
        <f>E114+30</f>
        <v>45990</v>
      </c>
      <c r="I114" s="4707">
        <f t="shared" ref="I114:I130" si="96">E114+34</f>
        <v>45994</v>
      </c>
      <c r="J114" s="4708">
        <f t="shared" ref="J114:J130" si="97">E114+38</f>
        <v>45998</v>
      </c>
      <c r="L114" s="2896">
        <v>45958</v>
      </c>
      <c r="M114" s="2896">
        <f t="shared" ref="M114:M116" si="98">L114+2</f>
        <v>45960</v>
      </c>
      <c r="N114" s="3122"/>
      <c r="O114" s="3122"/>
    </row>
    <row r="115" spans="1:15" s="14" customFormat="1" ht="36">
      <c r="A115" s="2644" t="s">
        <v>6109</v>
      </c>
      <c r="B115" s="1234" t="s">
        <v>4254</v>
      </c>
      <c r="C115" s="3055" t="s">
        <v>6110</v>
      </c>
      <c r="D115" s="3683" t="s">
        <v>6111</v>
      </c>
      <c r="E115" s="3684">
        <v>45973</v>
      </c>
      <c r="F115" s="3783">
        <f>E115+7</f>
        <v>45980</v>
      </c>
      <c r="G115" s="3678">
        <f t="shared" si="95"/>
        <v>46000</v>
      </c>
      <c r="H115" s="3810" t="s">
        <v>9287</v>
      </c>
      <c r="I115" s="3680">
        <f t="shared" si="96"/>
        <v>46007</v>
      </c>
      <c r="J115" s="3681">
        <f t="shared" si="97"/>
        <v>46011</v>
      </c>
      <c r="L115" s="2896">
        <v>45965</v>
      </c>
      <c r="M115" s="2896">
        <f t="shared" si="98"/>
        <v>45967</v>
      </c>
      <c r="N115" s="3122"/>
      <c r="O115" s="3122"/>
    </row>
    <row r="116" spans="1:15" s="14" customFormat="1" ht="16.5" customHeight="1">
      <c r="A116" s="2644" t="s">
        <v>6112</v>
      </c>
      <c r="B116" s="1234" t="s">
        <v>4255</v>
      </c>
      <c r="C116" s="3055" t="s">
        <v>6113</v>
      </c>
      <c r="D116" s="3683" t="s">
        <v>6114</v>
      </c>
      <c r="E116" s="3684">
        <v>45976</v>
      </c>
      <c r="F116" s="3783"/>
      <c r="G116" s="3678">
        <f t="shared" si="95"/>
        <v>46003</v>
      </c>
      <c r="H116" s="3679">
        <f t="shared" ref="H116:H130" si="99">E116+30</f>
        <v>46006</v>
      </c>
      <c r="I116" s="3680">
        <f t="shared" si="96"/>
        <v>46010</v>
      </c>
      <c r="J116" s="3681">
        <f t="shared" si="97"/>
        <v>46014</v>
      </c>
      <c r="L116" s="2896">
        <v>45972</v>
      </c>
      <c r="M116" s="2896">
        <f t="shared" si="98"/>
        <v>45974</v>
      </c>
      <c r="N116" s="3122"/>
      <c r="O116" s="3122"/>
    </row>
    <row r="117" spans="1:15" s="14" customFormat="1" ht="16.5" customHeight="1">
      <c r="A117" s="2644" t="s">
        <v>6115</v>
      </c>
      <c r="B117" s="1234" t="s">
        <v>4256</v>
      </c>
      <c r="C117" s="3055" t="s">
        <v>3326</v>
      </c>
      <c r="D117" s="3683" t="s">
        <v>6116</v>
      </c>
      <c r="E117" s="3684">
        <v>45985</v>
      </c>
      <c r="F117" s="3678">
        <f t="shared" ref="F117:F130" si="100">E117+7</f>
        <v>45992</v>
      </c>
      <c r="G117" s="3678">
        <f t="shared" si="95"/>
        <v>46012</v>
      </c>
      <c r="H117" s="3679">
        <f t="shared" si="99"/>
        <v>46015</v>
      </c>
      <c r="I117" s="3680">
        <f t="shared" si="96"/>
        <v>46019</v>
      </c>
      <c r="J117" s="3681">
        <f t="shared" si="97"/>
        <v>46023</v>
      </c>
      <c r="L117" s="2896">
        <v>45979</v>
      </c>
      <c r="M117" s="2896">
        <f t="shared" ref="M117:M118" si="101">L117+2</f>
        <v>45981</v>
      </c>
      <c r="N117" s="3122"/>
      <c r="O117" s="3122"/>
    </row>
    <row r="118" spans="1:15" s="14" customFormat="1" ht="16.5" customHeight="1">
      <c r="A118" s="2644" t="s">
        <v>6117</v>
      </c>
      <c r="B118" s="1234" t="s">
        <v>4257</v>
      </c>
      <c r="C118" s="3055" t="s">
        <v>6118</v>
      </c>
      <c r="D118" s="3683" t="s">
        <v>6119</v>
      </c>
      <c r="E118" s="3684">
        <v>45991</v>
      </c>
      <c r="F118" s="3678">
        <f t="shared" si="100"/>
        <v>45998</v>
      </c>
      <c r="G118" s="3678">
        <f t="shared" si="95"/>
        <v>46018</v>
      </c>
      <c r="H118" s="3679">
        <f t="shared" si="99"/>
        <v>46021</v>
      </c>
      <c r="I118" s="3680">
        <f t="shared" si="96"/>
        <v>46025</v>
      </c>
      <c r="J118" s="3681">
        <f t="shared" si="97"/>
        <v>46029</v>
      </c>
      <c r="L118" s="2896">
        <v>45986</v>
      </c>
      <c r="M118" s="2896">
        <f t="shared" si="101"/>
        <v>45988</v>
      </c>
      <c r="N118" s="3122"/>
      <c r="O118" s="3122"/>
    </row>
    <row r="119" spans="1:15" s="14" customFormat="1" ht="16.5" customHeight="1">
      <c r="A119" s="2644" t="s">
        <v>6120</v>
      </c>
      <c r="B119" s="1234" t="s">
        <v>4258</v>
      </c>
      <c r="C119" s="4701" t="s">
        <v>6121</v>
      </c>
      <c r="D119" s="4702" t="s">
        <v>6122</v>
      </c>
      <c r="E119" s="4703">
        <v>45993</v>
      </c>
      <c r="F119" s="4705">
        <f t="shared" si="100"/>
        <v>46000</v>
      </c>
      <c r="G119" s="4705">
        <f t="shared" si="95"/>
        <v>46020</v>
      </c>
      <c r="H119" s="4706">
        <f t="shared" si="99"/>
        <v>46023</v>
      </c>
      <c r="I119" s="4707">
        <f t="shared" si="96"/>
        <v>46027</v>
      </c>
      <c r="J119" s="4708">
        <f t="shared" si="97"/>
        <v>46031</v>
      </c>
      <c r="L119" s="2896">
        <v>45993</v>
      </c>
      <c r="M119" s="2896">
        <f t="shared" ref="M119" si="102">L119+2</f>
        <v>45995</v>
      </c>
      <c r="N119" s="3122"/>
      <c r="O119" s="3122"/>
    </row>
    <row r="120" spans="1:15" s="14" customFormat="1" ht="16.5" customHeight="1">
      <c r="A120" s="2644" t="s">
        <v>6123</v>
      </c>
      <c r="B120" s="1234" t="s">
        <v>4260</v>
      </c>
      <c r="C120" s="4701" t="s">
        <v>6090</v>
      </c>
      <c r="D120" s="4702" t="s">
        <v>6124</v>
      </c>
      <c r="E120" s="4703">
        <v>46000</v>
      </c>
      <c r="F120" s="4705">
        <f t="shared" si="100"/>
        <v>46007</v>
      </c>
      <c r="G120" s="4705">
        <f t="shared" si="95"/>
        <v>46027</v>
      </c>
      <c r="H120" s="3788">
        <f t="shared" si="99"/>
        <v>46030</v>
      </c>
      <c r="I120" s="4707">
        <f t="shared" si="96"/>
        <v>46034</v>
      </c>
      <c r="J120" s="4708">
        <f t="shared" si="97"/>
        <v>46038</v>
      </c>
      <c r="L120" s="2896">
        <v>46000</v>
      </c>
      <c r="M120" s="2896">
        <f t="shared" ref="M120:M122" si="103">L120+2</f>
        <v>46002</v>
      </c>
      <c r="N120" s="3122"/>
      <c r="O120" s="3122"/>
    </row>
    <row r="121" spans="1:15" s="14" customFormat="1" ht="16.5" customHeight="1">
      <c r="A121" s="2644" t="s">
        <v>6125</v>
      </c>
      <c r="B121" s="1234" t="s">
        <v>5838</v>
      </c>
      <c r="C121" s="4709" t="s">
        <v>9278</v>
      </c>
      <c r="D121" s="4702" t="s">
        <v>6126</v>
      </c>
      <c r="E121" s="4703">
        <v>46007</v>
      </c>
      <c r="F121" s="4705">
        <f t="shared" si="100"/>
        <v>46014</v>
      </c>
      <c r="G121" s="4705">
        <f t="shared" si="95"/>
        <v>46034</v>
      </c>
      <c r="H121" s="3788">
        <f t="shared" si="99"/>
        <v>46037</v>
      </c>
      <c r="I121" s="4707">
        <f t="shared" si="96"/>
        <v>46041</v>
      </c>
      <c r="J121" s="4708">
        <f t="shared" si="97"/>
        <v>46045</v>
      </c>
      <c r="L121" s="2896">
        <v>46007</v>
      </c>
      <c r="M121" s="2896">
        <f t="shared" si="103"/>
        <v>46009</v>
      </c>
      <c r="N121" s="3122"/>
      <c r="O121" s="3122"/>
    </row>
    <row r="122" spans="1:15" s="14" customFormat="1" ht="16.5" customHeight="1">
      <c r="A122" s="2644" t="s">
        <v>6127</v>
      </c>
      <c r="B122" s="1234" t="s">
        <v>5840</v>
      </c>
      <c r="C122" s="4701" t="s">
        <v>2491</v>
      </c>
      <c r="D122" s="4702" t="s">
        <v>6128</v>
      </c>
      <c r="E122" s="4703">
        <v>46014</v>
      </c>
      <c r="F122" s="4705">
        <f t="shared" si="100"/>
        <v>46021</v>
      </c>
      <c r="G122" s="4705">
        <f t="shared" si="95"/>
        <v>46041</v>
      </c>
      <c r="H122" s="3788">
        <f t="shared" si="99"/>
        <v>46044</v>
      </c>
      <c r="I122" s="4707">
        <f t="shared" si="96"/>
        <v>46048</v>
      </c>
      <c r="J122" s="4708">
        <f t="shared" si="97"/>
        <v>46052</v>
      </c>
      <c r="L122" s="2896">
        <v>46014</v>
      </c>
      <c r="M122" s="2896">
        <f t="shared" si="103"/>
        <v>46016</v>
      </c>
      <c r="N122" s="3122"/>
      <c r="O122" s="3122"/>
    </row>
    <row r="123" spans="1:15" s="14" customFormat="1" ht="16.5" customHeight="1">
      <c r="A123" s="2644" t="s">
        <v>6129</v>
      </c>
      <c r="B123" s="1234" t="s">
        <v>6130</v>
      </c>
      <c r="C123" s="4701" t="s">
        <v>2907</v>
      </c>
      <c r="D123" s="4702" t="s">
        <v>6131</v>
      </c>
      <c r="E123" s="4703">
        <v>46021</v>
      </c>
      <c r="F123" s="4705">
        <f t="shared" si="100"/>
        <v>46028</v>
      </c>
      <c r="G123" s="4705">
        <f t="shared" si="95"/>
        <v>46048</v>
      </c>
      <c r="H123" s="3788">
        <f t="shared" si="99"/>
        <v>46051</v>
      </c>
      <c r="I123" s="4707">
        <f t="shared" si="96"/>
        <v>46055</v>
      </c>
      <c r="J123" s="4708">
        <f t="shared" si="97"/>
        <v>46059</v>
      </c>
      <c r="L123" s="2896">
        <v>46021</v>
      </c>
      <c r="M123" s="2896">
        <f t="shared" ref="M123" si="104">L123+2</f>
        <v>46023</v>
      </c>
      <c r="N123" s="3122"/>
      <c r="O123" s="3122"/>
    </row>
    <row r="124" spans="1:15" s="14" customFormat="1" ht="16.5" customHeight="1">
      <c r="A124" s="2644"/>
      <c r="B124" s="1234" t="s">
        <v>7017</v>
      </c>
      <c r="C124" s="3055" t="s">
        <v>2410</v>
      </c>
      <c r="D124" s="3683" t="s">
        <v>9279</v>
      </c>
      <c r="E124" s="3684">
        <v>46028</v>
      </c>
      <c r="F124" s="3678">
        <f t="shared" si="100"/>
        <v>46035</v>
      </c>
      <c r="G124" s="3678">
        <f t="shared" si="95"/>
        <v>46055</v>
      </c>
      <c r="H124" s="3679">
        <f t="shared" si="99"/>
        <v>46058</v>
      </c>
      <c r="I124" s="3680">
        <f t="shared" si="96"/>
        <v>46062</v>
      </c>
      <c r="J124" s="3681">
        <f t="shared" si="97"/>
        <v>46066</v>
      </c>
      <c r="L124" s="2896">
        <v>46028</v>
      </c>
      <c r="M124" s="2896">
        <f t="shared" ref="M124:M127" si="105">L124+2</f>
        <v>46030</v>
      </c>
      <c r="N124" s="3122"/>
      <c r="O124" s="3122"/>
    </row>
    <row r="125" spans="1:15" s="14" customFormat="1" ht="16.5" customHeight="1">
      <c r="A125" s="2644"/>
      <c r="B125" s="1234" t="s">
        <v>7021</v>
      </c>
      <c r="C125" s="3055" t="s">
        <v>3416</v>
      </c>
      <c r="D125" s="3683" t="s">
        <v>9280</v>
      </c>
      <c r="E125" s="3684">
        <v>46035</v>
      </c>
      <c r="F125" s="3678">
        <f t="shared" si="100"/>
        <v>46042</v>
      </c>
      <c r="G125" s="3678">
        <f t="shared" si="95"/>
        <v>46062</v>
      </c>
      <c r="H125" s="3679">
        <f t="shared" si="99"/>
        <v>46065</v>
      </c>
      <c r="I125" s="3680">
        <f t="shared" si="96"/>
        <v>46069</v>
      </c>
      <c r="J125" s="3681">
        <f t="shared" si="97"/>
        <v>46073</v>
      </c>
      <c r="L125" s="2896">
        <v>46035</v>
      </c>
      <c r="M125" s="2896">
        <f t="shared" si="105"/>
        <v>46037</v>
      </c>
      <c r="N125" s="3122"/>
      <c r="O125" s="3122"/>
    </row>
    <row r="126" spans="1:15" s="14" customFormat="1" ht="16.5" customHeight="1">
      <c r="A126" s="2644"/>
      <c r="B126" s="1234" t="s">
        <v>7024</v>
      </c>
      <c r="C126" s="3055" t="s">
        <v>9283</v>
      </c>
      <c r="D126" s="3683" t="s">
        <v>9281</v>
      </c>
      <c r="E126" s="3684">
        <v>46042</v>
      </c>
      <c r="F126" s="3678">
        <f t="shared" si="100"/>
        <v>46049</v>
      </c>
      <c r="G126" s="3678">
        <f t="shared" si="95"/>
        <v>46069</v>
      </c>
      <c r="H126" s="3679">
        <f t="shared" si="99"/>
        <v>46072</v>
      </c>
      <c r="I126" s="3680">
        <f t="shared" si="96"/>
        <v>46076</v>
      </c>
      <c r="J126" s="3681">
        <f t="shared" si="97"/>
        <v>46080</v>
      </c>
      <c r="L126" s="2896">
        <v>46042</v>
      </c>
      <c r="M126" s="2896">
        <f t="shared" si="105"/>
        <v>46044</v>
      </c>
      <c r="N126" s="3122"/>
      <c r="O126" s="3122"/>
    </row>
    <row r="127" spans="1:15" s="14" customFormat="1" ht="16.5" customHeight="1">
      <c r="A127" s="2644"/>
      <c r="B127" s="1234" t="s">
        <v>7027</v>
      </c>
      <c r="C127" s="3055" t="s">
        <v>2494</v>
      </c>
      <c r="D127" s="3683" t="s">
        <v>9282</v>
      </c>
      <c r="E127" s="3684">
        <v>46049</v>
      </c>
      <c r="F127" s="3678">
        <f t="shared" si="100"/>
        <v>46056</v>
      </c>
      <c r="G127" s="3678">
        <f t="shared" si="95"/>
        <v>46076</v>
      </c>
      <c r="H127" s="3679">
        <f t="shared" si="99"/>
        <v>46079</v>
      </c>
      <c r="I127" s="3680">
        <f t="shared" si="96"/>
        <v>46083</v>
      </c>
      <c r="J127" s="3681">
        <f t="shared" si="97"/>
        <v>46087</v>
      </c>
      <c r="L127" s="2896">
        <v>46049</v>
      </c>
      <c r="M127" s="2896">
        <f t="shared" si="105"/>
        <v>46051</v>
      </c>
      <c r="N127" s="3122"/>
      <c r="O127" s="3122"/>
    </row>
    <row r="128" spans="1:15" s="14" customFormat="1" ht="16.5" customHeight="1">
      <c r="A128" s="2644"/>
      <c r="B128" s="1234" t="s">
        <v>7031</v>
      </c>
      <c r="C128" s="4701" t="s">
        <v>2361</v>
      </c>
      <c r="D128" s="4702" t="s">
        <v>9284</v>
      </c>
      <c r="E128" s="4703">
        <v>46056</v>
      </c>
      <c r="F128" s="4705">
        <f t="shared" si="100"/>
        <v>46063</v>
      </c>
      <c r="G128" s="4705">
        <f t="shared" si="95"/>
        <v>46083</v>
      </c>
      <c r="H128" s="4706">
        <f t="shared" si="99"/>
        <v>46086</v>
      </c>
      <c r="I128" s="4707">
        <f t="shared" si="96"/>
        <v>46090</v>
      </c>
      <c r="J128" s="4708">
        <f t="shared" si="97"/>
        <v>46094</v>
      </c>
      <c r="L128" s="2896">
        <v>46056</v>
      </c>
      <c r="M128" s="2896">
        <f t="shared" ref="M128:M129" si="106">L128+2</f>
        <v>46058</v>
      </c>
      <c r="N128" s="3122"/>
      <c r="O128" s="3122"/>
    </row>
    <row r="129" spans="1:15" s="14" customFormat="1" ht="16.5" customHeight="1">
      <c r="A129" s="2644"/>
      <c r="B129" s="1234" t="s">
        <v>7035</v>
      </c>
      <c r="C129" s="4709" t="s">
        <v>2337</v>
      </c>
      <c r="D129" s="4702" t="s">
        <v>9285</v>
      </c>
      <c r="E129" s="4703">
        <v>46063</v>
      </c>
      <c r="F129" s="4705">
        <f t="shared" si="100"/>
        <v>46070</v>
      </c>
      <c r="G129" s="4705">
        <f t="shared" si="95"/>
        <v>46090</v>
      </c>
      <c r="H129" s="4706">
        <f t="shared" si="99"/>
        <v>46093</v>
      </c>
      <c r="I129" s="4707">
        <f t="shared" si="96"/>
        <v>46097</v>
      </c>
      <c r="J129" s="4708">
        <f t="shared" si="97"/>
        <v>46101</v>
      </c>
      <c r="L129" s="2896">
        <v>46063</v>
      </c>
      <c r="M129" s="2896">
        <f t="shared" si="106"/>
        <v>46065</v>
      </c>
      <c r="N129" s="3122"/>
      <c r="O129" s="3122"/>
    </row>
    <row r="130" spans="1:15" s="14" customFormat="1" ht="16.5" customHeight="1">
      <c r="A130" s="2644"/>
      <c r="B130" s="1234" t="s">
        <v>7039</v>
      </c>
      <c r="C130" s="4709" t="s">
        <v>2337</v>
      </c>
      <c r="D130" s="4702" t="s">
        <v>9286</v>
      </c>
      <c r="E130" s="4703">
        <f t="shared" ref="E130" si="107">E129+7</f>
        <v>46070</v>
      </c>
      <c r="F130" s="4705">
        <f t="shared" si="100"/>
        <v>46077</v>
      </c>
      <c r="G130" s="4705">
        <f t="shared" si="95"/>
        <v>46097</v>
      </c>
      <c r="H130" s="4706">
        <f t="shared" si="99"/>
        <v>46100</v>
      </c>
      <c r="I130" s="4707">
        <f t="shared" si="96"/>
        <v>46104</v>
      </c>
      <c r="J130" s="4708">
        <f t="shared" si="97"/>
        <v>46108</v>
      </c>
      <c r="L130" s="2896">
        <f t="shared" ref="L130" si="108">L129+7</f>
        <v>46070</v>
      </c>
      <c r="M130" s="2896">
        <f t="shared" ref="M130" si="109">L130+2</f>
        <v>46072</v>
      </c>
      <c r="N130" s="3122"/>
      <c r="O130" s="3122"/>
    </row>
    <row r="131" spans="1:15" s="14" customFormat="1" ht="16.350000000000001" customHeight="1">
      <c r="A131" s="1102"/>
      <c r="B131" s="1102"/>
      <c r="C131" s="642" t="s">
        <v>609</v>
      </c>
      <c r="D131" s="53"/>
      <c r="E131" s="53"/>
      <c r="F131" s="53"/>
      <c r="G131" s="30"/>
      <c r="H131" s="30"/>
      <c r="I131" s="27"/>
      <c r="J131" s="27"/>
      <c r="K131" s="27"/>
      <c r="L131" s="129"/>
      <c r="M131" s="129"/>
      <c r="N131" s="129"/>
    </row>
    <row r="132" spans="1:15" s="30" customFormat="1" ht="15">
      <c r="A132" s="1102"/>
      <c r="B132" s="1102"/>
      <c r="C132" s="53"/>
      <c r="E132" s="2922"/>
      <c r="F132" s="2922"/>
      <c r="G132" s="53" t="s">
        <v>6132</v>
      </c>
      <c r="H132" s="53"/>
      <c r="I132" s="53"/>
      <c r="L132" s="129"/>
    </row>
    <row r="133" spans="1:15" s="30" customFormat="1" ht="17.25" customHeight="1">
      <c r="A133" s="2644"/>
      <c r="B133" s="2644"/>
      <c r="C133" s="230" t="s">
        <v>0</v>
      </c>
      <c r="D133" s="69"/>
      <c r="E133" s="283" t="s">
        <v>2209</v>
      </c>
      <c r="F133" s="70"/>
      <c r="G133" s="70" t="s">
        <v>35</v>
      </c>
      <c r="H133" s="70"/>
      <c r="I133" s="69"/>
      <c r="J133" s="69"/>
      <c r="K133" s="70" t="s">
        <v>60</v>
      </c>
      <c r="L133" s="70" t="str">
        <f>'HOW TO-&gt;'!$B$136</f>
        <v>6011 2413</v>
      </c>
      <c r="M133" s="70"/>
      <c r="N133" s="69"/>
    </row>
    <row r="134" spans="1:15" s="30" customFormat="1" ht="17.25" customHeight="1">
      <c r="A134" s="2644"/>
      <c r="B134" s="2644"/>
      <c r="C134" s="80" t="s">
        <v>1</v>
      </c>
      <c r="D134" s="69"/>
      <c r="E134" s="283" t="s">
        <v>610</v>
      </c>
      <c r="F134" s="70"/>
      <c r="G134" s="69" t="s">
        <v>611</v>
      </c>
      <c r="H134" s="69"/>
      <c r="I134" s="283" t="s">
        <v>38</v>
      </c>
      <c r="J134" s="69"/>
      <c r="K134" s="69" t="s">
        <v>62</v>
      </c>
      <c r="L134" s="69"/>
      <c r="M134" s="283" t="s">
        <v>63</v>
      </c>
      <c r="N134" s="69"/>
    </row>
    <row r="135" spans="1:15" s="30" customFormat="1" ht="17.25" customHeight="1">
      <c r="A135" s="2644"/>
      <c r="B135" s="2644"/>
      <c r="C135" s="80"/>
      <c r="D135" s="69"/>
      <c r="E135" s="283"/>
      <c r="F135" s="69"/>
      <c r="G135" s="69"/>
      <c r="H135" s="69"/>
      <c r="I135" s="283"/>
      <c r="J135" s="69"/>
      <c r="K135" s="69" t="str">
        <f>'HOW TO-&gt;'!$A$138</f>
        <v>PERMIT</v>
      </c>
      <c r="L135" s="69"/>
      <c r="M135" s="3053" t="str">
        <f>'HOW TO-&gt;'!$C$138</f>
        <v>SG094-SinPermit@msc.com</v>
      </c>
      <c r="N135" s="69"/>
    </row>
    <row r="136" spans="1:15" s="30" customFormat="1" ht="17.25" customHeight="1">
      <c r="A136" s="2644"/>
      <c r="B136" s="2644"/>
      <c r="C136" s="1819">
        <f>'HOW TO-&gt;'!$A$105</f>
        <v>0</v>
      </c>
      <c r="D136" s="1819">
        <f>'HOW TO-&gt;'!$B$105</f>
        <v>0</v>
      </c>
      <c r="E136" s="80">
        <f>'HOW TO-&gt;'!$C$105</f>
        <v>0</v>
      </c>
      <c r="F136" s="69"/>
      <c r="G136" s="1819" t="str">
        <f>'HOW TO-&gt;'!$A$124</f>
        <v>ROBERT CHIA</v>
      </c>
      <c r="H136" s="1819" t="str">
        <f>'HOW TO-&gt;'!$B$124</f>
        <v>6011 0564</v>
      </c>
      <c r="I136" s="80" t="str">
        <f>'HOW TO-&gt;'!$C$124</f>
        <v>robert.chia@msc.com</v>
      </c>
      <c r="J136" s="69"/>
      <c r="K136" s="1819" t="str">
        <f>'HOW TO-&gt;'!$A$139</f>
        <v>RAYNAR ANG</v>
      </c>
      <c r="L136" s="1819" t="str">
        <f>'HOW TO-&gt;'!$B$139</f>
        <v>6011 2358</v>
      </c>
      <c r="M136" s="80" t="str">
        <f>'HOW TO-&gt;'!$C$139</f>
        <v>raynar.ang@msc.com</v>
      </c>
      <c r="N136" s="69"/>
    </row>
    <row r="137" spans="1:15" s="173" customFormat="1">
      <c r="A137" s="4668"/>
      <c r="B137" s="4668"/>
      <c r="C137" s="1819" t="str">
        <f>'HOW TO-&gt;'!$A$106</f>
        <v>NATALIE LEW</v>
      </c>
      <c r="D137" s="1819" t="str">
        <f>'HOW TO-&gt;'!$B$106</f>
        <v>6011 2399</v>
      </c>
      <c r="E137" s="80" t="str">
        <f>'HOW TO-&gt;'!$C$106</f>
        <v>natalie.lew@msc.com</v>
      </c>
      <c r="F137" s="69"/>
      <c r="G137" s="1819" t="str">
        <f>'HOW TO-&gt;'!$A$125</f>
        <v>S. Y. LIEW</v>
      </c>
      <c r="H137" s="1819" t="str">
        <f>'HOW TO-&gt;'!$B$125</f>
        <v>6011 2348</v>
      </c>
      <c r="I137" s="80" t="str">
        <f>'HOW TO-&gt;'!$C$125</f>
        <v>seoyi.liew@msc.com</v>
      </c>
      <c r="J137" s="69"/>
      <c r="K137" s="1819" t="str">
        <f>'HOW TO-&gt;'!$A$140</f>
        <v>KAI SIANG</v>
      </c>
      <c r="L137" s="1819" t="str">
        <f>'HOW TO-&gt;'!$B$140</f>
        <v>6011 2356</v>
      </c>
      <c r="M137" s="80" t="str">
        <f>'HOW TO-&gt;'!$C$140</f>
        <v>kaisiang.lim@msc.com</v>
      </c>
      <c r="N137" s="69"/>
    </row>
    <row r="138" spans="1:15" s="173" customFormat="1">
      <c r="A138" s="4668"/>
      <c r="B138" s="4668"/>
      <c r="C138" s="1819" t="str">
        <f>'HOW TO-&gt;'!$A$107</f>
        <v>PHOEBE HUANG</v>
      </c>
      <c r="D138" s="1819" t="str">
        <f>'HOW TO-&gt;'!$B$107</f>
        <v>6011 0562</v>
      </c>
      <c r="E138" s="80" t="str">
        <f>'HOW TO-&gt;'!$C$107</f>
        <v>phoebe.huang@msc.com</v>
      </c>
      <c r="F138" s="69"/>
      <c r="G138" s="1819" t="str">
        <f>'HOW TO-&gt;'!$A$126</f>
        <v>SHARON KOH</v>
      </c>
      <c r="H138" s="1819" t="str">
        <f>'HOW TO-&gt;'!$B$126</f>
        <v>6011 2349</v>
      </c>
      <c r="I138" s="80" t="str">
        <f>'HOW TO-&gt;'!$C$126</f>
        <v>sharon.koh@msc.com</v>
      </c>
      <c r="J138" s="69"/>
      <c r="K138" s="1819" t="str">
        <f>'HOW TO-&gt;'!$A$141</f>
        <v>DEWI</v>
      </c>
      <c r="L138" s="1819" t="str">
        <f>'HOW TO-&gt;'!$B$141</f>
        <v>6011 2354</v>
      </c>
      <c r="M138" s="80" t="str">
        <f>'HOW TO-&gt;'!$C$141</f>
        <v>dewi.ratnah@msc.com</v>
      </c>
      <c r="N138" s="69"/>
    </row>
    <row r="139" spans="1:15" s="173" customFormat="1">
      <c r="A139" s="4668"/>
      <c r="B139" s="4668"/>
      <c r="C139" s="1819" t="str">
        <f>'HOW TO-&gt;'!$A$108</f>
        <v>SHERWIN LIM</v>
      </c>
      <c r="D139" s="1819" t="str">
        <f>'HOW TO-&gt;'!$B$108</f>
        <v>6011 2395</v>
      </c>
      <c r="E139" s="80" t="str">
        <f>'HOW TO-&gt;'!$C$108</f>
        <v>sherwin.lim@msc.com</v>
      </c>
      <c r="F139" s="69"/>
      <c r="G139" s="1819" t="str">
        <f>'HOW TO-&gt;'!$A$127</f>
        <v>ANGELIA LAU</v>
      </c>
      <c r="H139" s="1819" t="str">
        <f>'HOW TO-&gt;'!$B$127</f>
        <v>6011 2346</v>
      </c>
      <c r="I139" s="80" t="str">
        <f>'HOW TO-&gt;'!$C$127</f>
        <v>angelia.lau@msc.com</v>
      </c>
      <c r="J139" s="69"/>
      <c r="K139" s="1819" t="str">
        <f>'HOW TO-&gt;'!$A$142</f>
        <v>YU TING</v>
      </c>
      <c r="L139" s="1819" t="str">
        <f>'HOW TO-&gt;'!$B$142</f>
        <v>6011 2359</v>
      </c>
      <c r="M139" s="80" t="str">
        <f>'HOW TO-&gt;'!$C$142</f>
        <v>yuting.luo@msc.com</v>
      </c>
      <c r="N139" s="69"/>
    </row>
    <row r="140" spans="1:15" s="173" customFormat="1">
      <c r="A140" s="4668"/>
      <c r="B140" s="4668"/>
      <c r="C140" s="1819" t="str">
        <f>'HOW TO-&gt;'!$A$109</f>
        <v>CHOK KAR HEE</v>
      </c>
      <c r="D140" s="1819" t="str">
        <f>'HOW TO-&gt;'!$B$109</f>
        <v>6011 2397</v>
      </c>
      <c r="E140" s="80" t="str">
        <f>'HOW TO-&gt;'!$C$109</f>
        <v>karhee.chok@msc.com</v>
      </c>
      <c r="F140" s="69"/>
      <c r="G140" s="1819" t="str">
        <f>'HOW TO-&gt;'!$A$128</f>
        <v>NOOR AFNINDAH</v>
      </c>
      <c r="H140" s="1819" t="str">
        <f>'HOW TO-&gt;'!$B$128</f>
        <v>6011 2347</v>
      </c>
      <c r="I140" s="80" t="str">
        <f>'HOW TO-&gt;'!$C$128</f>
        <v>noor.afnindah@msc.com</v>
      </c>
      <c r="J140" s="69"/>
      <c r="K140" s="1819" t="str">
        <f>'HOW TO-&gt;'!$A$143</f>
        <v>SHAN SHAN</v>
      </c>
      <c r="L140" s="1819" t="str">
        <f>'HOW TO-&gt;'!$B$143</f>
        <v>6011 2353</v>
      </c>
      <c r="M140" s="80" t="str">
        <f>'HOW TO-&gt;'!$C$143</f>
        <v>shanshan.chin@msc.com</v>
      </c>
      <c r="N140" s="69"/>
    </row>
    <row r="141" spans="1:15" s="173" customFormat="1">
      <c r="A141" s="4668"/>
      <c r="B141" s="4668"/>
      <c r="C141" s="1819" t="str">
        <f>'HOW TO-&gt;'!$A$110</f>
        <v>LEWIS SOH</v>
      </c>
      <c r="D141" s="1819" t="str">
        <f>'HOW TO-&gt;'!$B$110</f>
        <v>6011 7905</v>
      </c>
      <c r="E141" s="80" t="str">
        <f>'HOW TO-&gt;'!$C$110</f>
        <v>lewis.soh@msc.com</v>
      </c>
      <c r="F141" s="69"/>
      <c r="G141" s="1819" t="str">
        <f>'HOW TO-&gt;'!$A$129</f>
        <v>NG CHING WEI</v>
      </c>
      <c r="H141" s="1819" t="str">
        <f>'HOW TO-&gt;'!$B$129</f>
        <v>6011 2404</v>
      </c>
      <c r="I141" s="80" t="str">
        <f>'HOW TO-&gt;'!$C$129</f>
        <v>chingwei.ng@msc.com</v>
      </c>
      <c r="J141" s="69"/>
      <c r="K141" s="1819" t="str">
        <f>'HOW TO-&gt;'!$A$144</f>
        <v>EUNICE</v>
      </c>
      <c r="L141" s="1819" t="str">
        <f>'HOW TO-&gt;'!$B$144</f>
        <v>6011 2355</v>
      </c>
      <c r="M141" s="80" t="str">
        <f>'HOW TO-&gt;'!$C$144</f>
        <v>eunice.chan@msc.com</v>
      </c>
      <c r="N141" s="69"/>
    </row>
    <row r="142" spans="1:15" s="173" customFormat="1">
      <c r="A142" s="4668"/>
      <c r="B142" s="4668"/>
      <c r="C142" s="1819" t="str">
        <f>'HOW TO-&gt;'!$A$111</f>
        <v xml:space="preserve">MELVIN TAN </v>
      </c>
      <c r="D142" s="1819" t="str">
        <f>'HOW TO-&gt;'!$B$111</f>
        <v>6011 0561</v>
      </c>
      <c r="E142" s="80" t="str">
        <f>'HOW TO-&gt;'!$C$111</f>
        <v>melvin.tan@msc.com</v>
      </c>
      <c r="F142" s="69"/>
      <c r="G142" s="1819" t="str">
        <f>'HOW TO-&gt;'!$A$130</f>
        <v>ZOEY ONG</v>
      </c>
      <c r="H142" s="1819">
        <f>'HOW TO-&gt;'!$B$130</f>
        <v>0</v>
      </c>
      <c r="I142" s="80" t="str">
        <f>'HOW TO-&gt;'!$C$130</f>
        <v>zoey.ong@msc.com</v>
      </c>
      <c r="J142" s="69"/>
      <c r="K142" s="1819" t="str">
        <f>'HOW TO-&gt;'!$A$145</f>
        <v>HAZEL</v>
      </c>
      <c r="L142" s="1819" t="str">
        <f>'HOW TO-&gt;'!$B$145</f>
        <v>6011 2435</v>
      </c>
      <c r="M142" s="80" t="str">
        <f>'HOW TO-&gt;'!$C$145</f>
        <v>hazel.toh@msc.com</v>
      </c>
      <c r="N142" s="69"/>
    </row>
    <row r="143" spans="1:15" s="173" customFormat="1">
      <c r="A143" s="4668"/>
      <c r="B143" s="4668"/>
      <c r="C143" s="1819" t="str">
        <f>'HOW TO-&gt;'!$A$112</f>
        <v>SUE ANN SOON</v>
      </c>
      <c r="D143" s="1819" t="str">
        <f>'HOW TO-&gt;'!$B$112</f>
        <v>6011 2327</v>
      </c>
      <c r="E143" s="80" t="str">
        <f>'HOW TO-&gt;'!$C$112</f>
        <v>sueann.soon@msc.com</v>
      </c>
      <c r="F143" s="69"/>
      <c r="G143" s="1819" t="str">
        <f>'HOW TO-&gt;'!$A$131</f>
        <v>.</v>
      </c>
      <c r="H143" s="1819" t="str">
        <f>'HOW TO-&gt;'!$B$131</f>
        <v>.</v>
      </c>
      <c r="I143" s="80" t="str">
        <f>'HOW TO-&gt;'!$C$131</f>
        <v>.</v>
      </c>
      <c r="J143" s="69"/>
      <c r="K143" s="1819">
        <f>'HOW TO-&gt;'!$A$146</f>
        <v>0</v>
      </c>
      <c r="L143" s="1819">
        <f>'HOW TO-&gt;'!$B$146</f>
        <v>0</v>
      </c>
      <c r="M143" s="80">
        <f>'HOW TO-&gt;'!$C$146</f>
        <v>0</v>
      </c>
      <c r="N143" s="69"/>
    </row>
    <row r="144" spans="1:15" s="173" customFormat="1">
      <c r="A144" s="4668"/>
      <c r="B144" s="4668"/>
      <c r="C144" s="1819" t="str">
        <f>'HOW TO-&gt;'!$A$113</f>
        <v>LAWRENCE ANG (CROSS-TRADE)</v>
      </c>
      <c r="D144" s="1819" t="str">
        <f>'HOW TO-&gt;'!$B$113</f>
        <v>6011 2400</v>
      </c>
      <c r="E144" s="80" t="str">
        <f>'HOW TO-&gt;'!$C$113</f>
        <v>lawrence.ang@msc.com</v>
      </c>
      <c r="F144" s="69"/>
      <c r="G144" s="1819">
        <f>'HOW TO-&gt;'!$A$132</f>
        <v>0</v>
      </c>
      <c r="H144" s="1819">
        <f>'HOW TO-&gt;'!$B$132</f>
        <v>0</v>
      </c>
      <c r="I144" s="80">
        <f>'HOW TO-&gt;'!$C$132</f>
        <v>0</v>
      </c>
      <c r="J144" s="69"/>
      <c r="K144" s="1819">
        <f>'HOW TO-&gt;'!$A$147</f>
        <v>0</v>
      </c>
      <c r="L144" s="1819">
        <f>'HOW TO-&gt;'!$B$147</f>
        <v>0</v>
      </c>
      <c r="M144" s="80">
        <f>'HOW TO-&gt;'!$C$147</f>
        <v>0</v>
      </c>
      <c r="N144" s="69"/>
    </row>
    <row r="145" spans="1:14" s="173" customFormat="1">
      <c r="A145" s="4668"/>
      <c r="B145" s="4668"/>
      <c r="C145" s="1819" t="str">
        <f>'HOW TO-&gt;'!$A$114</f>
        <v>DARIUS ONG</v>
      </c>
      <c r="D145" s="1819" t="str">
        <f>'HOW TO-&gt;'!$B$114</f>
        <v>6011 2396</v>
      </c>
      <c r="E145" s="80" t="str">
        <f>'HOW TO-&gt;'!$C$114</f>
        <v>darius.ong@msc.com</v>
      </c>
      <c r="F145" s="69"/>
      <c r="G145" s="69"/>
      <c r="H145" s="109"/>
      <c r="I145" s="283"/>
      <c r="J145" s="69"/>
      <c r="K145" s="1819">
        <f>'HOW TO-&gt;'!$A$148</f>
        <v>0</v>
      </c>
      <c r="L145" s="1819">
        <f>'HOW TO-&gt;'!$B$148</f>
        <v>0</v>
      </c>
      <c r="M145" s="80">
        <f>'HOW TO-&gt;'!$C$148</f>
        <v>0</v>
      </c>
      <c r="N145" s="69"/>
    </row>
    <row r="146" spans="1:14" s="173" customFormat="1">
      <c r="A146" s="4668"/>
      <c r="B146" s="4668"/>
      <c r="C146" s="1819" t="str">
        <f>'HOW TO-&gt;'!$A$115</f>
        <v>YURIKO KHOO</v>
      </c>
      <c r="D146" s="1819" t="str">
        <f>'HOW TO-&gt;'!$B$115</f>
        <v>6011 2402</v>
      </c>
      <c r="E146" s="80" t="str">
        <f>'HOW TO-&gt;'!$C$115</f>
        <v>yuriko.k@msc.com</v>
      </c>
      <c r="F146" s="69"/>
      <c r="G146" s="69"/>
      <c r="H146" s="109"/>
      <c r="I146" s="109"/>
      <c r="J146" s="283"/>
      <c r="K146" s="1819"/>
      <c r="L146" s="1819"/>
      <c r="M146" s="80"/>
      <c r="N146" s="69"/>
    </row>
    <row r="147" spans="1:14">
      <c r="A147" s="1102"/>
      <c r="B147" s="1102"/>
      <c r="C147" s="1819" t="str">
        <f>'HOW TO-&gt;'!$A$116</f>
        <v>VICKY ZHU</v>
      </c>
      <c r="D147" s="1819" t="str">
        <f>'HOW TO-&gt;'!$B$116</f>
        <v>6011 7900</v>
      </c>
      <c r="E147" s="80" t="str">
        <f>'HOW TO-&gt;'!$C$116</f>
        <v>vicky.zhu@msc.com</v>
      </c>
      <c r="N147" s="69"/>
    </row>
    <row r="148" spans="1:14">
      <c r="A148" s="1102"/>
      <c r="B148" s="1102"/>
      <c r="N148" s="69"/>
    </row>
    <row r="149" spans="1:14">
      <c r="A149" s="1102"/>
      <c r="B149" s="1102"/>
      <c r="C149" s="1819" t="str">
        <f>'HOW TO-&gt;'!$A$119</f>
        <v xml:space="preserve">MAIN LINE  </v>
      </c>
      <c r="D149" s="1819" t="str">
        <f>'HOW TO-&gt;'!$B$119</f>
        <v>6011 2424</v>
      </c>
      <c r="E149" s="80">
        <f>'HOW TO-&gt;'!$C$119</f>
        <v>0</v>
      </c>
      <c r="N149" s="69"/>
    </row>
    <row r="150" spans="1:14" ht="12.75" customHeight="1">
      <c r="C150" s="1819">
        <f>'HOW TO-&gt;'!$A$120</f>
        <v>0</v>
      </c>
      <c r="D150" s="1819">
        <f>'HOW TO-&gt;'!$B$120</f>
        <v>0</v>
      </c>
      <c r="E150" s="80">
        <f>'HOW TO-&gt;'!$C$120</f>
        <v>0</v>
      </c>
      <c r="N150"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M134" display="sinexp@msca.com.sg" xr:uid="{FFFC02A8-EFAE-4BAF-8D73-1BF4D4E2AEC0}"/>
    <hyperlink ref="E134" display="mktg-dept@msca.com.sg" xr:uid="{94F53896-AC2B-4433-8FDF-28D0189A201B}"/>
    <hyperlink ref="E133" r:id="rId21" display="mailto:SG094-Sales@msc.com" xr:uid="{15A8BC44-3AF3-46A5-91DC-A0E86A93C5AE}"/>
    <hyperlink ref="I134"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58"/>
  <sheetViews>
    <sheetView workbookViewId="0">
      <pane ySplit="7" topLeftCell="A14" activePane="bottomLeft" state="frozen"/>
      <selection pane="bottomLeft" activeCell="E18" sqref="E18"/>
    </sheetView>
  </sheetViews>
  <sheetFormatPr defaultRowHeight="12.75"/>
  <cols>
    <col min="1" max="1" width="16.28515625" style="4674" customWidth="1"/>
    <col min="2" max="2" width="5.28515625" style="4675"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4669"/>
      <c r="B1" s="4670"/>
      <c r="C1" s="4671"/>
      <c r="D1" s="4671"/>
      <c r="E1" s="2337"/>
      <c r="F1" s="2337"/>
      <c r="G1" s="2337"/>
      <c r="H1" s="2337"/>
      <c r="I1" s="2337"/>
      <c r="J1" s="2463"/>
      <c r="K1" s="2463"/>
      <c r="L1" s="2463"/>
      <c r="M1" s="4671"/>
      <c r="N1" s="4671"/>
      <c r="O1" s="4671"/>
      <c r="P1" s="2464"/>
    </row>
    <row r="2" spans="1:19" s="131" customFormat="1" ht="27.75" customHeight="1">
      <c r="A2" s="4672"/>
      <c r="B2" s="4673"/>
      <c r="C2" s="380" t="s">
        <v>93</v>
      </c>
      <c r="D2" s="3711"/>
    </row>
    <row r="3" spans="1:19" ht="12" customHeight="1">
      <c r="C3" s="171"/>
      <c r="D3" s="171"/>
      <c r="F3" s="171"/>
      <c r="G3" s="171"/>
      <c r="H3" s="171"/>
      <c r="I3" s="171"/>
      <c r="J3" s="171"/>
      <c r="K3" s="171"/>
      <c r="L3" s="171"/>
      <c r="M3" s="171"/>
      <c r="N3" s="171"/>
      <c r="O3" s="171"/>
      <c r="P3" s="41"/>
    </row>
    <row r="4" spans="1:19" ht="18">
      <c r="C4" s="171"/>
      <c r="D4" s="171"/>
      <c r="E4" s="171" t="s">
        <v>6133</v>
      </c>
      <c r="F4" s="171"/>
      <c r="G4" s="171"/>
      <c r="H4" s="171"/>
      <c r="I4" s="171"/>
      <c r="J4" s="171"/>
      <c r="K4" s="171"/>
      <c r="L4" s="171"/>
      <c r="M4" s="171"/>
      <c r="N4" s="171"/>
      <c r="O4" s="171"/>
      <c r="P4" s="41"/>
    </row>
    <row r="5" spans="1:19" s="182" customFormat="1" ht="14.25">
      <c r="A5" s="4676"/>
      <c r="B5" s="3019"/>
      <c r="C5" s="3520"/>
      <c r="D5" s="3525"/>
      <c r="E5" s="3547"/>
      <c r="F5" s="3547"/>
      <c r="G5" s="3547"/>
      <c r="H5" s="3547"/>
      <c r="I5" s="3547"/>
      <c r="J5" s="3547"/>
      <c r="K5" s="3547"/>
      <c r="L5" s="3547"/>
      <c r="M5" s="3547"/>
      <c r="N5" s="3547"/>
      <c r="O5" s="3547"/>
      <c r="P5" s="27"/>
      <c r="Q5" s="373"/>
      <c r="R5" s="1543"/>
      <c r="S5" s="1543"/>
    </row>
    <row r="6" spans="1:19" s="182" customFormat="1" ht="34.5" customHeight="1">
      <c r="A6" s="1819"/>
      <c r="B6" s="3741"/>
      <c r="C6" s="730" t="s">
        <v>5167</v>
      </c>
      <c r="D6" s="3742"/>
      <c r="E6" s="3743" t="s">
        <v>96</v>
      </c>
      <c r="F6" s="3744" t="s">
        <v>1268</v>
      </c>
      <c r="G6" s="3744" t="s">
        <v>956</v>
      </c>
      <c r="H6" s="3744" t="s">
        <v>757</v>
      </c>
      <c r="I6" s="3744" t="s">
        <v>6134</v>
      </c>
      <c r="J6" s="3744" t="s">
        <v>1417</v>
      </c>
      <c r="K6" s="3744" t="s">
        <v>1248</v>
      </c>
      <c r="M6" s="3594"/>
      <c r="N6" s="3594"/>
      <c r="O6" s="373"/>
      <c r="P6" s="373"/>
      <c r="Q6" s="373"/>
      <c r="R6" s="1543"/>
      <c r="S6" s="3597"/>
    </row>
    <row r="7" spans="1:19" s="182" customFormat="1" ht="23.25" customHeight="1">
      <c r="A7" s="1819"/>
      <c r="B7" s="3741" t="s">
        <v>3598</v>
      </c>
      <c r="C7" s="2840"/>
      <c r="D7" s="3745" t="s">
        <v>2862</v>
      </c>
      <c r="E7" s="3746"/>
      <c r="F7" s="3747" t="s">
        <v>3659</v>
      </c>
      <c r="G7" s="3747" t="s">
        <v>6135</v>
      </c>
      <c r="H7" s="3747" t="s">
        <v>6136</v>
      </c>
      <c r="I7" s="3747" t="s">
        <v>3235</v>
      </c>
      <c r="J7" s="3747" t="s">
        <v>3306</v>
      </c>
      <c r="K7" s="3747" t="s">
        <v>3562</v>
      </c>
      <c r="L7" s="373"/>
      <c r="M7" s="3594" t="s">
        <v>3599</v>
      </c>
      <c r="N7" s="3594" t="s">
        <v>3600</v>
      </c>
      <c r="O7" s="373"/>
      <c r="P7" s="373"/>
      <c r="Q7" s="373"/>
      <c r="R7" s="4638"/>
      <c r="S7" s="4638"/>
    </row>
    <row r="8" spans="1:19" s="182" customFormat="1" ht="16.5" hidden="1" customHeight="1">
      <c r="A8" s="1819" t="s">
        <v>6137</v>
      </c>
      <c r="B8" s="3741">
        <v>38</v>
      </c>
      <c r="C8" s="2842" t="s">
        <v>404</v>
      </c>
      <c r="D8" s="2731" t="s">
        <v>6138</v>
      </c>
      <c r="E8" s="2889">
        <v>45918</v>
      </c>
      <c r="F8" s="2889"/>
      <c r="G8" s="2889"/>
      <c r="H8" s="2889"/>
      <c r="I8" s="2889"/>
      <c r="J8" s="2889"/>
      <c r="K8" s="2889"/>
      <c r="M8" s="2896">
        <v>45918</v>
      </c>
      <c r="N8" s="2896">
        <f>M8+2</f>
        <v>45920</v>
      </c>
      <c r="R8" s="2693"/>
      <c r="S8" s="2693"/>
    </row>
    <row r="9" spans="1:19" s="182" customFormat="1" ht="16.5" hidden="1" customHeight="1">
      <c r="A9" s="1819" t="s">
        <v>6139</v>
      </c>
      <c r="B9" s="3741">
        <v>39</v>
      </c>
      <c r="C9" s="2842" t="s">
        <v>404</v>
      </c>
      <c r="D9" s="2731" t="s">
        <v>6140</v>
      </c>
      <c r="E9" s="2889">
        <v>45933</v>
      </c>
      <c r="F9" s="2889"/>
      <c r="G9" s="2889"/>
      <c r="H9" s="2889"/>
      <c r="I9" s="2889"/>
      <c r="J9" s="2889"/>
      <c r="K9" s="2889"/>
      <c r="M9" s="2896">
        <v>45925</v>
      </c>
      <c r="N9" s="2896">
        <f>M9+2</f>
        <v>45927</v>
      </c>
      <c r="R9" s="2693"/>
      <c r="S9" s="2693"/>
    </row>
    <row r="10" spans="1:19" s="182" customFormat="1" ht="16.5" hidden="1" customHeight="1">
      <c r="A10" s="1819" t="s">
        <v>6141</v>
      </c>
      <c r="B10" s="3741">
        <v>40</v>
      </c>
      <c r="C10" s="1754" t="s">
        <v>404</v>
      </c>
      <c r="D10" s="4699" t="s">
        <v>6142</v>
      </c>
      <c r="E10" s="2889">
        <v>45932</v>
      </c>
      <c r="F10" s="2889"/>
      <c r="G10" s="2889"/>
      <c r="H10" s="2889"/>
      <c r="I10" s="2889"/>
      <c r="J10" s="2889"/>
      <c r="K10" s="2889"/>
      <c r="M10" s="2896">
        <v>45932</v>
      </c>
      <c r="N10" s="2896">
        <f t="shared" ref="N10:N16" si="0">M10+2</f>
        <v>45934</v>
      </c>
      <c r="R10" s="2693"/>
      <c r="S10" s="2693"/>
    </row>
    <row r="11" spans="1:19" s="182" customFormat="1" ht="16.5" hidden="1" customHeight="1">
      <c r="A11" s="1819" t="s">
        <v>6143</v>
      </c>
      <c r="B11" s="3741">
        <v>41</v>
      </c>
      <c r="C11" s="1465" t="s">
        <v>6144</v>
      </c>
      <c r="D11" s="4699" t="s">
        <v>6145</v>
      </c>
      <c r="E11" s="4700">
        <v>45940</v>
      </c>
      <c r="F11" s="4700">
        <f t="shared" ref="F11:F16" si="1">E11+22</f>
        <v>45962</v>
      </c>
      <c r="G11" s="4700">
        <f t="shared" ref="G11:G14" si="2">E11+26</f>
        <v>45966</v>
      </c>
      <c r="H11" s="4700">
        <f t="shared" ref="H11:H14" si="3">E11+28</f>
        <v>45968</v>
      </c>
      <c r="I11" s="4700">
        <f t="shared" ref="I11:I14" si="4">E11+29</f>
        <v>45969</v>
      </c>
      <c r="J11" s="4700">
        <f t="shared" ref="J11:J14" si="5">E11+32</f>
        <v>45972</v>
      </c>
      <c r="K11" s="4700">
        <f t="shared" ref="K11:K14" si="6">E11+37</f>
        <v>45977</v>
      </c>
      <c r="M11" s="2896">
        <v>45939</v>
      </c>
      <c r="N11" s="2896">
        <f t="shared" si="0"/>
        <v>45941</v>
      </c>
      <c r="R11" s="2693"/>
      <c r="S11" s="2693"/>
    </row>
    <row r="12" spans="1:19" s="182" customFormat="1" ht="16.5" hidden="1" customHeight="1">
      <c r="A12" s="1819" t="s">
        <v>6146</v>
      </c>
      <c r="B12" s="3741">
        <v>42</v>
      </c>
      <c r="C12" s="1754" t="s">
        <v>404</v>
      </c>
      <c r="D12" s="4699" t="s">
        <v>6147</v>
      </c>
      <c r="E12" s="2889">
        <v>45946</v>
      </c>
      <c r="F12" s="2889"/>
      <c r="G12" s="2889"/>
      <c r="H12" s="2889"/>
      <c r="I12" s="2889"/>
      <c r="J12" s="2889"/>
      <c r="K12" s="2889"/>
      <c r="M12" s="2896">
        <v>45946</v>
      </c>
      <c r="N12" s="2896">
        <f t="shared" si="0"/>
        <v>45948</v>
      </c>
      <c r="R12" s="2693"/>
      <c r="S12" s="2693"/>
    </row>
    <row r="13" spans="1:19" s="182" customFormat="1" ht="16.5" hidden="1" customHeight="1">
      <c r="A13" s="1819" t="s">
        <v>6148</v>
      </c>
      <c r="B13" s="3741">
        <v>43</v>
      </c>
      <c r="C13" s="1465" t="s">
        <v>6149</v>
      </c>
      <c r="D13" s="4699" t="s">
        <v>6150</v>
      </c>
      <c r="E13" s="4700">
        <v>45962</v>
      </c>
      <c r="F13" s="4700">
        <f t="shared" si="1"/>
        <v>45984</v>
      </c>
      <c r="G13" s="4700">
        <f t="shared" si="2"/>
        <v>45988</v>
      </c>
      <c r="H13" s="4700">
        <f t="shared" si="3"/>
        <v>45990</v>
      </c>
      <c r="I13" s="4700">
        <f t="shared" si="4"/>
        <v>45991</v>
      </c>
      <c r="J13" s="4700">
        <f t="shared" si="5"/>
        <v>45994</v>
      </c>
      <c r="K13" s="4700">
        <f t="shared" si="6"/>
        <v>45999</v>
      </c>
      <c r="M13" s="2896">
        <v>45953</v>
      </c>
      <c r="N13" s="2896">
        <f t="shared" si="0"/>
        <v>45955</v>
      </c>
      <c r="R13" s="2693"/>
      <c r="S13" s="2693"/>
    </row>
    <row r="14" spans="1:19" s="182" customFormat="1" ht="16.5" customHeight="1">
      <c r="A14" s="1819" t="s">
        <v>6151</v>
      </c>
      <c r="B14" s="3741">
        <v>44</v>
      </c>
      <c r="C14" s="3306" t="s">
        <v>5455</v>
      </c>
      <c r="D14" s="4699" t="s">
        <v>6152</v>
      </c>
      <c r="E14" s="4700">
        <v>45974</v>
      </c>
      <c r="F14" s="4700">
        <f t="shared" si="1"/>
        <v>45996</v>
      </c>
      <c r="G14" s="4700">
        <f t="shared" si="2"/>
        <v>46000</v>
      </c>
      <c r="H14" s="4700">
        <f t="shared" si="3"/>
        <v>46002</v>
      </c>
      <c r="I14" s="4700">
        <f t="shared" si="4"/>
        <v>46003</v>
      </c>
      <c r="J14" s="4700">
        <f t="shared" si="5"/>
        <v>46006</v>
      </c>
      <c r="K14" s="4700">
        <f t="shared" si="6"/>
        <v>46011</v>
      </c>
      <c r="M14" s="2896">
        <v>45960</v>
      </c>
      <c r="N14" s="2896">
        <f t="shared" si="0"/>
        <v>45962</v>
      </c>
      <c r="R14" s="2693"/>
      <c r="S14" s="2693"/>
    </row>
    <row r="15" spans="1:19" s="182" customFormat="1" ht="16.5" customHeight="1">
      <c r="A15" s="1819" t="s">
        <v>6153</v>
      </c>
      <c r="B15" s="3741">
        <v>45</v>
      </c>
      <c r="C15" s="4287" t="s">
        <v>6154</v>
      </c>
      <c r="D15" s="2731" t="s">
        <v>6155</v>
      </c>
      <c r="E15" s="775">
        <v>45969</v>
      </c>
      <c r="F15" s="2889">
        <f t="shared" si="1"/>
        <v>45991</v>
      </c>
      <c r="G15" s="775">
        <f t="shared" ref="G15:G16" si="7">E15+26</f>
        <v>45995</v>
      </c>
      <c r="H15" s="775">
        <f t="shared" ref="H15:H16" si="8">E15+28</f>
        <v>45997</v>
      </c>
      <c r="I15" s="775">
        <f t="shared" ref="I15:I16" si="9">E15+29</f>
        <v>45998</v>
      </c>
      <c r="J15" s="775">
        <f t="shared" ref="J15:J16" si="10">E15+32</f>
        <v>46001</v>
      </c>
      <c r="K15" s="775">
        <f t="shared" ref="K15:K16" si="11">E15+37</f>
        <v>46006</v>
      </c>
      <c r="M15" s="2896">
        <v>45967</v>
      </c>
      <c r="N15" s="2896">
        <f t="shared" si="0"/>
        <v>45969</v>
      </c>
      <c r="O15" s="4677"/>
      <c r="P15" s="4677"/>
      <c r="R15" s="2693"/>
      <c r="S15" s="2693"/>
    </row>
    <row r="16" spans="1:19" s="182" customFormat="1" ht="16.5" customHeight="1">
      <c r="A16" s="1819"/>
      <c r="B16" s="3741">
        <v>46</v>
      </c>
      <c r="C16" s="2342" t="s">
        <v>6156</v>
      </c>
      <c r="D16" s="2731" t="s">
        <v>6157</v>
      </c>
      <c r="E16" s="775">
        <v>45978</v>
      </c>
      <c r="F16" s="775">
        <f t="shared" si="1"/>
        <v>46000</v>
      </c>
      <c r="G16" s="775">
        <f t="shared" si="7"/>
        <v>46004</v>
      </c>
      <c r="H16" s="775">
        <f t="shared" si="8"/>
        <v>46006</v>
      </c>
      <c r="I16" s="775">
        <f t="shared" si="9"/>
        <v>46007</v>
      </c>
      <c r="J16" s="775">
        <f t="shared" si="10"/>
        <v>46010</v>
      </c>
      <c r="K16" s="775">
        <f t="shared" si="11"/>
        <v>46015</v>
      </c>
      <c r="M16" s="2896">
        <v>45974</v>
      </c>
      <c r="N16" s="2896">
        <f t="shared" si="0"/>
        <v>45976</v>
      </c>
      <c r="O16" s="4677"/>
      <c r="P16" s="4677"/>
      <c r="R16" s="2693"/>
      <c r="S16" s="2693"/>
    </row>
    <row r="17" spans="1:19" s="182" customFormat="1" ht="16.5" customHeight="1">
      <c r="A17" s="1819" t="s">
        <v>6158</v>
      </c>
      <c r="B17" s="3741">
        <v>47</v>
      </c>
      <c r="C17" s="2342" t="s">
        <v>6159</v>
      </c>
      <c r="D17" s="2731" t="s">
        <v>6160</v>
      </c>
      <c r="E17" s="775">
        <v>45989</v>
      </c>
      <c r="F17" s="775">
        <f t="shared" ref="F17" si="12">E17+22</f>
        <v>46011</v>
      </c>
      <c r="G17" s="775">
        <f t="shared" ref="G17" si="13">E17+26</f>
        <v>46015</v>
      </c>
      <c r="H17" s="775">
        <f t="shared" ref="H17" si="14">E17+28</f>
        <v>46017</v>
      </c>
      <c r="I17" s="775">
        <f t="shared" ref="I17" si="15">E17+29</f>
        <v>46018</v>
      </c>
      <c r="J17" s="775">
        <f t="shared" ref="J17" si="16">E17+32</f>
        <v>46021</v>
      </c>
      <c r="K17" s="775">
        <f t="shared" ref="K17" si="17">E17+37</f>
        <v>46026</v>
      </c>
      <c r="M17" s="2896">
        <v>45981</v>
      </c>
      <c r="N17" s="2896">
        <f t="shared" ref="N17" si="18">M17+2</f>
        <v>45983</v>
      </c>
      <c r="O17" s="4677"/>
      <c r="P17" s="4677"/>
      <c r="R17" s="2693"/>
      <c r="S17" s="2693"/>
    </row>
    <row r="18" spans="1:19" s="182" customFormat="1" ht="16.5" customHeight="1">
      <c r="A18" s="1819" t="s">
        <v>6161</v>
      </c>
      <c r="B18" s="3741">
        <v>48</v>
      </c>
      <c r="C18" s="3166" t="s">
        <v>5150</v>
      </c>
      <c r="D18" s="2731" t="s">
        <v>6162</v>
      </c>
      <c r="E18" s="775">
        <v>45990</v>
      </c>
      <c r="F18" s="775">
        <f t="shared" ref="F18:F28" si="19">E18+22</f>
        <v>46012</v>
      </c>
      <c r="G18" s="775">
        <f t="shared" ref="G18:G28" si="20">E18+26</f>
        <v>46016</v>
      </c>
      <c r="H18" s="775">
        <f t="shared" ref="H18:H28" si="21">E18+28</f>
        <v>46018</v>
      </c>
      <c r="I18" s="775">
        <f t="shared" ref="I18:I28" si="22">E18+29</f>
        <v>46019</v>
      </c>
      <c r="J18" s="775">
        <f t="shared" ref="J18:J28" si="23">E18+32</f>
        <v>46022</v>
      </c>
      <c r="K18" s="775">
        <f t="shared" ref="K18:K28" si="24">E18+37</f>
        <v>46027</v>
      </c>
      <c r="M18" s="2896">
        <v>45988</v>
      </c>
      <c r="N18" s="2896">
        <f t="shared" ref="N18:N28" si="25">M18+2</f>
        <v>45990</v>
      </c>
      <c r="O18" s="4677"/>
      <c r="P18" s="4677"/>
      <c r="R18" s="2693"/>
      <c r="S18" s="2693"/>
    </row>
    <row r="19" spans="1:19" s="182" customFormat="1" ht="16.5" customHeight="1">
      <c r="A19" s="1819" t="s">
        <v>6163</v>
      </c>
      <c r="B19" s="3741">
        <v>49</v>
      </c>
      <c r="C19" s="3306" t="s">
        <v>6164</v>
      </c>
      <c r="D19" s="4699" t="s">
        <v>6165</v>
      </c>
      <c r="E19" s="4700">
        <v>45995</v>
      </c>
      <c r="F19" s="4700">
        <f t="shared" si="19"/>
        <v>46017</v>
      </c>
      <c r="G19" s="4700">
        <f t="shared" si="20"/>
        <v>46021</v>
      </c>
      <c r="H19" s="4700">
        <f t="shared" si="21"/>
        <v>46023</v>
      </c>
      <c r="I19" s="4700">
        <f t="shared" si="22"/>
        <v>46024</v>
      </c>
      <c r="J19" s="4700">
        <f t="shared" si="23"/>
        <v>46027</v>
      </c>
      <c r="K19" s="4700">
        <f t="shared" si="24"/>
        <v>46032</v>
      </c>
      <c r="M19" s="2896">
        <v>45995</v>
      </c>
      <c r="N19" s="2896">
        <f t="shared" si="25"/>
        <v>45997</v>
      </c>
      <c r="O19" s="4677"/>
      <c r="P19" s="4677"/>
      <c r="R19" s="2693"/>
      <c r="S19" s="2693"/>
    </row>
    <row r="20" spans="1:19" s="182" customFormat="1" ht="16.5" customHeight="1">
      <c r="A20" s="1819"/>
      <c r="B20" s="3741">
        <v>50</v>
      </c>
      <c r="C20" s="3306" t="s">
        <v>6166</v>
      </c>
      <c r="D20" s="4699" t="s">
        <v>6167</v>
      </c>
      <c r="E20" s="4700">
        <v>46002</v>
      </c>
      <c r="F20" s="4700">
        <f t="shared" si="19"/>
        <v>46024</v>
      </c>
      <c r="G20" s="4700">
        <f t="shared" si="20"/>
        <v>46028</v>
      </c>
      <c r="H20" s="4700">
        <f t="shared" si="21"/>
        <v>46030</v>
      </c>
      <c r="I20" s="4700">
        <f t="shared" si="22"/>
        <v>46031</v>
      </c>
      <c r="J20" s="4700">
        <f t="shared" si="23"/>
        <v>46034</v>
      </c>
      <c r="K20" s="4700">
        <f t="shared" si="24"/>
        <v>46039</v>
      </c>
      <c r="M20" s="2896">
        <v>46002</v>
      </c>
      <c r="N20" s="2896">
        <f t="shared" si="25"/>
        <v>46004</v>
      </c>
      <c r="O20" s="4677"/>
      <c r="P20" s="4677"/>
      <c r="R20" s="2693"/>
      <c r="S20" s="2693"/>
    </row>
    <row r="21" spans="1:19" s="182" customFormat="1" ht="16.5" customHeight="1">
      <c r="A21" s="1819"/>
      <c r="B21" s="3741">
        <v>51</v>
      </c>
      <c r="C21" s="3306" t="s">
        <v>6168</v>
      </c>
      <c r="D21" s="4699" t="s">
        <v>6169</v>
      </c>
      <c r="E21" s="4700">
        <v>46009</v>
      </c>
      <c r="F21" s="4700">
        <f t="shared" si="19"/>
        <v>46031</v>
      </c>
      <c r="G21" s="4700">
        <f t="shared" si="20"/>
        <v>46035</v>
      </c>
      <c r="H21" s="4700">
        <f t="shared" si="21"/>
        <v>46037</v>
      </c>
      <c r="I21" s="4700">
        <f t="shared" si="22"/>
        <v>46038</v>
      </c>
      <c r="J21" s="4700">
        <f t="shared" si="23"/>
        <v>46041</v>
      </c>
      <c r="K21" s="4700">
        <f t="shared" si="24"/>
        <v>46046</v>
      </c>
      <c r="M21" s="2896">
        <v>46009</v>
      </c>
      <c r="N21" s="2896">
        <f t="shared" si="25"/>
        <v>46011</v>
      </c>
      <c r="O21" s="4677"/>
      <c r="P21" s="4677"/>
      <c r="R21" s="2693"/>
      <c r="S21" s="2693"/>
    </row>
    <row r="22" spans="1:19" s="182" customFormat="1" ht="16.5" customHeight="1">
      <c r="A22" s="1819"/>
      <c r="B22" s="3741">
        <v>52</v>
      </c>
      <c r="C22" s="3306" t="s">
        <v>6170</v>
      </c>
      <c r="D22" s="4699" t="s">
        <v>6171</v>
      </c>
      <c r="E22" s="4700">
        <v>46016</v>
      </c>
      <c r="F22" s="4700">
        <f t="shared" si="19"/>
        <v>46038</v>
      </c>
      <c r="G22" s="4700">
        <f t="shared" si="20"/>
        <v>46042</v>
      </c>
      <c r="H22" s="4700">
        <f t="shared" si="21"/>
        <v>46044</v>
      </c>
      <c r="I22" s="4700">
        <f t="shared" si="22"/>
        <v>46045</v>
      </c>
      <c r="J22" s="4700">
        <f t="shared" si="23"/>
        <v>46048</v>
      </c>
      <c r="K22" s="4700">
        <f t="shared" si="24"/>
        <v>46053</v>
      </c>
      <c r="M22" s="2896">
        <v>46016</v>
      </c>
      <c r="N22" s="2896">
        <f t="shared" si="25"/>
        <v>46018</v>
      </c>
      <c r="O22" s="4677"/>
      <c r="P22" s="4677"/>
      <c r="R22" s="2693"/>
      <c r="S22" s="2693"/>
    </row>
    <row r="23" spans="1:19" s="182" customFormat="1" ht="16.5" customHeight="1">
      <c r="A23" s="1819"/>
      <c r="B23" s="3741" t="s">
        <v>6172</v>
      </c>
      <c r="C23" s="2842" t="s">
        <v>6173</v>
      </c>
      <c r="D23" s="2731" t="s">
        <v>6174</v>
      </c>
      <c r="E23" s="775">
        <v>46023</v>
      </c>
      <c r="F23" s="775">
        <f t="shared" si="19"/>
        <v>46045</v>
      </c>
      <c r="G23" s="775">
        <f t="shared" si="20"/>
        <v>46049</v>
      </c>
      <c r="H23" s="775">
        <f t="shared" si="21"/>
        <v>46051</v>
      </c>
      <c r="I23" s="775">
        <f t="shared" si="22"/>
        <v>46052</v>
      </c>
      <c r="J23" s="775">
        <f t="shared" si="23"/>
        <v>46055</v>
      </c>
      <c r="K23" s="775">
        <f t="shared" si="24"/>
        <v>46060</v>
      </c>
      <c r="M23" s="2896">
        <v>46023</v>
      </c>
      <c r="N23" s="2896">
        <f t="shared" si="25"/>
        <v>46025</v>
      </c>
      <c r="O23" s="4677"/>
      <c r="P23" s="4677"/>
      <c r="R23" s="2693"/>
      <c r="S23" s="2693"/>
    </row>
    <row r="24" spans="1:19" s="182" customFormat="1" ht="16.5" customHeight="1">
      <c r="A24" s="1819"/>
      <c r="B24" s="3741"/>
      <c r="C24" s="27"/>
      <c r="D24" s="21"/>
      <c r="E24" s="400"/>
      <c r="F24" s="400"/>
      <c r="G24" s="400"/>
      <c r="H24" s="400"/>
      <c r="I24" s="400"/>
      <c r="J24" s="400"/>
      <c r="K24" s="400"/>
      <c r="M24" s="2896"/>
      <c r="N24" s="2896"/>
      <c r="O24" s="4677"/>
      <c r="P24" s="4677"/>
      <c r="R24" s="2693"/>
      <c r="S24" s="2693"/>
    </row>
    <row r="25" spans="1:19" s="182" customFormat="1" ht="16.5" customHeight="1">
      <c r="A25" s="1819"/>
      <c r="B25" s="3741"/>
      <c r="C25" s="27"/>
      <c r="D25" s="21"/>
      <c r="E25" s="400"/>
      <c r="F25" s="400"/>
      <c r="G25" s="400"/>
      <c r="H25" s="400"/>
      <c r="I25" s="400"/>
      <c r="J25" s="400"/>
      <c r="K25" s="400"/>
      <c r="M25" s="2896"/>
      <c r="N25" s="2896"/>
      <c r="O25" s="4677"/>
      <c r="P25" s="4677"/>
      <c r="R25" s="2693"/>
      <c r="S25" s="2693"/>
    </row>
    <row r="26" spans="1:19" s="182" customFormat="1" ht="27">
      <c r="A26" s="1819"/>
      <c r="B26" s="3741"/>
      <c r="C26" s="730" t="s">
        <v>5167</v>
      </c>
      <c r="D26" s="3742"/>
      <c r="E26" s="3743" t="s">
        <v>96</v>
      </c>
      <c r="F26" s="3744" t="s">
        <v>1268</v>
      </c>
      <c r="G26" s="3744" t="s">
        <v>956</v>
      </c>
      <c r="H26" s="3744" t="s">
        <v>757</v>
      </c>
      <c r="I26" s="3744" t="s">
        <v>6134</v>
      </c>
      <c r="J26" s="3744" t="s">
        <v>1417</v>
      </c>
      <c r="K26" s="3744" t="s">
        <v>1248</v>
      </c>
      <c r="L26" s="3744" t="s">
        <v>6175</v>
      </c>
      <c r="M26" s="2896"/>
      <c r="N26" s="2896"/>
      <c r="O26" s="4677"/>
      <c r="P26" s="4677"/>
      <c r="R26" s="2693"/>
      <c r="S26" s="2693"/>
    </row>
    <row r="27" spans="1:19" s="182" customFormat="1" ht="23.25" customHeight="1">
      <c r="A27" s="1819"/>
      <c r="B27" s="3741"/>
      <c r="C27" s="2840"/>
      <c r="D27" s="3745" t="s">
        <v>2862</v>
      </c>
      <c r="E27" s="3746"/>
      <c r="F27" s="3747" t="s">
        <v>3659</v>
      </c>
      <c r="G27" s="3747" t="s">
        <v>6135</v>
      </c>
      <c r="H27" s="3747" t="s">
        <v>6136</v>
      </c>
      <c r="I27" s="3747" t="s">
        <v>3235</v>
      </c>
      <c r="J27" s="3747" t="s">
        <v>3306</v>
      </c>
      <c r="K27" s="3747" t="s">
        <v>3562</v>
      </c>
      <c r="L27" s="3747" t="s">
        <v>3218</v>
      </c>
      <c r="M27" s="3594" t="s">
        <v>3599</v>
      </c>
      <c r="N27" s="3594" t="s">
        <v>3600</v>
      </c>
      <c r="O27" s="4677"/>
      <c r="P27" s="4677"/>
      <c r="R27" s="2693"/>
      <c r="S27" s="2693"/>
    </row>
    <row r="28" spans="1:19" s="182" customFormat="1" ht="16.5" customHeight="1">
      <c r="A28" s="1819"/>
      <c r="B28" s="4412" t="s">
        <v>6176</v>
      </c>
      <c r="C28" s="3166" t="s">
        <v>6149</v>
      </c>
      <c r="D28" s="2731" t="s">
        <v>6177</v>
      </c>
      <c r="E28" s="775">
        <v>46030</v>
      </c>
      <c r="F28" s="775">
        <f t="shared" si="19"/>
        <v>46052</v>
      </c>
      <c r="G28" s="775">
        <f t="shared" si="20"/>
        <v>46056</v>
      </c>
      <c r="H28" s="775">
        <f t="shared" si="21"/>
        <v>46058</v>
      </c>
      <c r="I28" s="775">
        <f t="shared" si="22"/>
        <v>46059</v>
      </c>
      <c r="J28" s="775">
        <f t="shared" si="23"/>
        <v>46062</v>
      </c>
      <c r="K28" s="775">
        <f t="shared" si="24"/>
        <v>46067</v>
      </c>
      <c r="L28" s="775">
        <f>E28+43</f>
        <v>46073</v>
      </c>
      <c r="M28" s="2896">
        <v>46030</v>
      </c>
      <c r="N28" s="2896">
        <f t="shared" si="25"/>
        <v>46032</v>
      </c>
      <c r="O28" s="4677"/>
      <c r="P28" s="4677"/>
      <c r="R28" s="2693"/>
      <c r="S28" s="2693"/>
    </row>
    <row r="29" spans="1:19" s="182" customFormat="1" ht="16.5" customHeight="1">
      <c r="A29" s="1819"/>
      <c r="B29" s="4412" t="s">
        <v>9293</v>
      </c>
      <c r="C29" s="3166" t="s">
        <v>5744</v>
      </c>
      <c r="D29" s="2731" t="s">
        <v>9297</v>
      </c>
      <c r="E29" s="775">
        <f>E28+7</f>
        <v>46037</v>
      </c>
      <c r="F29" s="775">
        <f t="shared" ref="F29:F32" si="26">E29+22</f>
        <v>46059</v>
      </c>
      <c r="G29" s="775">
        <f t="shared" ref="G29:G32" si="27">E29+26</f>
        <v>46063</v>
      </c>
      <c r="H29" s="775">
        <f t="shared" ref="H29:H32" si="28">E29+28</f>
        <v>46065</v>
      </c>
      <c r="I29" s="775">
        <f t="shared" ref="I29:I32" si="29">E29+29</f>
        <v>46066</v>
      </c>
      <c r="J29" s="775">
        <f t="shared" ref="J29:J32" si="30">E29+32</f>
        <v>46069</v>
      </c>
      <c r="K29" s="775">
        <f t="shared" ref="K29:K32" si="31">E29+37</f>
        <v>46074</v>
      </c>
      <c r="L29" s="775">
        <f t="shared" ref="L29:L32" si="32">E29+43</f>
        <v>46080</v>
      </c>
      <c r="M29" s="2896">
        <v>46037</v>
      </c>
      <c r="N29" s="2896">
        <f t="shared" ref="N29:N32" si="33">M29+2</f>
        <v>46039</v>
      </c>
      <c r="O29" s="4677"/>
      <c r="P29" s="4677"/>
      <c r="R29" s="2693"/>
      <c r="S29" s="2693"/>
    </row>
    <row r="30" spans="1:19" s="182" customFormat="1" ht="16.5" customHeight="1">
      <c r="A30" s="1819"/>
      <c r="B30" s="4412" t="s">
        <v>9294</v>
      </c>
      <c r="C30" s="3166" t="s">
        <v>9301</v>
      </c>
      <c r="D30" s="2731" t="s">
        <v>9298</v>
      </c>
      <c r="E30" s="775">
        <f>E29+7</f>
        <v>46044</v>
      </c>
      <c r="F30" s="775">
        <f t="shared" si="26"/>
        <v>46066</v>
      </c>
      <c r="G30" s="775">
        <f t="shared" si="27"/>
        <v>46070</v>
      </c>
      <c r="H30" s="775">
        <f t="shared" si="28"/>
        <v>46072</v>
      </c>
      <c r="I30" s="775">
        <f t="shared" si="29"/>
        <v>46073</v>
      </c>
      <c r="J30" s="775">
        <f t="shared" si="30"/>
        <v>46076</v>
      </c>
      <c r="K30" s="775">
        <f t="shared" si="31"/>
        <v>46081</v>
      </c>
      <c r="L30" s="775">
        <f t="shared" si="32"/>
        <v>46087</v>
      </c>
      <c r="M30" s="2896">
        <v>46044</v>
      </c>
      <c r="N30" s="2896">
        <f t="shared" si="33"/>
        <v>46046</v>
      </c>
      <c r="O30" s="4677"/>
      <c r="P30" s="4677"/>
      <c r="R30" s="2693"/>
      <c r="S30" s="2693"/>
    </row>
    <row r="31" spans="1:19" s="182" customFormat="1" ht="16.5" customHeight="1">
      <c r="A31" s="1819"/>
      <c r="B31" s="4412" t="s">
        <v>9295</v>
      </c>
      <c r="C31" s="3166" t="s">
        <v>6156</v>
      </c>
      <c r="D31" s="2731" t="s">
        <v>9299</v>
      </c>
      <c r="E31" s="775">
        <f>E30+7</f>
        <v>46051</v>
      </c>
      <c r="F31" s="775">
        <f t="shared" si="26"/>
        <v>46073</v>
      </c>
      <c r="G31" s="775">
        <f t="shared" si="27"/>
        <v>46077</v>
      </c>
      <c r="H31" s="775">
        <f t="shared" si="28"/>
        <v>46079</v>
      </c>
      <c r="I31" s="775">
        <f t="shared" si="29"/>
        <v>46080</v>
      </c>
      <c r="J31" s="775">
        <f t="shared" si="30"/>
        <v>46083</v>
      </c>
      <c r="K31" s="775">
        <f t="shared" si="31"/>
        <v>46088</v>
      </c>
      <c r="L31" s="775">
        <f t="shared" si="32"/>
        <v>46094</v>
      </c>
      <c r="M31" s="2896">
        <v>46051</v>
      </c>
      <c r="N31" s="2896">
        <f t="shared" si="33"/>
        <v>46053</v>
      </c>
      <c r="O31" s="4677"/>
      <c r="P31" s="4677"/>
      <c r="R31" s="2693"/>
      <c r="S31" s="2693"/>
    </row>
    <row r="32" spans="1:19" s="182" customFormat="1" ht="16.5" customHeight="1">
      <c r="A32" s="1819"/>
      <c r="B32" s="4412" t="s">
        <v>9296</v>
      </c>
      <c r="C32" s="3306" t="s">
        <v>5491</v>
      </c>
      <c r="D32" s="4699" t="s">
        <v>9300</v>
      </c>
      <c r="E32" s="4700">
        <f>E31+7</f>
        <v>46058</v>
      </c>
      <c r="F32" s="4700">
        <f t="shared" si="26"/>
        <v>46080</v>
      </c>
      <c r="G32" s="4700">
        <f t="shared" si="27"/>
        <v>46084</v>
      </c>
      <c r="H32" s="4700">
        <f t="shared" si="28"/>
        <v>46086</v>
      </c>
      <c r="I32" s="4700">
        <f t="shared" si="29"/>
        <v>46087</v>
      </c>
      <c r="J32" s="4700">
        <f t="shared" si="30"/>
        <v>46090</v>
      </c>
      <c r="K32" s="4700">
        <f t="shared" si="31"/>
        <v>46095</v>
      </c>
      <c r="L32" s="4700">
        <f t="shared" si="32"/>
        <v>46101</v>
      </c>
      <c r="M32" s="2896">
        <f>M31+7</f>
        <v>46058</v>
      </c>
      <c r="N32" s="2896">
        <f t="shared" si="33"/>
        <v>46060</v>
      </c>
      <c r="O32" s="4677"/>
      <c r="P32" s="4677"/>
      <c r="R32" s="2693"/>
      <c r="S32" s="2693"/>
    </row>
    <row r="33" spans="1:19" s="182" customFormat="1" ht="16.5" customHeight="1">
      <c r="A33" s="1819"/>
      <c r="B33" s="3741"/>
      <c r="C33" s="27"/>
      <c r="D33" s="21"/>
      <c r="E33" s="400"/>
      <c r="F33" s="400"/>
      <c r="G33" s="400"/>
      <c r="H33" s="400"/>
      <c r="I33" s="400"/>
      <c r="J33" s="400"/>
      <c r="K33" s="400"/>
      <c r="M33" s="2896"/>
      <c r="N33" s="2896"/>
      <c r="O33" s="4677"/>
      <c r="P33" s="4677"/>
      <c r="R33" s="2693"/>
      <c r="S33" s="2693"/>
    </row>
    <row r="34" spans="1:19" s="182" customFormat="1" ht="15.75">
      <c r="A34" s="4678"/>
      <c r="B34" s="1820"/>
      <c r="C34" s="61" t="s">
        <v>609</v>
      </c>
      <c r="D34" s="3525"/>
      <c r="E34" s="3547"/>
      <c r="F34" s="3547"/>
      <c r="G34" s="3547"/>
      <c r="H34" s="3547"/>
      <c r="I34" s="3547"/>
      <c r="J34" s="3547"/>
      <c r="K34" s="3547"/>
      <c r="L34" s="3547"/>
      <c r="M34" s="3547"/>
      <c r="N34" s="3547"/>
      <c r="O34" s="3547"/>
      <c r="P34" s="27"/>
      <c r="Q34" s="8"/>
      <c r="R34" s="4679"/>
      <c r="S34" s="4680"/>
    </row>
    <row r="35" spans="1:19" s="182" customFormat="1" ht="14.25">
      <c r="A35" s="4678"/>
      <c r="B35" s="4678"/>
      <c r="C35" s="3520"/>
      <c r="D35" s="3525"/>
      <c r="E35" s="4681" t="s">
        <v>649</v>
      </c>
      <c r="F35" s="130"/>
      <c r="G35" s="130"/>
      <c r="H35" s="130"/>
      <c r="I35" s="3547"/>
      <c r="J35" s="3547"/>
      <c r="K35" s="3547"/>
      <c r="L35" s="3547"/>
      <c r="M35" s="3547"/>
      <c r="N35" s="3547"/>
      <c r="O35" s="3547"/>
      <c r="P35" s="27"/>
      <c r="Q35" s="8"/>
      <c r="R35" s="130"/>
      <c r="S35" s="4682"/>
    </row>
    <row r="36" spans="1:19" s="182" customFormat="1" ht="12">
      <c r="A36" s="757"/>
      <c r="B36" s="757"/>
      <c r="C36" s="4683"/>
      <c r="D36" s="130"/>
      <c r="E36" s="4681" t="s">
        <v>649</v>
      </c>
      <c r="F36" s="130"/>
      <c r="G36" s="130"/>
      <c r="H36" s="130"/>
      <c r="I36" s="130"/>
      <c r="J36" s="130"/>
      <c r="K36" s="130"/>
      <c r="L36" s="130"/>
      <c r="M36" s="130"/>
      <c r="N36" s="130"/>
      <c r="O36" s="130"/>
      <c r="P36" s="130"/>
      <c r="Q36" s="130"/>
      <c r="R36" s="130"/>
      <c r="S36" s="1535"/>
    </row>
    <row r="37" spans="1:19" s="182" customFormat="1" ht="12">
      <c r="A37" s="757"/>
      <c r="B37" s="757"/>
      <c r="C37" s="4683"/>
      <c r="D37" s="130"/>
      <c r="E37" s="130"/>
      <c r="F37" s="130"/>
      <c r="G37" s="130"/>
      <c r="H37" s="130"/>
      <c r="I37" s="130"/>
      <c r="J37" s="130"/>
      <c r="K37" s="130"/>
      <c r="L37" s="130"/>
      <c r="M37" s="130"/>
      <c r="N37" s="130"/>
      <c r="O37" s="130"/>
      <c r="P37" s="130"/>
      <c r="Q37" s="130"/>
      <c r="R37" s="130"/>
      <c r="S37" s="1535"/>
    </row>
    <row r="38" spans="1:19" s="182" customFormat="1" ht="15">
      <c r="A38" s="757"/>
      <c r="B38" s="757"/>
      <c r="C38" s="191" t="s">
        <v>0</v>
      </c>
      <c r="D38" s="130"/>
      <c r="E38" s="130"/>
      <c r="F38" s="130"/>
      <c r="G38" s="130"/>
      <c r="H38" s="192"/>
      <c r="J38" s="182" t="s">
        <v>35</v>
      </c>
      <c r="K38" s="182" t="s">
        <v>35</v>
      </c>
      <c r="L38" s="182" t="s">
        <v>35</v>
      </c>
      <c r="O38" s="130"/>
      <c r="P38" s="130"/>
      <c r="Q38" s="53" t="s">
        <v>60</v>
      </c>
    </row>
    <row r="39" spans="1:19" s="182" customFormat="1" ht="12">
      <c r="A39" s="382"/>
      <c r="B39" s="757"/>
      <c r="C39" s="230" t="s">
        <v>0</v>
      </c>
      <c r="D39" s="69"/>
      <c r="E39" s="1416" t="s">
        <v>2209</v>
      </c>
      <c r="F39" s="70"/>
      <c r="G39" s="70" t="s">
        <v>35</v>
      </c>
      <c r="H39" s="70"/>
      <c r="I39" s="69"/>
      <c r="J39" s="69"/>
      <c r="K39" s="69"/>
      <c r="L39" s="69"/>
      <c r="M39" s="70" t="s">
        <v>60</v>
      </c>
      <c r="N39" s="70" t="s">
        <v>60</v>
      </c>
      <c r="O39" s="70" t="str">
        <f>'HOW TO-&gt;'!$B$136</f>
        <v>6011 2413</v>
      </c>
      <c r="P39" s="70"/>
      <c r="Q39" s="69"/>
      <c r="R39" s="3706"/>
    </row>
    <row r="40" spans="1:19" s="182" customFormat="1" ht="12">
      <c r="A40" s="382"/>
      <c r="B40" s="757"/>
      <c r="C40" s="80" t="s">
        <v>1</v>
      </c>
      <c r="D40" s="69"/>
      <c r="E40" s="283" t="s">
        <v>610</v>
      </c>
      <c r="F40" s="70"/>
      <c r="G40" s="69" t="s">
        <v>611</v>
      </c>
      <c r="H40" s="69"/>
      <c r="I40" s="283" t="s">
        <v>38</v>
      </c>
      <c r="J40" s="69"/>
      <c r="K40" s="69"/>
      <c r="L40" s="69"/>
      <c r="M40" s="69" t="s">
        <v>62</v>
      </c>
      <c r="N40" s="69" t="s">
        <v>62</v>
      </c>
      <c r="O40" s="69"/>
      <c r="P40" s="283" t="s">
        <v>63</v>
      </c>
      <c r="Q40" s="69"/>
      <c r="R40" s="4684"/>
    </row>
    <row r="41" spans="1:19" s="182" customFormat="1" ht="12">
      <c r="A41" s="437"/>
      <c r="B41" s="3020"/>
      <c r="C41" s="80"/>
      <c r="D41" s="69"/>
      <c r="E41" s="283"/>
      <c r="F41" s="69"/>
      <c r="G41" s="69"/>
      <c r="H41" s="69"/>
      <c r="I41" s="283"/>
      <c r="J41" s="69"/>
      <c r="K41" s="69"/>
      <c r="L41" s="69"/>
      <c r="M41" s="69" t="str">
        <f>'HOW TO-&gt;'!$A$138</f>
        <v>PERMIT</v>
      </c>
      <c r="N41" s="69" t="str">
        <f>'HOW TO-&gt;'!$A$138</f>
        <v>PERMIT</v>
      </c>
      <c r="O41" s="69"/>
      <c r="P41" s="3053" t="str">
        <f>'HOW TO-&gt;'!$C$138</f>
        <v>SG094-SinPermit@msc.com</v>
      </c>
      <c r="Q41" s="69"/>
      <c r="R41" s="1819">
        <f>HOME!B$594</f>
        <v>0</v>
      </c>
    </row>
    <row r="42" spans="1:19" s="182" customFormat="1" ht="12">
      <c r="C42" s="1819">
        <f>'HOW TO-&gt;'!$A$105</f>
        <v>0</v>
      </c>
      <c r="D42" s="1819">
        <f>'HOW TO-&gt;'!$B$105</f>
        <v>0</v>
      </c>
      <c r="E42" s="80">
        <f>'HOW TO-&gt;'!$C$105</f>
        <v>0</v>
      </c>
      <c r="F42" s="69"/>
      <c r="G42" s="1819" t="str">
        <f>'HOW TO-&gt;'!$A$124</f>
        <v>ROBERT CHIA</v>
      </c>
      <c r="H42" s="1819" t="str">
        <f>'HOW TO-&gt;'!$B$124</f>
        <v>6011 0564</v>
      </c>
      <c r="I42" s="80" t="str">
        <f>'HOW TO-&gt;'!$C$124</f>
        <v>robert.chia@msc.com</v>
      </c>
      <c r="J42" s="69"/>
      <c r="K42" s="69"/>
      <c r="L42" s="69"/>
      <c r="M42" s="1819" t="str">
        <f>'HOW TO-&gt;'!$A$139</f>
        <v>RAYNAR ANG</v>
      </c>
      <c r="N42" s="1819" t="str">
        <f>'HOW TO-&gt;'!$A$139</f>
        <v>RAYNAR ANG</v>
      </c>
      <c r="O42" s="1819" t="str">
        <f>'HOW TO-&gt;'!$B$139</f>
        <v>6011 2358</v>
      </c>
      <c r="P42" s="80" t="str">
        <f>'HOW TO-&gt;'!$C$139</f>
        <v>raynar.ang@msc.com</v>
      </c>
      <c r="Q42" s="69"/>
      <c r="R42" s="1819">
        <f>HOME!B$595</f>
        <v>0</v>
      </c>
    </row>
    <row r="43" spans="1:19" s="182" customFormat="1" ht="12">
      <c r="C43" s="1819" t="str">
        <f>'HOW TO-&gt;'!$A$106</f>
        <v>NATALIE LEW</v>
      </c>
      <c r="D43" s="1819" t="str">
        <f>'HOW TO-&gt;'!$B$106</f>
        <v>6011 2399</v>
      </c>
      <c r="E43" s="80" t="str">
        <f>'HOW TO-&gt;'!$C$106</f>
        <v>natalie.lew@msc.com</v>
      </c>
      <c r="F43" s="69"/>
      <c r="G43" s="1819" t="str">
        <f>'HOW TO-&gt;'!$A$125</f>
        <v>S. Y. LIEW</v>
      </c>
      <c r="H43" s="1819" t="str">
        <f>'HOW TO-&gt;'!$B$125</f>
        <v>6011 2348</v>
      </c>
      <c r="I43" s="80" t="str">
        <f>'HOW TO-&gt;'!$C$125</f>
        <v>seoyi.liew@msc.com</v>
      </c>
      <c r="J43" s="69"/>
      <c r="K43" s="69"/>
      <c r="L43" s="69"/>
      <c r="M43" s="1819" t="str">
        <f>'HOW TO-&gt;'!$A$140</f>
        <v>KAI SIANG</v>
      </c>
      <c r="N43" s="1819" t="str">
        <f>'HOW TO-&gt;'!$A$140</f>
        <v>KAI SIANG</v>
      </c>
      <c r="O43" s="1819" t="str">
        <f>'HOW TO-&gt;'!$B$140</f>
        <v>6011 2356</v>
      </c>
      <c r="P43" s="80" t="str">
        <f>'HOW TO-&gt;'!$C$140</f>
        <v>kaisiang.lim@msc.com</v>
      </c>
      <c r="Q43" s="69"/>
      <c r="R43" s="1819">
        <f>HOME!B$596</f>
        <v>0</v>
      </c>
    </row>
    <row r="44" spans="1:19" s="130" customFormat="1" ht="12">
      <c r="B44" s="182"/>
      <c r="C44" s="1819" t="str">
        <f>'HOW TO-&gt;'!$A$107</f>
        <v>PHOEBE HUANG</v>
      </c>
      <c r="D44" s="1819" t="str">
        <f>'HOW TO-&gt;'!$B$107</f>
        <v>6011 0562</v>
      </c>
      <c r="E44" s="80" t="str">
        <f>'HOW TO-&gt;'!$C$107</f>
        <v>phoebe.huang@msc.com</v>
      </c>
      <c r="F44" s="69"/>
      <c r="G44" s="1819" t="str">
        <f>'HOW TO-&gt;'!$A$126</f>
        <v>SHARON KOH</v>
      </c>
      <c r="H44" s="1819" t="str">
        <f>'HOW TO-&gt;'!$B$126</f>
        <v>6011 2349</v>
      </c>
      <c r="I44" s="80" t="str">
        <f>'HOW TO-&gt;'!$C$126</f>
        <v>sharon.koh@msc.com</v>
      </c>
      <c r="J44" s="69"/>
      <c r="K44" s="69"/>
      <c r="L44" s="69"/>
      <c r="M44" s="1819" t="str">
        <f>'HOW TO-&gt;'!$A$141</f>
        <v>DEWI</v>
      </c>
      <c r="N44" s="1819" t="str">
        <f>'HOW TO-&gt;'!$A$141</f>
        <v>DEWI</v>
      </c>
      <c r="O44" s="1819" t="str">
        <f>'HOW TO-&gt;'!$B$141</f>
        <v>6011 2354</v>
      </c>
      <c r="P44" s="80" t="str">
        <f>'HOW TO-&gt;'!$C$141</f>
        <v>dewi.ratnah@msc.com</v>
      </c>
      <c r="Q44" s="69"/>
      <c r="R44" s="1819">
        <f>HOME!B$597</f>
        <v>0</v>
      </c>
    </row>
    <row r="45" spans="1:19" s="130" customFormat="1" ht="12">
      <c r="B45" s="182"/>
      <c r="C45" s="1819" t="str">
        <f>'HOW TO-&gt;'!$A$108</f>
        <v>SHERWIN LIM</v>
      </c>
      <c r="D45" s="1819" t="str">
        <f>'HOW TO-&gt;'!$B$108</f>
        <v>6011 2395</v>
      </c>
      <c r="E45" s="80" t="str">
        <f>'HOW TO-&gt;'!$C$108</f>
        <v>sherwin.lim@msc.com</v>
      </c>
      <c r="F45" s="69"/>
      <c r="G45" s="1819" t="str">
        <f>'HOW TO-&gt;'!$A$127</f>
        <v>ANGELIA LAU</v>
      </c>
      <c r="H45" s="1819" t="str">
        <f>'HOW TO-&gt;'!$B$127</f>
        <v>6011 2346</v>
      </c>
      <c r="I45" s="80" t="str">
        <f>'HOW TO-&gt;'!$C$127</f>
        <v>angelia.lau@msc.com</v>
      </c>
      <c r="J45" s="69"/>
      <c r="K45" s="69"/>
      <c r="L45" s="69"/>
      <c r="M45" s="1819" t="str">
        <f>'HOW TO-&gt;'!$A$142</f>
        <v>YU TING</v>
      </c>
      <c r="N45" s="1819" t="str">
        <f>'HOW TO-&gt;'!$A$142</f>
        <v>YU TING</v>
      </c>
      <c r="O45" s="1819" t="str">
        <f>'HOW TO-&gt;'!$B$142</f>
        <v>6011 2359</v>
      </c>
      <c r="P45" s="80" t="str">
        <f>'HOW TO-&gt;'!$C$142</f>
        <v>yuting.luo@msc.com</v>
      </c>
      <c r="Q45" s="69"/>
      <c r="R45" s="1819">
        <f>HOME!B$598</f>
        <v>0</v>
      </c>
    </row>
    <row r="46" spans="1:19" s="69" customFormat="1" ht="11.25">
      <c r="B46" s="70"/>
      <c r="C46" s="1819" t="str">
        <f>'HOW TO-&gt;'!$A$109</f>
        <v>CHOK KAR HEE</v>
      </c>
      <c r="D46" s="1819" t="str">
        <f>'HOW TO-&gt;'!$B$109</f>
        <v>6011 2397</v>
      </c>
      <c r="E46" s="80" t="str">
        <f>'HOW TO-&gt;'!$C$109</f>
        <v>karhee.chok@msc.com</v>
      </c>
      <c r="G46" s="1819" t="str">
        <f>'HOW TO-&gt;'!$A$128</f>
        <v>NOOR AFNINDAH</v>
      </c>
      <c r="H46" s="1819" t="str">
        <f>'HOW TO-&gt;'!$B$128</f>
        <v>6011 2347</v>
      </c>
      <c r="I46" s="80" t="str">
        <f>'HOW TO-&gt;'!$C$128</f>
        <v>noor.afnindah@msc.com</v>
      </c>
      <c r="M46" s="1819" t="str">
        <f>'HOW TO-&gt;'!$A$143</f>
        <v>SHAN SHAN</v>
      </c>
      <c r="N46" s="1819" t="str">
        <f>'HOW TO-&gt;'!$A$143</f>
        <v>SHAN SHAN</v>
      </c>
      <c r="O46" s="1819" t="str">
        <f>'HOW TO-&gt;'!$B$143</f>
        <v>6011 2353</v>
      </c>
      <c r="P46" s="80" t="str">
        <f>'HOW TO-&gt;'!$C$143</f>
        <v>shanshan.chin@msc.com</v>
      </c>
      <c r="R46" s="1819">
        <f>HOME!B$599</f>
        <v>0</v>
      </c>
    </row>
    <row r="47" spans="1:19" s="69" customFormat="1" ht="11.25">
      <c r="B47" s="70"/>
      <c r="C47" s="1819" t="str">
        <f>'HOW TO-&gt;'!$A$110</f>
        <v>LEWIS SOH</v>
      </c>
      <c r="D47" s="1819" t="str">
        <f>'HOW TO-&gt;'!$B$110</f>
        <v>6011 7905</v>
      </c>
      <c r="E47" s="80" t="str">
        <f>'HOW TO-&gt;'!$C$110</f>
        <v>lewis.soh@msc.com</v>
      </c>
      <c r="G47" s="1819" t="str">
        <f>'HOW TO-&gt;'!$A$129</f>
        <v>NG CHING WEI</v>
      </c>
      <c r="H47" s="1819" t="str">
        <f>'HOW TO-&gt;'!$B$129</f>
        <v>6011 2404</v>
      </c>
      <c r="I47" s="80" t="str">
        <f>'HOW TO-&gt;'!$C$129</f>
        <v>chingwei.ng@msc.com</v>
      </c>
      <c r="M47" s="1819" t="str">
        <f>'HOW TO-&gt;'!$A$144</f>
        <v>EUNICE</v>
      </c>
      <c r="N47" s="1819" t="str">
        <f>'HOW TO-&gt;'!$A$144</f>
        <v>EUNICE</v>
      </c>
      <c r="O47" s="1819" t="str">
        <f>'HOW TO-&gt;'!$B$144</f>
        <v>6011 2355</v>
      </c>
      <c r="P47" s="80" t="str">
        <f>'HOW TO-&gt;'!$C$144</f>
        <v>eunice.chan@msc.com</v>
      </c>
      <c r="R47" s="1819">
        <f>HOME!B$600</f>
        <v>0</v>
      </c>
    </row>
    <row r="48" spans="1:19" s="69" customFormat="1" ht="11.25">
      <c r="B48" s="70"/>
      <c r="C48" s="1819" t="str">
        <f>'HOW TO-&gt;'!$A$111</f>
        <v xml:space="preserve">MELVIN TAN </v>
      </c>
      <c r="D48" s="1819" t="str">
        <f>'HOW TO-&gt;'!$B$111</f>
        <v>6011 0561</v>
      </c>
      <c r="E48" s="80" t="str">
        <f>'HOW TO-&gt;'!$C$111</f>
        <v>melvin.tan@msc.com</v>
      </c>
      <c r="G48" s="1819" t="str">
        <f>'HOW TO-&gt;'!$A$130</f>
        <v>ZOEY ONG</v>
      </c>
      <c r="H48" s="1819">
        <f>'HOW TO-&gt;'!$B$130</f>
        <v>0</v>
      </c>
      <c r="I48" s="80" t="str">
        <f>'HOW TO-&gt;'!$C$130</f>
        <v>zoey.ong@msc.com</v>
      </c>
      <c r="M48" s="1819" t="str">
        <f>'HOW TO-&gt;'!$A$145</f>
        <v>HAZEL</v>
      </c>
      <c r="N48" s="1819" t="str">
        <f>'HOW TO-&gt;'!$A$145</f>
        <v>HAZEL</v>
      </c>
      <c r="O48" s="1819" t="str">
        <f>'HOW TO-&gt;'!$B$145</f>
        <v>6011 2435</v>
      </c>
      <c r="P48" s="80" t="str">
        <f>'HOW TO-&gt;'!$C$145</f>
        <v>hazel.toh@msc.com</v>
      </c>
      <c r="R48" s="1819">
        <f>HOME!B$601</f>
        <v>0</v>
      </c>
    </row>
    <row r="49" spans="2:19" s="69" customFormat="1" ht="12">
      <c r="B49" s="70"/>
      <c r="C49" s="1819" t="str">
        <f>'HOW TO-&gt;'!$A$112</f>
        <v>SUE ANN SOON</v>
      </c>
      <c r="D49" s="1819" t="str">
        <f>'HOW TO-&gt;'!$B$112</f>
        <v>6011 2327</v>
      </c>
      <c r="E49" s="80" t="str">
        <f>'HOW TO-&gt;'!$C$112</f>
        <v>sueann.soon@msc.com</v>
      </c>
      <c r="G49" s="1819" t="str">
        <f>'HOW TO-&gt;'!$A$131</f>
        <v>.</v>
      </c>
      <c r="H49" s="1819" t="str">
        <f>'HOW TO-&gt;'!$B$131</f>
        <v>.</v>
      </c>
      <c r="I49" s="80" t="str">
        <f>'HOW TO-&gt;'!$C$131</f>
        <v>.</v>
      </c>
      <c r="M49" s="1819">
        <f>'HOW TO-&gt;'!$A$146</f>
        <v>0</v>
      </c>
      <c r="N49" s="1819">
        <f>'HOW TO-&gt;'!$A$146</f>
        <v>0</v>
      </c>
      <c r="O49" s="1819">
        <f>'HOW TO-&gt;'!$B$146</f>
        <v>0</v>
      </c>
      <c r="P49" s="80">
        <f>'HOW TO-&gt;'!$C$146</f>
        <v>0</v>
      </c>
      <c r="R49" s="130"/>
      <c r="S49" s="130"/>
    </row>
    <row r="50" spans="2:19" s="69" customFormat="1" ht="12">
      <c r="B50" s="70"/>
      <c r="C50" s="1819" t="str">
        <f>'HOW TO-&gt;'!$A$113</f>
        <v>LAWRENCE ANG (CROSS-TRADE)</v>
      </c>
      <c r="D50" s="1819" t="str">
        <f>'HOW TO-&gt;'!$B$113</f>
        <v>6011 2400</v>
      </c>
      <c r="E50" s="80" t="str">
        <f>'HOW TO-&gt;'!$C$113</f>
        <v>lawrence.ang@msc.com</v>
      </c>
      <c r="G50" s="1819">
        <f>'HOW TO-&gt;'!$A$132</f>
        <v>0</v>
      </c>
      <c r="H50" s="1819">
        <f>'HOW TO-&gt;'!$B$132</f>
        <v>0</v>
      </c>
      <c r="I50" s="80">
        <f>'HOW TO-&gt;'!$C$132</f>
        <v>0</v>
      </c>
      <c r="M50" s="1819">
        <f>'HOW TO-&gt;'!$A$147</f>
        <v>0</v>
      </c>
      <c r="N50" s="1819">
        <f>'HOW TO-&gt;'!$A$147</f>
        <v>0</v>
      </c>
      <c r="O50" s="1819">
        <f>'HOW TO-&gt;'!$B$147</f>
        <v>0</v>
      </c>
      <c r="P50" s="80">
        <f>'HOW TO-&gt;'!$C$147</f>
        <v>0</v>
      </c>
      <c r="R50" s="130"/>
    </row>
    <row r="51" spans="2:19" s="69" customFormat="1" ht="12">
      <c r="B51" s="70"/>
      <c r="C51" s="1819" t="str">
        <f>'HOW TO-&gt;'!$A$114</f>
        <v>DARIUS ONG</v>
      </c>
      <c r="D51" s="1819" t="str">
        <f>'HOW TO-&gt;'!$B$114</f>
        <v>6011 2396</v>
      </c>
      <c r="E51" s="80" t="str">
        <f>'HOW TO-&gt;'!$C$114</f>
        <v>darius.ong@msc.com</v>
      </c>
      <c r="H51" s="109"/>
      <c r="I51" s="283"/>
      <c r="M51" s="1819">
        <f>'HOW TO-&gt;'!$A$148</f>
        <v>0</v>
      </c>
      <c r="N51" s="1819">
        <f>'HOW TO-&gt;'!$A$148</f>
        <v>0</v>
      </c>
      <c r="O51" s="1819">
        <f>'HOW TO-&gt;'!$B$148</f>
        <v>0</v>
      </c>
      <c r="P51" s="80">
        <f>'HOW TO-&gt;'!$C$148</f>
        <v>0</v>
      </c>
      <c r="R51" s="130"/>
    </row>
    <row r="52" spans="2:19" s="69" customFormat="1" ht="12">
      <c r="B52" s="70"/>
      <c r="C52" s="1819" t="str">
        <f>'HOW TO-&gt;'!$A$115</f>
        <v>YURIKO KHOO</v>
      </c>
      <c r="D52" s="1819" t="str">
        <f>'HOW TO-&gt;'!$B$115</f>
        <v>6011 2402</v>
      </c>
      <c r="E52" s="80" t="str">
        <f>'HOW TO-&gt;'!$C$115</f>
        <v>yuriko.k@msc.com</v>
      </c>
      <c r="H52" s="109"/>
      <c r="I52" s="109"/>
      <c r="J52" s="283"/>
      <c r="K52" s="283"/>
      <c r="L52" s="283"/>
      <c r="M52" s="1819"/>
      <c r="N52" s="1819"/>
      <c r="O52" s="1819"/>
      <c r="P52" s="80"/>
      <c r="R52" s="130"/>
    </row>
    <row r="53" spans="2:19" s="69" customFormat="1" ht="14.25">
      <c r="B53" s="70"/>
      <c r="C53" s="1819" t="str">
        <f>'HOW TO-&gt;'!$A$116</f>
        <v>VICKY ZHU</v>
      </c>
      <c r="D53" s="1819" t="str">
        <f>'HOW TO-&gt;'!$B$116</f>
        <v>6011 7900</v>
      </c>
      <c r="E53" s="80" t="str">
        <f>'HOW TO-&gt;'!$C$116</f>
        <v>vicky.zhu@msc.com</v>
      </c>
      <c r="R53" s="30"/>
    </row>
    <row r="54" spans="2:19" s="130" customFormat="1">
      <c r="B54" s="182"/>
      <c r="C54" s="69"/>
      <c r="D54" s="69"/>
      <c r="E54" s="69"/>
      <c r="F54" s="69"/>
      <c r="G54" s="69"/>
      <c r="H54" s="69"/>
      <c r="I54" s="69"/>
      <c r="J54" s="69"/>
      <c r="K54" s="69"/>
      <c r="L54" s="69"/>
      <c r="M54" s="69"/>
      <c r="N54" s="69"/>
      <c r="O54" s="69"/>
      <c r="P54" s="69"/>
      <c r="Q54" s="69"/>
      <c r="R54" s="27"/>
    </row>
    <row r="55" spans="2:19">
      <c r="C55" s="1819" t="str">
        <f>'HOW TO-&gt;'!$A$119</f>
        <v xml:space="preserve">MAIN LINE  </v>
      </c>
      <c r="D55" s="1819" t="str">
        <f>'HOW TO-&gt;'!$B$119</f>
        <v>6011 2424</v>
      </c>
      <c r="E55" s="80">
        <f>'HOW TO-&gt;'!$C$119</f>
        <v>0</v>
      </c>
      <c r="F55" s="69"/>
      <c r="G55" s="69"/>
      <c r="H55" s="69"/>
      <c r="I55" s="69"/>
      <c r="J55" s="69"/>
      <c r="K55" s="69"/>
      <c r="L55" s="69"/>
      <c r="M55" s="69"/>
      <c r="N55" s="69"/>
      <c r="O55" s="69"/>
      <c r="P55" s="69"/>
      <c r="Q55" s="69"/>
    </row>
    <row r="56" spans="2:19">
      <c r="C56" s="1819">
        <f>'HOW TO-&gt;'!$A$120</f>
        <v>0</v>
      </c>
      <c r="D56" s="1819">
        <f>'HOW TO-&gt;'!$B$120</f>
        <v>0</v>
      </c>
      <c r="E56" s="80">
        <f>'HOW TO-&gt;'!$C$120</f>
        <v>0</v>
      </c>
      <c r="F56" s="69"/>
      <c r="G56" s="69"/>
      <c r="H56" s="69"/>
      <c r="I56" s="69"/>
      <c r="J56" s="69"/>
      <c r="K56" s="69"/>
      <c r="L56" s="69"/>
      <c r="M56" s="69"/>
      <c r="N56" s="69"/>
      <c r="O56" s="69"/>
      <c r="P56" s="69"/>
      <c r="Q56" s="69"/>
    </row>
    <row r="57" spans="2:19">
      <c r="C57" s="69"/>
      <c r="D57" s="69"/>
      <c r="E57" s="69"/>
    </row>
    <row r="58" spans="2:19">
      <c r="C58" s="69"/>
      <c r="D58" s="69"/>
      <c r="E58" s="69"/>
    </row>
  </sheetData>
  <phoneticPr fontId="29" type="noConversion"/>
  <hyperlinks>
    <hyperlink ref="R39" display="sinexp@msca.com.sg" xr:uid="{40368AB5-40CB-40B2-994B-9703EE246618}"/>
    <hyperlink ref="I40" display="custsvc@msca.com.sg" xr:uid="{D98996FB-B68F-4E01-B367-A3BA4AC02680}"/>
    <hyperlink ref="P40" display="sinexp@msca.com.sg" xr:uid="{629AC7B5-92B2-4D83-BCC2-7DB0160A367D}"/>
    <hyperlink ref="E39" r:id="rId1" xr:uid="{E1CF5C21-05C2-4909-925D-A2CF09835C4F}"/>
    <hyperlink ref="E40" display="mktg-dept@msca.com.sg" xr:uid="{31345A5A-BB1B-47F5-BC3E-F9A0DE6111DA}"/>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58"/>
  <sheetViews>
    <sheetView zoomScaleNormal="100" workbookViewId="0">
      <selection activeCell="C125" sqref="C125"/>
    </sheetView>
  </sheetViews>
  <sheetFormatPr defaultColWidth="9.42578125" defaultRowHeight="12.75"/>
  <cols>
    <col min="1" max="1" width="16.5703125" style="59" customWidth="1"/>
    <col min="2" max="2" width="8" style="59" customWidth="1"/>
    <col min="3" max="3" width="24" style="5" customWidth="1"/>
    <col min="4" max="4" width="21" style="512" bestFit="1" customWidth="1"/>
    <col min="5" max="5" width="16.42578125" style="512" customWidth="1"/>
    <col min="6" max="6" width="13.7109375" style="512" hidden="1" customWidth="1"/>
    <col min="7" max="7" width="15.5703125" style="512" customWidth="1"/>
    <col min="8" max="8" width="15.7109375" style="512" customWidth="1"/>
    <col min="9" max="9" width="15.5703125" style="512" customWidth="1"/>
    <col min="10" max="10" width="9.5703125" style="51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1"/>
      <c r="B2" s="131"/>
      <c r="C2" s="43" t="s">
        <v>93</v>
      </c>
      <c r="D2" s="771"/>
      <c r="E2" s="772"/>
      <c r="F2" s="772"/>
      <c r="G2" s="772"/>
      <c r="H2" s="773"/>
    </row>
    <row r="3" spans="1:13" ht="15.75">
      <c r="A3" s="774"/>
      <c r="B3" s="774"/>
      <c r="C3" s="45"/>
      <c r="F3" s="1130"/>
    </row>
    <row r="4" spans="1:13" ht="15.75">
      <c r="A4" s="774"/>
      <c r="B4" s="774"/>
      <c r="C4" s="45"/>
      <c r="D4" s="1130"/>
      <c r="E4" s="1130"/>
      <c r="F4" s="1130"/>
    </row>
    <row r="5" spans="1:13" s="23" customFormat="1" ht="33" hidden="1" customHeight="1">
      <c r="A5" s="31"/>
      <c r="B5" s="31"/>
      <c r="C5" s="776" t="s">
        <v>6178</v>
      </c>
      <c r="D5" s="777"/>
      <c r="E5" s="379" t="s">
        <v>96</v>
      </c>
      <c r="F5" s="778" t="s">
        <v>101</v>
      </c>
      <c r="G5" s="778" t="s">
        <v>711</v>
      </c>
      <c r="H5" s="778" t="s">
        <v>654</v>
      </c>
      <c r="I5" s="778" t="s">
        <v>731</v>
      </c>
      <c r="J5" s="379" t="s">
        <v>1001</v>
      </c>
      <c r="K5"/>
      <c r="L5" s="1681" t="s">
        <v>5243</v>
      </c>
      <c r="M5" s="1681" t="s">
        <v>6179</v>
      </c>
    </row>
    <row r="6" spans="1:13" s="23" customFormat="1" ht="18" hidden="1" customHeight="1" thickBot="1">
      <c r="A6" s="31"/>
      <c r="B6" s="31"/>
      <c r="C6" s="779" t="s">
        <v>4210</v>
      </c>
      <c r="D6" s="780" t="s">
        <v>3378</v>
      </c>
      <c r="E6" s="781"/>
      <c r="F6" s="782" t="s">
        <v>4448</v>
      </c>
      <c r="G6" s="782" t="s">
        <v>3243</v>
      </c>
      <c r="H6" s="783" t="s">
        <v>3305</v>
      </c>
      <c r="I6" s="783" t="s">
        <v>3244</v>
      </c>
      <c r="J6" s="782" t="s">
        <v>3562</v>
      </c>
      <c r="K6"/>
      <c r="L6" s="1682"/>
      <c r="M6" s="1683"/>
    </row>
    <row r="7" spans="1:13" s="23" customFormat="1" ht="16.149999999999999" hidden="1" customHeight="1" thickTop="1">
      <c r="A7" s="31"/>
      <c r="B7" s="1519" t="s">
        <v>3594</v>
      </c>
      <c r="C7" s="1352" t="s">
        <v>2608</v>
      </c>
      <c r="D7" s="1353" t="s">
        <v>6180</v>
      </c>
      <c r="E7" s="1368">
        <v>45109</v>
      </c>
      <c r="F7" s="1458"/>
      <c r="G7" s="1353">
        <f t="shared" ref="G7:G11" si="0">E7+20</f>
        <v>45129</v>
      </c>
      <c r="H7" s="1353">
        <f t="shared" ref="H7:H11" si="1">E7+22</f>
        <v>45131</v>
      </c>
      <c r="I7" s="1353">
        <f t="shared" ref="I7:I10" si="2">E7+25</f>
        <v>45134</v>
      </c>
      <c r="J7" s="1331">
        <f t="shared" ref="J7:J11" si="3">E7+30</f>
        <v>45139</v>
      </c>
      <c r="K7"/>
      <c r="L7" s="1684">
        <v>45111</v>
      </c>
      <c r="M7" s="1682" t="s">
        <v>6181</v>
      </c>
    </row>
    <row r="8" spans="1:13" s="23" customFormat="1" ht="16.149999999999999" hidden="1" customHeight="1">
      <c r="A8" s="31"/>
      <c r="B8" s="1519" t="s">
        <v>3596</v>
      </c>
      <c r="C8" s="1352" t="s">
        <v>6149</v>
      </c>
      <c r="D8" s="1353" t="s">
        <v>6182</v>
      </c>
      <c r="E8" s="1368">
        <v>45122</v>
      </c>
      <c r="F8" s="1458"/>
      <c r="G8" s="1353">
        <f t="shared" si="0"/>
        <v>45142</v>
      </c>
      <c r="H8" s="1353">
        <f t="shared" si="1"/>
        <v>45144</v>
      </c>
      <c r="I8" s="1353">
        <f t="shared" si="2"/>
        <v>45147</v>
      </c>
      <c r="J8" s="1331">
        <f t="shared" si="3"/>
        <v>45152</v>
      </c>
      <c r="K8"/>
      <c r="L8" s="1684">
        <v>45118</v>
      </c>
      <c r="M8" s="1683"/>
    </row>
    <row r="9" spans="1:13" s="23" customFormat="1" ht="16.149999999999999" hidden="1" customHeight="1">
      <c r="A9" s="31"/>
      <c r="B9" s="1519" t="s">
        <v>4248</v>
      </c>
      <c r="C9" s="1352" t="s">
        <v>6183</v>
      </c>
      <c r="D9" s="1353" t="s">
        <v>6184</v>
      </c>
      <c r="E9" s="1368">
        <v>45126</v>
      </c>
      <c r="F9" s="1458"/>
      <c r="G9" s="1353">
        <f t="shared" si="0"/>
        <v>45146</v>
      </c>
      <c r="H9" s="1353">
        <f t="shared" si="1"/>
        <v>45148</v>
      </c>
      <c r="I9" s="1353">
        <f t="shared" si="2"/>
        <v>45151</v>
      </c>
      <c r="J9" s="1331">
        <f t="shared" si="3"/>
        <v>45156</v>
      </c>
      <c r="K9"/>
      <c r="L9" s="1684">
        <v>45125</v>
      </c>
      <c r="M9" s="1683"/>
    </row>
    <row r="10" spans="1:13" s="23" customFormat="1" ht="16.149999999999999" hidden="1" customHeight="1">
      <c r="A10" s="31"/>
      <c r="B10" s="1519" t="s">
        <v>3601</v>
      </c>
      <c r="C10" s="1352" t="s">
        <v>6185</v>
      </c>
      <c r="D10" s="1353" t="s">
        <v>6186</v>
      </c>
      <c r="E10" s="1368">
        <v>45129</v>
      </c>
      <c r="F10" s="1458"/>
      <c r="G10" s="1353">
        <f t="shared" si="0"/>
        <v>45149</v>
      </c>
      <c r="H10" s="1353">
        <f t="shared" si="1"/>
        <v>45151</v>
      </c>
      <c r="I10" s="1353">
        <f t="shared" si="2"/>
        <v>45154</v>
      </c>
      <c r="J10" s="1331">
        <f t="shared" si="3"/>
        <v>45159</v>
      </c>
      <c r="K10"/>
      <c r="L10" s="1684">
        <v>45132</v>
      </c>
      <c r="M10" s="1683"/>
    </row>
    <row r="11" spans="1:13" s="23" customFormat="1" hidden="1">
      <c r="A11" s="31"/>
      <c r="B11" s="1519" t="s">
        <v>3605</v>
      </c>
      <c r="C11" s="1515" t="s">
        <v>5216</v>
      </c>
      <c r="D11" s="1516" t="s">
        <v>6187</v>
      </c>
      <c r="E11" s="1579">
        <v>45135</v>
      </c>
      <c r="F11" s="1517"/>
      <c r="G11" s="1516">
        <f t="shared" si="0"/>
        <v>45155</v>
      </c>
      <c r="H11" s="1516">
        <f t="shared" si="1"/>
        <v>45157</v>
      </c>
      <c r="I11" s="1516">
        <f>E11+30</f>
        <v>45165</v>
      </c>
      <c r="J11" s="1518">
        <f t="shared" si="3"/>
        <v>45165</v>
      </c>
      <c r="K11"/>
      <c r="L11" s="1684">
        <v>45139</v>
      </c>
      <c r="M11" s="1683"/>
    </row>
    <row r="12" spans="1:13" s="23" customFormat="1" ht="16.149999999999999" hidden="1" customHeight="1">
      <c r="A12" s="31"/>
      <c r="B12" s="1519" t="s">
        <v>3607</v>
      </c>
      <c r="C12" s="1456" t="s">
        <v>863</v>
      </c>
      <c r="D12" s="1457" t="s">
        <v>6188</v>
      </c>
      <c r="E12" s="1466">
        <v>45146</v>
      </c>
      <c r="F12" s="1459"/>
      <c r="G12" s="1457">
        <f t="shared" ref="G12:G20" si="4">E12+20</f>
        <v>45166</v>
      </c>
      <c r="H12" s="1457">
        <f t="shared" ref="H12:H20" si="5">E12+22</f>
        <v>45168</v>
      </c>
      <c r="I12" s="1457">
        <f t="shared" ref="I12:I20" si="6">E12+25</f>
        <v>45171</v>
      </c>
      <c r="J12" s="1333">
        <f t="shared" ref="J12:J20" si="7">E12+30</f>
        <v>45176</v>
      </c>
      <c r="K12"/>
      <c r="L12" s="1684">
        <v>45145</v>
      </c>
      <c r="M12" s="1683"/>
    </row>
    <row r="13" spans="1:13" s="23" customFormat="1" ht="16.149999999999999" hidden="1" customHeight="1">
      <c r="A13" s="31"/>
      <c r="B13" s="1519" t="s">
        <v>3609</v>
      </c>
      <c r="C13" s="1456" t="s">
        <v>6189</v>
      </c>
      <c r="D13" s="1457" t="s">
        <v>6190</v>
      </c>
      <c r="E13" s="1457">
        <v>45149</v>
      </c>
      <c r="F13" s="1459"/>
      <c r="G13" s="1457">
        <f t="shared" si="4"/>
        <v>45169</v>
      </c>
      <c r="H13" s="1457">
        <f t="shared" si="5"/>
        <v>45171</v>
      </c>
      <c r="I13" s="1457">
        <f t="shared" si="6"/>
        <v>45174</v>
      </c>
      <c r="J13" s="1333">
        <f t="shared" si="7"/>
        <v>45179</v>
      </c>
      <c r="K13"/>
      <c r="L13" s="1684">
        <v>45152</v>
      </c>
      <c r="M13" s="1683"/>
    </row>
    <row r="14" spans="1:13" s="23" customFormat="1" ht="16.149999999999999" hidden="1" customHeight="1">
      <c r="A14" s="31"/>
      <c r="B14" s="1519" t="s">
        <v>3611</v>
      </c>
      <c r="C14" s="1456" t="s">
        <v>4462</v>
      </c>
      <c r="D14" s="1457" t="s">
        <v>6191</v>
      </c>
      <c r="E14" s="1466">
        <v>45157</v>
      </c>
      <c r="F14" s="1459"/>
      <c r="G14" s="1457">
        <f t="shared" si="4"/>
        <v>45177</v>
      </c>
      <c r="H14" s="1457">
        <f t="shared" si="5"/>
        <v>45179</v>
      </c>
      <c r="I14" s="1457">
        <f t="shared" si="6"/>
        <v>45182</v>
      </c>
      <c r="J14" s="1333">
        <f t="shared" si="7"/>
        <v>45187</v>
      </c>
      <c r="K14"/>
      <c r="L14" s="1684">
        <v>45159</v>
      </c>
      <c r="M14" s="1683"/>
    </row>
    <row r="15" spans="1:13" s="23" customFormat="1" ht="16.149999999999999" hidden="1" customHeight="1">
      <c r="A15" s="31"/>
      <c r="B15" s="1519" t="s">
        <v>3613</v>
      </c>
      <c r="C15" s="1456" t="s">
        <v>6192</v>
      </c>
      <c r="D15" s="1457" t="s">
        <v>6193</v>
      </c>
      <c r="E15" s="1466">
        <v>45165</v>
      </c>
      <c r="F15" s="1459"/>
      <c r="G15" s="1457">
        <f t="shared" si="4"/>
        <v>45185</v>
      </c>
      <c r="H15" s="1457">
        <f t="shared" si="5"/>
        <v>45187</v>
      </c>
      <c r="I15" s="1457">
        <f t="shared" si="6"/>
        <v>45190</v>
      </c>
      <c r="J15" s="1333">
        <f t="shared" si="7"/>
        <v>45195</v>
      </c>
      <c r="K15"/>
      <c r="L15" s="1684">
        <v>45166</v>
      </c>
      <c r="M15" s="1683"/>
    </row>
    <row r="16" spans="1:13" s="23" customFormat="1" ht="16.149999999999999" hidden="1" customHeight="1">
      <c r="A16" s="31"/>
      <c r="B16" s="1519" t="s">
        <v>3615</v>
      </c>
      <c r="C16" s="1352" t="s">
        <v>6194</v>
      </c>
      <c r="D16" s="1353" t="s">
        <v>6195</v>
      </c>
      <c r="E16" s="1368">
        <v>45171</v>
      </c>
      <c r="F16" s="1458"/>
      <c r="G16" s="1353">
        <f t="shared" si="4"/>
        <v>45191</v>
      </c>
      <c r="H16" s="1353">
        <f t="shared" si="5"/>
        <v>45193</v>
      </c>
      <c r="I16" s="1353">
        <f t="shared" si="6"/>
        <v>45196</v>
      </c>
      <c r="J16" s="1331">
        <f t="shared" si="7"/>
        <v>45201</v>
      </c>
      <c r="K16"/>
      <c r="L16" s="1684">
        <v>45173</v>
      </c>
      <c r="M16" s="1683"/>
    </row>
    <row r="17" spans="1:13" s="23" customFormat="1" ht="16.149999999999999" hidden="1" customHeight="1">
      <c r="A17" s="31"/>
      <c r="B17" s="1519" t="s">
        <v>3617</v>
      </c>
      <c r="C17" s="1352" t="s">
        <v>6196</v>
      </c>
      <c r="D17" s="1353" t="s">
        <v>6197</v>
      </c>
      <c r="E17" s="1368">
        <v>45181</v>
      </c>
      <c r="F17" s="1458"/>
      <c r="G17" s="1353">
        <f t="shared" si="4"/>
        <v>45201</v>
      </c>
      <c r="H17" s="1353">
        <f t="shared" si="5"/>
        <v>45203</v>
      </c>
      <c r="I17" s="1353">
        <f t="shared" si="6"/>
        <v>45206</v>
      </c>
      <c r="J17" s="1331">
        <f t="shared" si="7"/>
        <v>45211</v>
      </c>
      <c r="K17"/>
      <c r="L17" s="1684">
        <v>45180</v>
      </c>
      <c r="M17" s="1683"/>
    </row>
    <row r="18" spans="1:13" s="23" customFormat="1" ht="16.149999999999999" hidden="1" customHeight="1">
      <c r="A18" s="31"/>
      <c r="B18" s="1519" t="s">
        <v>3619</v>
      </c>
      <c r="C18" s="1352" t="s">
        <v>6198</v>
      </c>
      <c r="D18" s="1353" t="s">
        <v>6199</v>
      </c>
      <c r="E18" s="1368">
        <v>45185</v>
      </c>
      <c r="F18" s="1458"/>
      <c r="G18" s="1353">
        <f t="shared" si="4"/>
        <v>45205</v>
      </c>
      <c r="H18" s="1353">
        <f t="shared" si="5"/>
        <v>45207</v>
      </c>
      <c r="I18" s="1353">
        <f t="shared" si="6"/>
        <v>45210</v>
      </c>
      <c r="J18" s="1331">
        <f t="shared" si="7"/>
        <v>45215</v>
      </c>
      <c r="K18"/>
      <c r="L18" s="1684">
        <v>45187</v>
      </c>
      <c r="M18" s="1682" t="s">
        <v>6181</v>
      </c>
    </row>
    <row r="19" spans="1:13" s="23" customFormat="1" ht="16.149999999999999" hidden="1" customHeight="1">
      <c r="A19" s="31"/>
      <c r="B19" s="1519" t="s">
        <v>3621</v>
      </c>
      <c r="C19" s="1352" t="s">
        <v>6200</v>
      </c>
      <c r="D19" s="1353" t="s">
        <v>6201</v>
      </c>
      <c r="E19" s="1368">
        <v>45192</v>
      </c>
      <c r="F19" s="1458"/>
      <c r="G19" s="1353">
        <f t="shared" si="4"/>
        <v>45212</v>
      </c>
      <c r="H19" s="1353">
        <f t="shared" si="5"/>
        <v>45214</v>
      </c>
      <c r="I19" s="1353">
        <f t="shared" si="6"/>
        <v>45217</v>
      </c>
      <c r="J19" s="1331">
        <f t="shared" si="7"/>
        <v>45222</v>
      </c>
      <c r="K19"/>
      <c r="L19" s="1684">
        <v>45194</v>
      </c>
      <c r="M19" s="1683"/>
    </row>
    <row r="20" spans="1:13" s="23" customFormat="1" ht="16.149999999999999" hidden="1" customHeight="1">
      <c r="A20" s="31"/>
      <c r="B20" s="1519" t="s">
        <v>3623</v>
      </c>
      <c r="C20" s="1352" t="s">
        <v>6202</v>
      </c>
      <c r="D20" s="1353" t="s">
        <v>6203</v>
      </c>
      <c r="E20" s="1368">
        <v>45201</v>
      </c>
      <c r="F20" s="1458"/>
      <c r="G20" s="1353">
        <f t="shared" si="4"/>
        <v>45221</v>
      </c>
      <c r="H20" s="1353">
        <f t="shared" si="5"/>
        <v>45223</v>
      </c>
      <c r="I20" s="1353">
        <f t="shared" si="6"/>
        <v>45226</v>
      </c>
      <c r="J20" s="1331">
        <f t="shared" si="7"/>
        <v>45231</v>
      </c>
      <c r="K20"/>
      <c r="L20" s="1684">
        <v>45201</v>
      </c>
      <c r="M20" s="1683"/>
    </row>
    <row r="21" spans="1:13" s="23" customFormat="1" ht="16.149999999999999" hidden="1" customHeight="1">
      <c r="A21" s="31"/>
      <c r="B21" s="1519" t="s">
        <v>3625</v>
      </c>
      <c r="C21" s="1456" t="s">
        <v>6204</v>
      </c>
      <c r="D21" s="1457" t="s">
        <v>6205</v>
      </c>
      <c r="E21" s="1466">
        <v>45206</v>
      </c>
      <c r="F21" s="1459"/>
      <c r="G21" s="1457">
        <f t="shared" ref="G21:G23" si="8">E21+20</f>
        <v>45226</v>
      </c>
      <c r="H21" s="1457">
        <f t="shared" ref="H21:H23" si="9">E21+22</f>
        <v>45228</v>
      </c>
      <c r="I21" s="1457">
        <f t="shared" ref="I21:I23" si="10">E21+25</f>
        <v>45231</v>
      </c>
      <c r="J21" s="1333">
        <f t="shared" ref="J21:J23" si="11">E21+30</f>
        <v>45236</v>
      </c>
      <c r="K21"/>
      <c r="L21" s="1684">
        <v>45208</v>
      </c>
      <c r="M21" s="1683"/>
    </row>
    <row r="22" spans="1:13" s="23" customFormat="1" ht="16.149999999999999" hidden="1" customHeight="1">
      <c r="A22" s="31"/>
      <c r="B22" s="1519" t="s">
        <v>3627</v>
      </c>
      <c r="C22" s="1456" t="s">
        <v>5742</v>
      </c>
      <c r="D22" s="1457" t="s">
        <v>6206</v>
      </c>
      <c r="E22" s="1466">
        <v>45218</v>
      </c>
      <c r="F22" s="1459"/>
      <c r="G22" s="1457">
        <f t="shared" si="8"/>
        <v>45238</v>
      </c>
      <c r="H22" s="1457">
        <f t="shared" si="9"/>
        <v>45240</v>
      </c>
      <c r="I22" s="1457">
        <f t="shared" si="10"/>
        <v>45243</v>
      </c>
      <c r="J22" s="1333">
        <f t="shared" si="11"/>
        <v>45248</v>
      </c>
      <c r="K22"/>
      <c r="L22" s="1684">
        <v>45215</v>
      </c>
      <c r="M22" s="1683"/>
    </row>
    <row r="23" spans="1:13" s="23" customFormat="1" ht="16.149999999999999" hidden="1" customHeight="1">
      <c r="A23" s="1621" t="s">
        <v>3057</v>
      </c>
      <c r="B23" s="1519" t="s">
        <v>4251</v>
      </c>
      <c r="C23" s="1456" t="s">
        <v>6149</v>
      </c>
      <c r="D23" s="1457" t="s">
        <v>6207</v>
      </c>
      <c r="E23" s="1466">
        <v>45221</v>
      </c>
      <c r="F23" s="1459"/>
      <c r="G23" s="1457">
        <f t="shared" si="8"/>
        <v>45241</v>
      </c>
      <c r="H23" s="1457">
        <f t="shared" si="9"/>
        <v>45243</v>
      </c>
      <c r="I23" s="1457">
        <f t="shared" si="10"/>
        <v>45246</v>
      </c>
      <c r="J23" s="1333">
        <f t="shared" si="11"/>
        <v>45251</v>
      </c>
      <c r="K23"/>
      <c r="L23" s="1684">
        <v>45222</v>
      </c>
      <c r="M23" s="1683" t="s">
        <v>6181</v>
      </c>
    </row>
    <row r="24" spans="1:13" s="23" customFormat="1" ht="16.149999999999999" customHeight="1">
      <c r="A24" s="1621"/>
      <c r="B24" s="109"/>
      <c r="C24" s="1653"/>
      <c r="D24" s="1130"/>
      <c r="E24" s="1130" t="s">
        <v>6208</v>
      </c>
      <c r="F24" s="1344"/>
      <c r="G24" s="1654"/>
      <c r="H24" s="1654"/>
      <c r="I24" s="1654"/>
      <c r="J24" s="1363"/>
      <c r="K24"/>
      <c r="L24" s="1684"/>
      <c r="M24" s="1683"/>
    </row>
    <row r="25" spans="1:13" s="23" customFormat="1" ht="16.149999999999999" customHeight="1">
      <c r="A25" s="1621"/>
      <c r="B25" s="109"/>
      <c r="C25" s="1653"/>
      <c r="D25" s="1654"/>
      <c r="E25" s="1688"/>
      <c r="F25" s="1344"/>
      <c r="G25" s="1654"/>
      <c r="H25" s="1654"/>
      <c r="I25" s="1654"/>
      <c r="J25" s="1363"/>
      <c r="K25"/>
      <c r="L25" s="1684"/>
      <c r="M25" s="1683"/>
    </row>
    <row r="26" spans="1:13" s="23" customFormat="1" ht="16.149999999999999" customHeight="1">
      <c r="A26" s="1621"/>
      <c r="B26" s="109"/>
      <c r="C26" s="1653"/>
      <c r="D26" s="1654"/>
      <c r="E26" s="1688"/>
      <c r="F26" s="1344"/>
      <c r="G26" s="1654"/>
      <c r="H26" s="1654"/>
      <c r="I26" s="1654"/>
      <c r="J26" s="1363"/>
      <c r="K26"/>
      <c r="L26" s="1684"/>
      <c r="M26" s="1683"/>
    </row>
    <row r="27" spans="1:13" s="23" customFormat="1" ht="28.5" hidden="1">
      <c r="A27" s="1621"/>
      <c r="B27" s="109"/>
      <c r="C27" s="776" t="s">
        <v>6178</v>
      </c>
      <c r="D27" s="777"/>
      <c r="E27" s="379" t="s">
        <v>96</v>
      </c>
      <c r="F27" s="778" t="s">
        <v>101</v>
      </c>
      <c r="G27" s="778" t="s">
        <v>1003</v>
      </c>
      <c r="H27" s="1712" t="s">
        <v>101</v>
      </c>
      <c r="I27" s="379" t="s">
        <v>1001</v>
      </c>
      <c r="J27" s="1713"/>
      <c r="K27"/>
      <c r="L27" s="1681" t="s">
        <v>5243</v>
      </c>
      <c r="M27" s="1418" t="s">
        <v>1793</v>
      </c>
    </row>
    <row r="28" spans="1:13" s="23" customFormat="1" ht="16.149999999999999" hidden="1" customHeight="1" thickBot="1">
      <c r="A28" s="1621"/>
      <c r="B28" s="109"/>
      <c r="C28" s="779" t="s">
        <v>4210</v>
      </c>
      <c r="D28" s="780" t="s">
        <v>3378</v>
      </c>
      <c r="E28" s="1714"/>
      <c r="F28" s="1715" t="s">
        <v>4448</v>
      </c>
      <c r="G28" s="1715" t="s">
        <v>4448</v>
      </c>
      <c r="H28" s="1716" t="s">
        <v>4916</v>
      </c>
      <c r="I28" s="1717" t="s">
        <v>3562</v>
      </c>
      <c r="J28" s="1718"/>
      <c r="K28"/>
      <c r="L28" s="1682"/>
      <c r="M28" s="1683"/>
    </row>
    <row r="29" spans="1:13" s="23" customFormat="1" ht="16.149999999999999" hidden="1" customHeight="1" thickTop="1">
      <c r="A29" s="31"/>
      <c r="B29" s="1686" t="s">
        <v>4257</v>
      </c>
      <c r="C29" s="1456" t="s">
        <v>6209</v>
      </c>
      <c r="D29" s="1457" t="s">
        <v>6210</v>
      </c>
      <c r="E29" s="1466">
        <v>45277</v>
      </c>
      <c r="F29" s="1459"/>
      <c r="G29" s="1457">
        <f t="shared" ref="G29:G33" si="12">E29+25</f>
        <v>45302</v>
      </c>
      <c r="H29" s="1689">
        <f t="shared" ref="H29:H33" si="13">E29+27</f>
        <v>45304</v>
      </c>
      <c r="I29" s="1457">
        <f t="shared" ref="I29:I33" si="14">E29+30</f>
        <v>45307</v>
      </c>
      <c r="J29" s="1713"/>
      <c r="K29"/>
      <c r="L29" s="1684">
        <v>45261</v>
      </c>
      <c r="M29" s="1685">
        <f t="shared" ref="M29:M38" si="15">L29+3</f>
        <v>45264</v>
      </c>
    </row>
    <row r="30" spans="1:13" s="23" customFormat="1" ht="16.149999999999999" hidden="1" customHeight="1">
      <c r="A30" s="31"/>
      <c r="B30" s="1686" t="s">
        <v>4258</v>
      </c>
      <c r="C30" s="1456" t="s">
        <v>4462</v>
      </c>
      <c r="D30" s="1457" t="s">
        <v>6211</v>
      </c>
      <c r="E30" s="1466">
        <v>45270</v>
      </c>
      <c r="F30" s="1459"/>
      <c r="G30" s="1457">
        <f t="shared" si="12"/>
        <v>45295</v>
      </c>
      <c r="H30" s="1689">
        <f t="shared" si="13"/>
        <v>45297</v>
      </c>
      <c r="I30" s="1457">
        <f t="shared" si="14"/>
        <v>45300</v>
      </c>
      <c r="J30" s="1713"/>
      <c r="K30"/>
      <c r="L30" s="1684">
        <v>45268</v>
      </c>
      <c r="M30" s="1685">
        <f t="shared" si="15"/>
        <v>45271</v>
      </c>
    </row>
    <row r="31" spans="1:13" s="23" customFormat="1" ht="16.149999999999999" hidden="1" customHeight="1">
      <c r="A31" s="31"/>
      <c r="B31" s="1686" t="s">
        <v>4260</v>
      </c>
      <c r="C31" s="1456" t="s">
        <v>6192</v>
      </c>
      <c r="D31" s="1457" t="s">
        <v>6212</v>
      </c>
      <c r="E31" s="1466">
        <v>45282</v>
      </c>
      <c r="F31" s="1459"/>
      <c r="G31" s="1457">
        <f t="shared" si="12"/>
        <v>45307</v>
      </c>
      <c r="H31" s="1689">
        <f t="shared" si="13"/>
        <v>45309</v>
      </c>
      <c r="I31" s="1457">
        <f t="shared" si="14"/>
        <v>45312</v>
      </c>
      <c r="J31" s="1713"/>
      <c r="K31"/>
      <c r="L31" s="1684">
        <v>45275</v>
      </c>
      <c r="M31" s="1685">
        <f t="shared" si="15"/>
        <v>45278</v>
      </c>
    </row>
    <row r="32" spans="1:13" s="23" customFormat="1" ht="16.149999999999999" hidden="1" customHeight="1">
      <c r="A32" s="31"/>
      <c r="B32" s="1686" t="s">
        <v>5838</v>
      </c>
      <c r="C32" s="1456" t="s">
        <v>6194</v>
      </c>
      <c r="D32" s="1457" t="s">
        <v>6213</v>
      </c>
      <c r="E32" s="1457">
        <v>45289</v>
      </c>
      <c r="F32" s="1459"/>
      <c r="G32" s="1457">
        <f t="shared" si="12"/>
        <v>45314</v>
      </c>
      <c r="H32" s="1689">
        <f t="shared" si="13"/>
        <v>45316</v>
      </c>
      <c r="I32" s="1457">
        <f t="shared" si="14"/>
        <v>45319</v>
      </c>
      <c r="J32" s="1713"/>
      <c r="K32"/>
      <c r="L32" s="1684">
        <v>45282</v>
      </c>
      <c r="M32" s="1685">
        <f t="shared" si="15"/>
        <v>45285</v>
      </c>
    </row>
    <row r="33" spans="1:13" s="23" customFormat="1" ht="16.149999999999999" hidden="1" customHeight="1">
      <c r="A33" s="31"/>
      <c r="B33" s="1686" t="s">
        <v>5840</v>
      </c>
      <c r="C33" s="1460" t="s">
        <v>6196</v>
      </c>
      <c r="D33" s="1461" t="s">
        <v>6214</v>
      </c>
      <c r="E33" s="1461">
        <v>45298</v>
      </c>
      <c r="F33" s="1459"/>
      <c r="G33" s="1457">
        <f t="shared" si="12"/>
        <v>45323</v>
      </c>
      <c r="H33" s="1689">
        <f t="shared" si="13"/>
        <v>45325</v>
      </c>
      <c r="I33" s="1457">
        <f t="shared" si="14"/>
        <v>45328</v>
      </c>
      <c r="J33" s="1713"/>
      <c r="K33"/>
      <c r="L33" s="1684">
        <v>45289</v>
      </c>
      <c r="M33" s="1685">
        <f t="shared" si="15"/>
        <v>45292</v>
      </c>
    </row>
    <row r="34" spans="1:13" s="23" customFormat="1" ht="16.149999999999999" hidden="1" customHeight="1">
      <c r="A34" s="31"/>
      <c r="B34" s="1686" t="s">
        <v>4412</v>
      </c>
      <c r="C34" s="1802" t="s">
        <v>6198</v>
      </c>
      <c r="D34" s="1803" t="s">
        <v>6215</v>
      </c>
      <c r="E34" s="1803">
        <v>45310</v>
      </c>
      <c r="F34" s="1652"/>
      <c r="G34" s="1516">
        <f t="shared" ref="G34" si="16">E34+25</f>
        <v>45335</v>
      </c>
      <c r="H34" s="1804">
        <f t="shared" ref="H34" si="17">E34+27</f>
        <v>45337</v>
      </c>
      <c r="I34" s="1516">
        <f t="shared" ref="I34" si="18">E34+30</f>
        <v>45340</v>
      </c>
      <c r="J34" s="1713"/>
      <c r="K34"/>
      <c r="L34" s="1684">
        <v>45296</v>
      </c>
      <c r="M34" s="1685">
        <f t="shared" si="15"/>
        <v>45299</v>
      </c>
    </row>
    <row r="35" spans="1:13" s="23" customFormat="1" ht="16.149999999999999" hidden="1" customHeight="1">
      <c r="A35" s="31"/>
      <c r="B35" s="1686" t="s">
        <v>4274</v>
      </c>
      <c r="C35" s="1655" t="s">
        <v>5742</v>
      </c>
      <c r="D35" s="1656" t="s">
        <v>6216</v>
      </c>
      <c r="E35" s="1840">
        <v>45340</v>
      </c>
      <c r="F35" s="1805"/>
      <c r="G35" s="1656">
        <f t="shared" ref="G35:G51" si="19">E35+7</f>
        <v>45347</v>
      </c>
      <c r="H35" s="1656">
        <f t="shared" ref="H35:H51" si="20">E35+10</f>
        <v>45350</v>
      </c>
      <c r="I35" s="1656">
        <f t="shared" ref="I35:I51" si="21">E35+37</f>
        <v>45377</v>
      </c>
      <c r="J35" s="1713"/>
      <c r="K35"/>
      <c r="L35" s="1684">
        <v>45324</v>
      </c>
      <c r="M35" s="1685">
        <f t="shared" si="15"/>
        <v>45327</v>
      </c>
    </row>
    <row r="36" spans="1:13" s="23" customFormat="1" ht="16.149999999999999" hidden="1" customHeight="1">
      <c r="A36" s="31"/>
      <c r="B36" s="1686" t="s">
        <v>4279</v>
      </c>
      <c r="C36" s="1655" t="s">
        <v>6217</v>
      </c>
      <c r="D36" s="1656" t="s">
        <v>6218</v>
      </c>
      <c r="E36" s="1840">
        <v>45356</v>
      </c>
      <c r="F36" s="1805"/>
      <c r="G36" s="1656">
        <f t="shared" si="19"/>
        <v>45363</v>
      </c>
      <c r="H36" s="1656">
        <f t="shared" si="20"/>
        <v>45366</v>
      </c>
      <c r="I36" s="1656">
        <f t="shared" si="21"/>
        <v>45393</v>
      </c>
      <c r="J36" s="1713"/>
      <c r="K36"/>
      <c r="L36" s="1684">
        <v>45331</v>
      </c>
      <c r="M36" s="1685">
        <f t="shared" si="15"/>
        <v>45334</v>
      </c>
    </row>
    <row r="37" spans="1:13" s="23" customFormat="1" ht="16.149999999999999" hidden="1" customHeight="1">
      <c r="A37" s="31"/>
      <c r="B37" s="1686" t="s">
        <v>4284</v>
      </c>
      <c r="C37" s="1655" t="s">
        <v>6219</v>
      </c>
      <c r="D37" s="1656" t="s">
        <v>6220</v>
      </c>
      <c r="E37" s="1656">
        <v>45367</v>
      </c>
      <c r="F37" s="1805"/>
      <c r="G37" s="1656">
        <f t="shared" si="19"/>
        <v>45374</v>
      </c>
      <c r="H37" s="1656">
        <f t="shared" si="20"/>
        <v>45377</v>
      </c>
      <c r="I37" s="1656">
        <f t="shared" si="21"/>
        <v>45404</v>
      </c>
      <c r="J37" s="1713"/>
      <c r="K37"/>
      <c r="L37" s="1684">
        <v>45338</v>
      </c>
      <c r="M37" s="1685">
        <f t="shared" si="15"/>
        <v>45341</v>
      </c>
    </row>
    <row r="38" spans="1:13" s="23" customFormat="1" ht="16.149999999999999" hidden="1" customHeight="1">
      <c r="A38" s="31" t="s">
        <v>6221</v>
      </c>
      <c r="B38" s="1686" t="s">
        <v>4211</v>
      </c>
      <c r="C38" s="1871" t="s">
        <v>391</v>
      </c>
      <c r="D38" s="1656" t="s">
        <v>6222</v>
      </c>
      <c r="E38" s="1869">
        <v>45371</v>
      </c>
      <c r="F38" s="1870"/>
      <c r="G38" s="1869">
        <f t="shared" si="19"/>
        <v>45378</v>
      </c>
      <c r="H38" s="1869">
        <f t="shared" si="20"/>
        <v>45381</v>
      </c>
      <c r="I38" s="1869">
        <f t="shared" si="21"/>
        <v>45408</v>
      </c>
      <c r="J38" s="1713"/>
      <c r="K38"/>
      <c r="L38" s="1684">
        <v>45345</v>
      </c>
      <c r="M38" s="1685">
        <f t="shared" si="15"/>
        <v>45348</v>
      </c>
    </row>
    <row r="39" spans="1:13" s="23" customFormat="1" ht="16.149999999999999" hidden="1" customHeight="1">
      <c r="A39" s="31" t="s">
        <v>6223</v>
      </c>
      <c r="B39" s="1686" t="s">
        <v>4213</v>
      </c>
      <c r="C39" s="1657" t="s">
        <v>6224</v>
      </c>
      <c r="D39" s="1658" t="s">
        <v>6225</v>
      </c>
      <c r="E39" s="1658">
        <v>45372</v>
      </c>
      <c r="F39" s="1806"/>
      <c r="G39" s="1658">
        <f t="shared" si="19"/>
        <v>45379</v>
      </c>
      <c r="H39" s="1658">
        <f t="shared" si="20"/>
        <v>45382</v>
      </c>
      <c r="I39" s="1658">
        <f t="shared" si="21"/>
        <v>45409</v>
      </c>
      <c r="J39" s="1713"/>
      <c r="K39"/>
      <c r="L39" s="1684">
        <v>45352</v>
      </c>
      <c r="M39" s="1685">
        <f t="shared" ref="M39:M51" si="22">L39+3</f>
        <v>45355</v>
      </c>
    </row>
    <row r="40" spans="1:13" s="23" customFormat="1" ht="16.149999999999999" hidden="1" customHeight="1">
      <c r="A40" s="31"/>
      <c r="B40" s="1686" t="s">
        <v>4215</v>
      </c>
      <c r="C40" s="1778" t="s">
        <v>404</v>
      </c>
      <c r="D40" s="1807" t="s">
        <v>6226</v>
      </c>
      <c r="E40" s="1869">
        <v>45359</v>
      </c>
      <c r="F40" s="1870"/>
      <c r="G40" s="1869"/>
      <c r="H40" s="1869"/>
      <c r="I40" s="1869"/>
      <c r="J40" s="1713"/>
      <c r="K40"/>
      <c r="L40" s="1684">
        <v>45359</v>
      </c>
      <c r="M40" s="1685">
        <f t="shared" si="22"/>
        <v>45362</v>
      </c>
    </row>
    <row r="41" spans="1:13" s="23" customFormat="1" ht="16.149999999999999" hidden="1" customHeight="1">
      <c r="A41" s="31"/>
      <c r="B41" s="1686" t="s">
        <v>4216</v>
      </c>
      <c r="C41" s="1778" t="s">
        <v>404</v>
      </c>
      <c r="D41" s="1658" t="s">
        <v>6227</v>
      </c>
      <c r="E41" s="1869">
        <v>45366</v>
      </c>
      <c r="F41" s="1870"/>
      <c r="G41" s="1869">
        <f>E41+7</f>
        <v>45373</v>
      </c>
      <c r="H41" s="1869">
        <f>E41+10</f>
        <v>45376</v>
      </c>
      <c r="I41" s="1869">
        <f>E41+37</f>
        <v>45403</v>
      </c>
      <c r="J41" s="1713"/>
      <c r="K41"/>
      <c r="L41" s="1684">
        <v>45366</v>
      </c>
      <c r="M41" s="1685">
        <f t="shared" si="22"/>
        <v>45369</v>
      </c>
    </row>
    <row r="42" spans="1:13" s="23" customFormat="1" ht="16.149999999999999" hidden="1" customHeight="1">
      <c r="A42" s="31"/>
      <c r="B42" s="1686" t="s">
        <v>4217</v>
      </c>
      <c r="C42" s="1657" t="s">
        <v>5216</v>
      </c>
      <c r="D42" s="1658" t="s">
        <v>6228</v>
      </c>
      <c r="E42" s="1658">
        <v>45377</v>
      </c>
      <c r="F42" s="1806"/>
      <c r="G42" s="1658">
        <f t="shared" si="19"/>
        <v>45384</v>
      </c>
      <c r="H42" s="1658">
        <f t="shared" si="20"/>
        <v>45387</v>
      </c>
      <c r="I42" s="1658">
        <f t="shared" si="21"/>
        <v>45414</v>
      </c>
      <c r="J42" s="1713"/>
      <c r="K42"/>
      <c r="L42" s="1684">
        <v>45373</v>
      </c>
      <c r="M42" s="1685">
        <f t="shared" si="22"/>
        <v>45376</v>
      </c>
    </row>
    <row r="43" spans="1:13" s="23" customFormat="1" ht="16.149999999999999" hidden="1" customHeight="1">
      <c r="A43" s="31"/>
      <c r="B43" s="1686" t="s">
        <v>4219</v>
      </c>
      <c r="C43" s="1657" t="s">
        <v>6229</v>
      </c>
      <c r="D43" s="1658" t="s">
        <v>6230</v>
      </c>
      <c r="E43" s="1658">
        <v>45389</v>
      </c>
      <c r="F43" s="1806"/>
      <c r="G43" s="1658">
        <f t="shared" si="19"/>
        <v>45396</v>
      </c>
      <c r="H43" s="1658">
        <f t="shared" si="20"/>
        <v>45399</v>
      </c>
      <c r="I43" s="1658">
        <f t="shared" si="21"/>
        <v>45426</v>
      </c>
      <c r="J43" s="1713"/>
      <c r="K43"/>
      <c r="L43" s="1684">
        <v>45380</v>
      </c>
      <c r="M43" s="1685">
        <f t="shared" si="22"/>
        <v>45383</v>
      </c>
    </row>
    <row r="44" spans="1:13" s="23" customFormat="1" ht="16.149999999999999" hidden="1" customHeight="1">
      <c r="A44" s="31"/>
      <c r="B44" s="1686" t="s">
        <v>4221</v>
      </c>
      <c r="C44" s="1655" t="s">
        <v>863</v>
      </c>
      <c r="D44" s="1656" t="s">
        <v>6231</v>
      </c>
      <c r="E44" s="1656">
        <v>45393</v>
      </c>
      <c r="F44" s="1805"/>
      <c r="G44" s="1656">
        <f t="shared" si="19"/>
        <v>45400</v>
      </c>
      <c r="H44" s="1656">
        <f t="shared" si="20"/>
        <v>45403</v>
      </c>
      <c r="I44" s="1656">
        <f t="shared" si="21"/>
        <v>45430</v>
      </c>
      <c r="J44" s="1713"/>
      <c r="K44"/>
      <c r="L44" s="1684">
        <v>45387</v>
      </c>
      <c r="M44" s="1685">
        <f t="shared" si="22"/>
        <v>45390</v>
      </c>
    </row>
    <row r="45" spans="1:13" s="23" customFormat="1" ht="16.149999999999999" hidden="1" customHeight="1">
      <c r="A45" s="31"/>
      <c r="B45" s="1686" t="s">
        <v>4223</v>
      </c>
      <c r="C45" s="1655" t="s">
        <v>4462</v>
      </c>
      <c r="D45" s="1656" t="s">
        <v>6232</v>
      </c>
      <c r="E45" s="1656">
        <v>45403</v>
      </c>
      <c r="F45" s="1805"/>
      <c r="G45" s="1656">
        <f t="shared" si="19"/>
        <v>45410</v>
      </c>
      <c r="H45" s="1656">
        <f t="shared" si="20"/>
        <v>45413</v>
      </c>
      <c r="I45" s="1656">
        <f t="shared" si="21"/>
        <v>45440</v>
      </c>
      <c r="J45" s="1713"/>
      <c r="K45"/>
      <c r="L45" s="1684">
        <v>45394</v>
      </c>
      <c r="M45" s="1685">
        <f t="shared" si="22"/>
        <v>45397</v>
      </c>
    </row>
    <row r="46" spans="1:13" s="23" customFormat="1" ht="16.149999999999999" hidden="1" customHeight="1">
      <c r="A46" s="31"/>
      <c r="B46" s="1686" t="s">
        <v>4224</v>
      </c>
      <c r="C46" s="1822" t="s">
        <v>6209</v>
      </c>
      <c r="D46" s="1945" t="s">
        <v>6233</v>
      </c>
      <c r="E46" s="1945">
        <v>45413</v>
      </c>
      <c r="F46" s="1946"/>
      <c r="G46" s="1945">
        <f t="shared" si="19"/>
        <v>45420</v>
      </c>
      <c r="H46" s="1945">
        <f t="shared" si="20"/>
        <v>45423</v>
      </c>
      <c r="I46" s="1945">
        <f t="shared" si="21"/>
        <v>45450</v>
      </c>
      <c r="J46" s="1713"/>
      <c r="K46"/>
      <c r="L46" s="1684">
        <v>45401</v>
      </c>
      <c r="M46" s="1685">
        <f t="shared" si="22"/>
        <v>45404</v>
      </c>
    </row>
    <row r="47" spans="1:13" s="23" customFormat="1" ht="16.149999999999999" hidden="1" customHeight="1">
      <c r="A47" s="31"/>
      <c r="B47" s="1686" t="s">
        <v>4227</v>
      </c>
      <c r="C47" s="1822" t="s">
        <v>6192</v>
      </c>
      <c r="D47" s="1945" t="s">
        <v>6234</v>
      </c>
      <c r="E47" s="1945">
        <v>45421</v>
      </c>
      <c r="F47" s="1946"/>
      <c r="G47" s="1945">
        <f t="shared" si="19"/>
        <v>45428</v>
      </c>
      <c r="H47" s="1945">
        <f t="shared" si="20"/>
        <v>45431</v>
      </c>
      <c r="I47" s="1945">
        <f t="shared" si="21"/>
        <v>45458</v>
      </c>
      <c r="J47" s="1713"/>
      <c r="K47"/>
      <c r="L47" s="1684">
        <v>45408</v>
      </c>
      <c r="M47" s="1685">
        <f t="shared" si="22"/>
        <v>45411</v>
      </c>
    </row>
    <row r="48" spans="1:13" s="23" customFormat="1" ht="16.149999999999999" hidden="1" customHeight="1">
      <c r="A48" s="31"/>
      <c r="B48" s="1686" t="s">
        <v>5883</v>
      </c>
      <c r="C48" s="1657" t="s">
        <v>6194</v>
      </c>
      <c r="D48" s="1658" t="s">
        <v>6235</v>
      </c>
      <c r="E48" s="1658">
        <v>45433</v>
      </c>
      <c r="F48" s="1805"/>
      <c r="G48" s="1658">
        <f t="shared" si="19"/>
        <v>45440</v>
      </c>
      <c r="H48" s="1658">
        <f t="shared" si="20"/>
        <v>45443</v>
      </c>
      <c r="I48" s="1658">
        <f t="shared" si="21"/>
        <v>45470</v>
      </c>
      <c r="J48" s="1713"/>
      <c r="K48"/>
      <c r="L48" s="1684">
        <v>45415</v>
      </c>
      <c r="M48" s="1685">
        <f t="shared" si="22"/>
        <v>45418</v>
      </c>
    </row>
    <row r="49" spans="1:13" s="23" customFormat="1" ht="16.149999999999999" hidden="1" customHeight="1">
      <c r="A49" s="31"/>
      <c r="B49" s="1686" t="s">
        <v>6236</v>
      </c>
      <c r="C49" s="1657" t="s">
        <v>6196</v>
      </c>
      <c r="D49" s="1658" t="s">
        <v>6237</v>
      </c>
      <c r="E49" s="1658">
        <v>45435</v>
      </c>
      <c r="F49" s="1805"/>
      <c r="G49" s="1658">
        <f>E49+7</f>
        <v>45442</v>
      </c>
      <c r="H49" s="1658">
        <f>E49+10</f>
        <v>45445</v>
      </c>
      <c r="I49" s="1658">
        <f>E49+37</f>
        <v>45472</v>
      </c>
      <c r="J49" s="1713"/>
      <c r="K49"/>
      <c r="L49" s="1684">
        <v>45422</v>
      </c>
      <c r="M49" s="1685">
        <f>L49+3</f>
        <v>45425</v>
      </c>
    </row>
    <row r="50" spans="1:13" s="23" customFormat="1" ht="16.149999999999999" hidden="1" customHeight="1">
      <c r="A50" s="31"/>
      <c r="B50" s="1686" t="s">
        <v>5889</v>
      </c>
      <c r="C50" s="1657" t="s">
        <v>6200</v>
      </c>
      <c r="D50" s="1658" t="s">
        <v>6238</v>
      </c>
      <c r="E50" s="1658">
        <v>45437</v>
      </c>
      <c r="F50" s="1805"/>
      <c r="G50" s="1658">
        <f>E50+7</f>
        <v>45444</v>
      </c>
      <c r="H50" s="1658">
        <f>E50+10</f>
        <v>45447</v>
      </c>
      <c r="I50" s="1658">
        <f>E50+37</f>
        <v>45474</v>
      </c>
      <c r="J50" s="1713"/>
      <c r="K50"/>
      <c r="L50" s="1684">
        <v>45429</v>
      </c>
      <c r="M50" s="1685">
        <f>L50+3</f>
        <v>45432</v>
      </c>
    </row>
    <row r="51" spans="1:13" s="23" customFormat="1" ht="16.149999999999999" hidden="1" customHeight="1">
      <c r="A51" s="31"/>
      <c r="B51" s="1686" t="s">
        <v>5893</v>
      </c>
      <c r="C51" s="1657" t="s">
        <v>6239</v>
      </c>
      <c r="D51" s="1658" t="s">
        <v>6240</v>
      </c>
      <c r="E51" s="1658">
        <v>45443</v>
      </c>
      <c r="F51" s="1805"/>
      <c r="G51" s="1658">
        <f t="shared" si="19"/>
        <v>45450</v>
      </c>
      <c r="H51" s="1658">
        <f t="shared" si="20"/>
        <v>45453</v>
      </c>
      <c r="I51" s="1658">
        <f t="shared" si="21"/>
        <v>45480</v>
      </c>
      <c r="J51" s="1713"/>
      <c r="K51"/>
      <c r="L51" s="1684">
        <v>45436</v>
      </c>
      <c r="M51" s="1685">
        <f t="shared" si="22"/>
        <v>45439</v>
      </c>
    </row>
    <row r="52" spans="1:13" s="23" customFormat="1" ht="16.149999999999999" hidden="1" customHeight="1">
      <c r="A52" s="31"/>
      <c r="B52" s="1686" t="s">
        <v>5897</v>
      </c>
      <c r="C52" s="1657" t="s">
        <v>6202</v>
      </c>
      <c r="D52" s="1658" t="s">
        <v>6241</v>
      </c>
      <c r="E52" s="1658">
        <v>45459</v>
      </c>
      <c r="F52" s="1805"/>
      <c r="G52" s="1937" t="s">
        <v>391</v>
      </c>
      <c r="H52" s="1658">
        <f>E52+10</f>
        <v>45469</v>
      </c>
      <c r="I52" s="1658">
        <f>E52+37</f>
        <v>45496</v>
      </c>
      <c r="J52" s="1713"/>
      <c r="K52"/>
      <c r="L52" s="1684">
        <v>45443</v>
      </c>
      <c r="M52" s="1685">
        <f>L52+3</f>
        <v>45446</v>
      </c>
    </row>
    <row r="53" spans="1:13" s="23" customFormat="1" ht="16.149999999999999" hidden="1" customHeight="1">
      <c r="A53" s="31"/>
      <c r="B53" s="1686" t="s">
        <v>5901</v>
      </c>
      <c r="C53" s="1822" t="s">
        <v>6189</v>
      </c>
      <c r="D53" s="1945" t="s">
        <v>6242</v>
      </c>
      <c r="E53" s="1945">
        <v>45462</v>
      </c>
      <c r="F53" s="1946"/>
      <c r="G53" s="1945">
        <f>E53+7</f>
        <v>45469</v>
      </c>
      <c r="H53" s="1945">
        <f>E53+10</f>
        <v>45472</v>
      </c>
      <c r="I53" s="1945">
        <f>E53+37</f>
        <v>45499</v>
      </c>
      <c r="J53" s="1713"/>
      <c r="K53"/>
      <c r="L53" s="1684">
        <v>45450</v>
      </c>
      <c r="M53" s="1685">
        <f>L53+3</f>
        <v>45453</v>
      </c>
    </row>
    <row r="54" spans="1:13" s="23" customFormat="1" ht="16.149999999999999" hidden="1" customHeight="1">
      <c r="A54" s="31"/>
      <c r="B54" s="1686" t="s">
        <v>5905</v>
      </c>
      <c r="C54" s="1822" t="s">
        <v>2608</v>
      </c>
      <c r="D54" s="1945" t="s">
        <v>6243</v>
      </c>
      <c r="E54" s="1945">
        <v>45465</v>
      </c>
      <c r="F54" s="1946"/>
      <c r="G54" s="1945">
        <f t="shared" ref="G54:G56" si="23">E54+7</f>
        <v>45472</v>
      </c>
      <c r="H54" s="1945">
        <f t="shared" ref="H54:H56" si="24">E54+10</f>
        <v>45475</v>
      </c>
      <c r="I54" s="1945">
        <f t="shared" ref="I54:I56" si="25">E54+37</f>
        <v>45502</v>
      </c>
      <c r="J54" s="1713"/>
      <c r="K54"/>
      <c r="L54" s="1684">
        <v>45457</v>
      </c>
      <c r="M54" s="1685">
        <f t="shared" ref="M54:M56" si="26">L54+3</f>
        <v>45460</v>
      </c>
    </row>
    <row r="55" spans="1:13" s="23" customFormat="1" ht="16.149999999999999" hidden="1" customHeight="1">
      <c r="A55" s="31"/>
      <c r="B55" s="1686" t="s">
        <v>6244</v>
      </c>
      <c r="C55" s="1822" t="s">
        <v>5742</v>
      </c>
      <c r="D55" s="1945" t="s">
        <v>6245</v>
      </c>
      <c r="E55" s="1945">
        <v>45472</v>
      </c>
      <c r="F55" s="1946"/>
      <c r="G55" s="1945">
        <f t="shared" si="23"/>
        <v>45479</v>
      </c>
      <c r="H55" s="1945">
        <f t="shared" si="24"/>
        <v>45482</v>
      </c>
      <c r="I55" s="1945">
        <f t="shared" si="25"/>
        <v>45509</v>
      </c>
      <c r="J55" s="1713"/>
      <c r="K55"/>
      <c r="L55" s="1684">
        <v>45464</v>
      </c>
      <c r="M55" s="1685">
        <f t="shared" si="26"/>
        <v>45467</v>
      </c>
    </row>
    <row r="56" spans="1:13" s="23" customFormat="1" ht="16.149999999999999" hidden="1" customHeight="1">
      <c r="A56" s="31"/>
      <c r="B56" s="1686" t="s">
        <v>5909</v>
      </c>
      <c r="C56" s="1947" t="s">
        <v>404</v>
      </c>
      <c r="D56" s="1946" t="s">
        <v>6246</v>
      </c>
      <c r="E56" s="1937">
        <v>45471</v>
      </c>
      <c r="F56" s="1938"/>
      <c r="G56" s="1937">
        <f t="shared" si="23"/>
        <v>45478</v>
      </c>
      <c r="H56" s="1937">
        <f t="shared" si="24"/>
        <v>45481</v>
      </c>
      <c r="I56" s="1937">
        <f t="shared" si="25"/>
        <v>45508</v>
      </c>
      <c r="J56" s="1713"/>
      <c r="K56"/>
      <c r="L56" s="1684">
        <v>45471</v>
      </c>
      <c r="M56" s="1685">
        <f t="shared" si="26"/>
        <v>45474</v>
      </c>
    </row>
    <row r="57" spans="1:13" s="23" customFormat="1" ht="16.149999999999999" hidden="1" customHeight="1">
      <c r="A57" s="31"/>
      <c r="B57" s="1686" t="s">
        <v>5912</v>
      </c>
      <c r="C57" s="1657" t="s">
        <v>6217</v>
      </c>
      <c r="D57" s="1658" t="s">
        <v>6247</v>
      </c>
      <c r="E57" s="1658">
        <v>45478</v>
      </c>
      <c r="F57" s="1805"/>
      <c r="G57" s="1658">
        <f t="shared" ref="G57:G82" si="27">E57+7</f>
        <v>45485</v>
      </c>
      <c r="H57" s="1658">
        <f t="shared" ref="H57:H82" si="28">E57+10</f>
        <v>45488</v>
      </c>
      <c r="I57" s="1658">
        <f t="shared" ref="I57:I82" si="29">E57+37</f>
        <v>45515</v>
      </c>
      <c r="J57" s="1713"/>
      <c r="L57" s="1684">
        <v>45478</v>
      </c>
      <c r="M57" s="1685">
        <f t="shared" ref="M57:M64" si="30">L57+3</f>
        <v>45481</v>
      </c>
    </row>
    <row r="58" spans="1:13" s="23" customFormat="1" ht="16.149999999999999" hidden="1" customHeight="1">
      <c r="A58" s="80" t="s">
        <v>6248</v>
      </c>
      <c r="B58" s="1686" t="s">
        <v>5915</v>
      </c>
      <c r="C58" s="1657" t="s">
        <v>5165</v>
      </c>
      <c r="D58" s="1658" t="s">
        <v>6249</v>
      </c>
      <c r="E58" s="1658">
        <v>45497</v>
      </c>
      <c r="F58" s="1805"/>
      <c r="G58" s="1658">
        <f t="shared" si="27"/>
        <v>45504</v>
      </c>
      <c r="H58" s="1658">
        <f t="shared" si="28"/>
        <v>45507</v>
      </c>
      <c r="I58" s="1658">
        <f t="shared" si="29"/>
        <v>45534</v>
      </c>
      <c r="J58" s="1713"/>
      <c r="K58"/>
      <c r="L58" s="1684">
        <v>45485</v>
      </c>
      <c r="M58" s="1685">
        <f t="shared" si="30"/>
        <v>45488</v>
      </c>
    </row>
    <row r="59" spans="1:13" s="23" customFormat="1" ht="16.149999999999999" hidden="1" customHeight="1">
      <c r="A59" s="31"/>
      <c r="B59" s="1686" t="s">
        <v>5919</v>
      </c>
      <c r="C59" s="1657" t="s">
        <v>6224</v>
      </c>
      <c r="D59" s="1658" t="s">
        <v>6250</v>
      </c>
      <c r="E59" s="1658">
        <v>45502</v>
      </c>
      <c r="F59" s="1805"/>
      <c r="G59" s="1937" t="s">
        <v>391</v>
      </c>
      <c r="H59" s="1658">
        <f t="shared" si="28"/>
        <v>45512</v>
      </c>
      <c r="I59" s="1658">
        <f t="shared" si="29"/>
        <v>45539</v>
      </c>
      <c r="J59" s="1713"/>
      <c r="K59"/>
      <c r="L59" s="1684">
        <v>45492</v>
      </c>
      <c r="M59" s="1685">
        <f t="shared" si="30"/>
        <v>45495</v>
      </c>
    </row>
    <row r="60" spans="1:13" s="23" customFormat="1" ht="18" hidden="1" customHeight="1">
      <c r="A60" s="31"/>
      <c r="B60" s="1686" t="s">
        <v>5923</v>
      </c>
      <c r="C60" s="1657" t="s">
        <v>5216</v>
      </c>
      <c r="D60" s="1658" t="s">
        <v>6251</v>
      </c>
      <c r="E60" s="1658">
        <v>45509</v>
      </c>
      <c r="F60" s="1805"/>
      <c r="G60" s="1658">
        <f t="shared" si="27"/>
        <v>45516</v>
      </c>
      <c r="H60" s="1658">
        <f t="shared" si="28"/>
        <v>45519</v>
      </c>
      <c r="I60" s="1658">
        <f t="shared" si="29"/>
        <v>45546</v>
      </c>
      <c r="J60" s="1713"/>
      <c r="K60"/>
      <c r="L60" s="1684">
        <v>45499</v>
      </c>
      <c r="M60" s="1685">
        <f t="shared" si="30"/>
        <v>45502</v>
      </c>
    </row>
    <row r="61" spans="1:13" s="23" customFormat="1" ht="16.149999999999999" hidden="1" customHeight="1" thickTop="1">
      <c r="A61" s="31"/>
      <c r="B61" s="1686" t="s">
        <v>5926</v>
      </c>
      <c r="C61" s="1822" t="s">
        <v>6229</v>
      </c>
      <c r="D61" s="1945" t="s">
        <v>6252</v>
      </c>
      <c r="E61" s="1945">
        <v>45515</v>
      </c>
      <c r="F61" s="1946"/>
      <c r="G61" s="1945">
        <f t="shared" si="27"/>
        <v>45522</v>
      </c>
      <c r="H61" s="1945">
        <f t="shared" si="28"/>
        <v>45525</v>
      </c>
      <c r="I61" s="1945">
        <f t="shared" si="29"/>
        <v>45552</v>
      </c>
      <c r="J61" s="1713"/>
      <c r="K61"/>
      <c r="L61" s="1684">
        <v>45506</v>
      </c>
      <c r="M61" s="1685">
        <f t="shared" si="30"/>
        <v>45509</v>
      </c>
    </row>
    <row r="62" spans="1:13" s="23" customFormat="1" ht="16.149999999999999" hidden="1" customHeight="1">
      <c r="A62" s="31"/>
      <c r="B62" s="1686" t="s">
        <v>5929</v>
      </c>
      <c r="C62" s="1947" t="s">
        <v>404</v>
      </c>
      <c r="D62" s="1946" t="s">
        <v>6253</v>
      </c>
      <c r="E62" s="1937">
        <v>45513</v>
      </c>
      <c r="F62" s="1938"/>
      <c r="G62" s="1869">
        <f t="shared" si="27"/>
        <v>45520</v>
      </c>
      <c r="H62" s="1869">
        <f t="shared" si="28"/>
        <v>45523</v>
      </c>
      <c r="I62" s="1869">
        <f t="shared" si="29"/>
        <v>45550</v>
      </c>
      <c r="J62" s="1713"/>
      <c r="K62"/>
      <c r="L62" s="1684">
        <v>45513</v>
      </c>
      <c r="M62" s="1685">
        <f t="shared" si="30"/>
        <v>45516</v>
      </c>
    </row>
    <row r="63" spans="1:13" s="23" customFormat="1" ht="16.149999999999999" hidden="1" customHeight="1">
      <c r="A63" s="31"/>
      <c r="B63" s="1686" t="s">
        <v>5933</v>
      </c>
      <c r="C63" s="1822" t="s">
        <v>863</v>
      </c>
      <c r="D63" s="1945" t="s">
        <v>6254</v>
      </c>
      <c r="E63" s="1945">
        <v>45529</v>
      </c>
      <c r="F63" s="1946"/>
      <c r="G63" s="1937" t="s">
        <v>391</v>
      </c>
      <c r="H63" s="1945">
        <f t="shared" si="28"/>
        <v>45539</v>
      </c>
      <c r="I63" s="1945">
        <f t="shared" si="29"/>
        <v>45566</v>
      </c>
      <c r="J63" s="1713"/>
      <c r="K63"/>
      <c r="L63" s="1684">
        <v>45520</v>
      </c>
      <c r="M63" s="1685">
        <f t="shared" si="30"/>
        <v>45523</v>
      </c>
    </row>
    <row r="64" spans="1:13" s="23" customFormat="1" ht="16.149999999999999" hidden="1" customHeight="1">
      <c r="A64" s="31"/>
      <c r="B64" s="1686" t="s">
        <v>5936</v>
      </c>
      <c r="C64" s="1947" t="s">
        <v>2181</v>
      </c>
      <c r="D64" s="1946" t="s">
        <v>6255</v>
      </c>
      <c r="E64" s="1937">
        <v>45542</v>
      </c>
      <c r="F64" s="1870"/>
      <c r="G64" s="1869">
        <f t="shared" si="27"/>
        <v>45549</v>
      </c>
      <c r="H64" s="1869">
        <f t="shared" si="28"/>
        <v>45552</v>
      </c>
      <c r="I64" s="1869">
        <f t="shared" si="29"/>
        <v>45579</v>
      </c>
      <c r="J64" s="1713"/>
      <c r="K64"/>
      <c r="L64" s="2694">
        <v>45527</v>
      </c>
      <c r="M64" s="2695">
        <f t="shared" si="30"/>
        <v>45530</v>
      </c>
    </row>
    <row r="65" spans="1:13" s="23" customFormat="1" ht="16.149999999999999" hidden="1" customHeight="1">
      <c r="A65" s="31"/>
      <c r="B65" s="1686" t="s">
        <v>5940</v>
      </c>
      <c r="C65" s="1657" t="s">
        <v>6209</v>
      </c>
      <c r="D65" s="1658" t="s">
        <v>6256</v>
      </c>
      <c r="E65" s="1658">
        <v>45548</v>
      </c>
      <c r="F65" s="1806"/>
      <c r="G65" s="1937" t="s">
        <v>391</v>
      </c>
      <c r="H65" s="1658">
        <f t="shared" ref="H65:H72" si="31">E65+10</f>
        <v>45558</v>
      </c>
      <c r="I65" s="1658">
        <f t="shared" ref="I65:I72" si="32">E65+37</f>
        <v>45585</v>
      </c>
      <c r="J65" s="1713"/>
      <c r="K65"/>
      <c r="L65" s="2694">
        <v>45534</v>
      </c>
      <c r="M65" s="2695">
        <f t="shared" ref="M65:M72" si="33">L65+3</f>
        <v>45537</v>
      </c>
    </row>
    <row r="66" spans="1:13" s="23" customFormat="1" ht="16.149999999999999" hidden="1" customHeight="1">
      <c r="A66" s="31"/>
      <c r="B66" s="1686" t="s">
        <v>5944</v>
      </c>
      <c r="C66" s="1657" t="s">
        <v>6192</v>
      </c>
      <c r="D66" s="1658" t="s">
        <v>6257</v>
      </c>
      <c r="E66" s="1658">
        <v>45550</v>
      </c>
      <c r="F66" s="1806"/>
      <c r="G66" s="1658">
        <f t="shared" ref="G66:G72" si="34">E66+7</f>
        <v>45557</v>
      </c>
      <c r="H66" s="1658">
        <f t="shared" si="31"/>
        <v>45560</v>
      </c>
      <c r="I66" s="1658">
        <f t="shared" si="32"/>
        <v>45587</v>
      </c>
      <c r="J66" s="1713"/>
      <c r="K66"/>
      <c r="L66" s="2694">
        <v>45541</v>
      </c>
      <c r="M66" s="2695">
        <f t="shared" si="33"/>
        <v>45544</v>
      </c>
    </row>
    <row r="67" spans="1:13" s="23" customFormat="1" ht="16.149999999999999" hidden="1" customHeight="1">
      <c r="A67" s="31"/>
      <c r="B67" s="1686" t="s">
        <v>5947</v>
      </c>
      <c r="C67" s="1657" t="s">
        <v>6194</v>
      </c>
      <c r="D67" s="1658" t="s">
        <v>6258</v>
      </c>
      <c r="E67" s="1658">
        <v>45553</v>
      </c>
      <c r="F67" s="1806"/>
      <c r="G67" s="1658">
        <f t="shared" si="34"/>
        <v>45560</v>
      </c>
      <c r="H67" s="1658">
        <f t="shared" si="31"/>
        <v>45563</v>
      </c>
      <c r="I67" s="1658">
        <f t="shared" si="32"/>
        <v>45590</v>
      </c>
      <c r="J67" s="1713"/>
      <c r="K67"/>
      <c r="L67" s="2694">
        <v>45548</v>
      </c>
      <c r="M67" s="2695">
        <f t="shared" si="33"/>
        <v>45551</v>
      </c>
    </row>
    <row r="68" spans="1:13" s="23" customFormat="1" ht="16.149999999999999" hidden="1" customHeight="1">
      <c r="A68" s="31"/>
      <c r="B68" s="1686" t="s">
        <v>5951</v>
      </c>
      <c r="C68" s="1657" t="s">
        <v>6196</v>
      </c>
      <c r="D68" s="1658" t="s">
        <v>6259</v>
      </c>
      <c r="E68" s="1658">
        <v>45565</v>
      </c>
      <c r="F68" s="1806"/>
      <c r="G68" s="1873" t="s">
        <v>391</v>
      </c>
      <c r="H68" s="1658">
        <f t="shared" si="31"/>
        <v>45575</v>
      </c>
      <c r="I68" s="1658">
        <f t="shared" si="32"/>
        <v>45602</v>
      </c>
      <c r="J68" s="1713"/>
      <c r="K68"/>
      <c r="L68" s="2694">
        <v>45555</v>
      </c>
      <c r="M68" s="2695">
        <f t="shared" si="33"/>
        <v>45558</v>
      </c>
    </row>
    <row r="69" spans="1:13" s="23" customFormat="1" ht="16.149999999999999" hidden="1" customHeight="1">
      <c r="A69" s="31"/>
      <c r="B69" s="1686" t="s">
        <v>5954</v>
      </c>
      <c r="C69" s="1657" t="s">
        <v>6200</v>
      </c>
      <c r="D69" s="1658" t="s">
        <v>6260</v>
      </c>
      <c r="E69" s="1658">
        <v>45583</v>
      </c>
      <c r="F69" s="1806"/>
      <c r="G69" s="1658">
        <f t="shared" si="34"/>
        <v>45590</v>
      </c>
      <c r="H69" s="1658">
        <f t="shared" si="31"/>
        <v>45593</v>
      </c>
      <c r="I69" s="1658">
        <f t="shared" si="32"/>
        <v>45620</v>
      </c>
      <c r="J69" s="1713"/>
      <c r="K69"/>
      <c r="L69" s="2694">
        <v>45562</v>
      </c>
      <c r="M69" s="2695">
        <f t="shared" si="33"/>
        <v>45565</v>
      </c>
    </row>
    <row r="70" spans="1:13" s="23" customFormat="1" ht="16.149999999999999" hidden="1" customHeight="1">
      <c r="A70" s="31"/>
      <c r="B70" s="1686" t="s">
        <v>5958</v>
      </c>
      <c r="C70" s="1822" t="s">
        <v>6239</v>
      </c>
      <c r="D70" s="1945" t="s">
        <v>6261</v>
      </c>
      <c r="E70" s="1945">
        <v>45581</v>
      </c>
      <c r="F70" s="1946"/>
      <c r="G70" s="1945">
        <f t="shared" si="34"/>
        <v>45588</v>
      </c>
      <c r="H70" s="1945">
        <f t="shared" si="31"/>
        <v>45591</v>
      </c>
      <c r="I70" s="1945">
        <f t="shared" si="32"/>
        <v>45618</v>
      </c>
      <c r="J70" s="1713"/>
      <c r="K70"/>
      <c r="L70" s="2694">
        <v>45569</v>
      </c>
      <c r="M70" s="2695">
        <f t="shared" si="33"/>
        <v>45572</v>
      </c>
    </row>
    <row r="71" spans="1:13" s="23" customFormat="1" ht="16.149999999999999" hidden="1" customHeight="1">
      <c r="A71" s="31"/>
      <c r="B71" s="1686" t="s">
        <v>5961</v>
      </c>
      <c r="C71" s="1822" t="s">
        <v>6262</v>
      </c>
      <c r="D71" s="1945" t="s">
        <v>6263</v>
      </c>
      <c r="E71" s="1945">
        <v>45585</v>
      </c>
      <c r="F71" s="1946"/>
      <c r="G71" s="2002" t="s">
        <v>3188</v>
      </c>
      <c r="H71" s="1945">
        <f t="shared" si="31"/>
        <v>45595</v>
      </c>
      <c r="I71" s="1945">
        <f t="shared" si="32"/>
        <v>45622</v>
      </c>
      <c r="J71" s="1713"/>
      <c r="K71"/>
      <c r="L71" s="2694">
        <v>45576</v>
      </c>
      <c r="M71" s="2695">
        <f t="shared" si="33"/>
        <v>45579</v>
      </c>
    </row>
    <row r="72" spans="1:13" s="23" customFormat="1" ht="16.149999999999999" hidden="1" customHeight="1">
      <c r="A72" s="31"/>
      <c r="B72" s="1686" t="s">
        <v>5964</v>
      </c>
      <c r="C72" s="1822" t="s">
        <v>6189</v>
      </c>
      <c r="D72" s="1945" t="s">
        <v>6264</v>
      </c>
      <c r="E72" s="1945">
        <v>45594</v>
      </c>
      <c r="F72" s="1946"/>
      <c r="G72" s="1945">
        <f t="shared" si="34"/>
        <v>45601</v>
      </c>
      <c r="H72" s="1945">
        <f t="shared" si="31"/>
        <v>45604</v>
      </c>
      <c r="I72" s="1945">
        <f t="shared" si="32"/>
        <v>45631</v>
      </c>
      <c r="J72" s="1713"/>
      <c r="K72"/>
      <c r="L72" s="2694">
        <v>45583</v>
      </c>
      <c r="M72" s="2695">
        <f t="shared" si="33"/>
        <v>45586</v>
      </c>
    </row>
    <row r="73" spans="1:13" s="23" customFormat="1" ht="16.149999999999999" hidden="1" customHeight="1">
      <c r="A73" s="31"/>
      <c r="B73" s="1686" t="s">
        <v>5968</v>
      </c>
      <c r="C73" s="1947" t="s">
        <v>404</v>
      </c>
      <c r="D73" s="1946" t="s">
        <v>6265</v>
      </c>
      <c r="E73" s="1937">
        <v>45590</v>
      </c>
      <c r="F73" s="1870"/>
      <c r="G73" s="1869">
        <f t="shared" ref="G73:G79" si="35">E73+7</f>
        <v>45597</v>
      </c>
      <c r="H73" s="1869">
        <f t="shared" ref="H73:H79" si="36">E73+10</f>
        <v>45600</v>
      </c>
      <c r="I73" s="1869">
        <f t="shared" ref="I73:I79" si="37">E73+37</f>
        <v>45627</v>
      </c>
      <c r="J73" s="1713"/>
      <c r="K73"/>
      <c r="L73" s="2694">
        <v>45590</v>
      </c>
      <c r="M73" s="2695">
        <f>L73+3</f>
        <v>45593</v>
      </c>
    </row>
    <row r="74" spans="1:13" s="23" customFormat="1" ht="16.149999999999999" hidden="1" customHeight="1">
      <c r="A74" s="31"/>
      <c r="B74" s="1686" t="s">
        <v>5971</v>
      </c>
      <c r="C74" s="1657" t="s">
        <v>5742</v>
      </c>
      <c r="D74" s="1658" t="s">
        <v>6266</v>
      </c>
      <c r="E74" s="1658">
        <v>45600</v>
      </c>
      <c r="F74" s="1806"/>
      <c r="G74" s="1658">
        <f t="shared" si="35"/>
        <v>45607</v>
      </c>
      <c r="H74" s="1658">
        <f t="shared" si="36"/>
        <v>45610</v>
      </c>
      <c r="I74" s="1658">
        <f t="shared" si="37"/>
        <v>45637</v>
      </c>
      <c r="J74" s="1713"/>
      <c r="K74"/>
      <c r="L74" s="2693">
        <f>L73+7</f>
        <v>45597</v>
      </c>
      <c r="M74" s="2693">
        <f t="shared" ref="L74:M78" si="38">M73+7</f>
        <v>45600</v>
      </c>
    </row>
    <row r="75" spans="1:13" s="23" customFormat="1" ht="16.149999999999999" hidden="1" customHeight="1">
      <c r="A75" s="31"/>
      <c r="B75" s="1686" t="s">
        <v>5973</v>
      </c>
      <c r="C75" s="1657" t="s">
        <v>6217</v>
      </c>
      <c r="D75" s="1658" t="s">
        <v>6267</v>
      </c>
      <c r="E75" s="1658">
        <v>45610</v>
      </c>
      <c r="F75" s="1806"/>
      <c r="G75" s="1658">
        <f t="shared" si="35"/>
        <v>45617</v>
      </c>
      <c r="H75" s="1658">
        <f t="shared" si="36"/>
        <v>45620</v>
      </c>
      <c r="I75" s="1658">
        <f t="shared" si="37"/>
        <v>45647</v>
      </c>
      <c r="J75" s="1713"/>
      <c r="K75"/>
      <c r="L75" s="2693">
        <f t="shared" si="38"/>
        <v>45604</v>
      </c>
      <c r="M75" s="2693">
        <f t="shared" si="38"/>
        <v>45607</v>
      </c>
    </row>
    <row r="76" spans="1:13" s="23" customFormat="1" ht="16.149999999999999" hidden="1" customHeight="1">
      <c r="A76" s="31"/>
      <c r="B76" s="1686" t="s">
        <v>5976</v>
      </c>
      <c r="C76" s="1657" t="s">
        <v>3051</v>
      </c>
      <c r="D76" s="1658" t="s">
        <v>6268</v>
      </c>
      <c r="E76" s="1658">
        <v>45618</v>
      </c>
      <c r="F76" s="1806"/>
      <c r="G76" s="1658">
        <f t="shared" si="35"/>
        <v>45625</v>
      </c>
      <c r="H76" s="1658">
        <f t="shared" si="36"/>
        <v>45628</v>
      </c>
      <c r="I76" s="1658">
        <f t="shared" si="37"/>
        <v>45655</v>
      </c>
      <c r="J76" s="1713"/>
      <c r="K76"/>
      <c r="L76" s="2693">
        <f t="shared" si="38"/>
        <v>45611</v>
      </c>
      <c r="M76" s="2693">
        <f t="shared" si="38"/>
        <v>45614</v>
      </c>
    </row>
    <row r="77" spans="1:13" s="23" customFormat="1" ht="16.149999999999999" hidden="1" customHeight="1">
      <c r="A77" s="31"/>
      <c r="B77" s="1686" t="s">
        <v>5979</v>
      </c>
      <c r="C77" s="1657" t="s">
        <v>6224</v>
      </c>
      <c r="D77" s="1658" t="s">
        <v>6269</v>
      </c>
      <c r="E77" s="1658">
        <v>45628</v>
      </c>
      <c r="F77" s="1806"/>
      <c r="G77" s="1658">
        <f t="shared" si="35"/>
        <v>45635</v>
      </c>
      <c r="H77" s="1658">
        <f t="shared" si="36"/>
        <v>45638</v>
      </c>
      <c r="I77" s="1658">
        <f t="shared" si="37"/>
        <v>45665</v>
      </c>
      <c r="J77" s="1713"/>
      <c r="K77"/>
      <c r="L77" s="2693">
        <f t="shared" si="38"/>
        <v>45618</v>
      </c>
      <c r="M77" s="2693">
        <f t="shared" si="38"/>
        <v>45621</v>
      </c>
    </row>
    <row r="78" spans="1:13" s="23" customFormat="1" ht="16.149999999999999" hidden="1" customHeight="1">
      <c r="A78" s="31"/>
      <c r="B78" s="1686" t="s">
        <v>6270</v>
      </c>
      <c r="C78" s="2314" t="s">
        <v>404</v>
      </c>
      <c r="D78" s="1946" t="s">
        <v>6271</v>
      </c>
      <c r="E78" s="1937">
        <v>45635</v>
      </c>
      <c r="F78" s="1870"/>
      <c r="G78" s="1869">
        <f t="shared" si="35"/>
        <v>45642</v>
      </c>
      <c r="H78" s="1869">
        <f t="shared" si="36"/>
        <v>45645</v>
      </c>
      <c r="I78" s="1869">
        <f t="shared" si="37"/>
        <v>45672</v>
      </c>
      <c r="J78" s="1713"/>
      <c r="K78"/>
      <c r="L78" s="2693">
        <f t="shared" si="38"/>
        <v>45625</v>
      </c>
      <c r="M78" s="2693">
        <f t="shared" ref="M78" si="39">M77+7</f>
        <v>45628</v>
      </c>
    </row>
    <row r="79" spans="1:13" s="23" customFormat="1" ht="16.149999999999999" hidden="1" customHeight="1">
      <c r="A79" s="31"/>
      <c r="B79" s="1686" t="s">
        <v>6272</v>
      </c>
      <c r="C79" s="1822" t="s">
        <v>2632</v>
      </c>
      <c r="D79" s="1945" t="s">
        <v>6273</v>
      </c>
      <c r="E79" s="1945">
        <v>45640</v>
      </c>
      <c r="F79" s="1946"/>
      <c r="G79" s="1945">
        <f t="shared" si="35"/>
        <v>45647</v>
      </c>
      <c r="H79" s="1945">
        <f t="shared" si="36"/>
        <v>45650</v>
      </c>
      <c r="I79" s="1945">
        <f t="shared" si="37"/>
        <v>45677</v>
      </c>
      <c r="J79" s="1713"/>
      <c r="K79"/>
      <c r="L79" s="2693">
        <f>L78+7</f>
        <v>45632</v>
      </c>
      <c r="M79" s="2693">
        <f t="shared" ref="M79" si="40">M78+7</f>
        <v>45635</v>
      </c>
    </row>
    <row r="80" spans="1:13" s="23" customFormat="1" ht="16.149999999999999" hidden="1" customHeight="1">
      <c r="A80" s="31"/>
      <c r="B80" s="1686" t="s">
        <v>6274</v>
      </c>
      <c r="C80" s="1822" t="s">
        <v>6229</v>
      </c>
      <c r="D80" s="1945" t="s">
        <v>6275</v>
      </c>
      <c r="E80" s="1945">
        <v>45647</v>
      </c>
      <c r="F80" s="1946"/>
      <c r="G80" s="1945">
        <f>E80+7</f>
        <v>45654</v>
      </c>
      <c r="H80" s="1945">
        <f>E80+10</f>
        <v>45657</v>
      </c>
      <c r="I80" s="1945">
        <f>E80+37</f>
        <v>45684</v>
      </c>
      <c r="J80" s="1713"/>
      <c r="K80"/>
      <c r="L80" s="2693">
        <f>L79+7</f>
        <v>45639</v>
      </c>
      <c r="M80" s="2693">
        <f t="shared" ref="M80" si="41">M79+7</f>
        <v>45642</v>
      </c>
    </row>
    <row r="81" spans="1:13" s="23" customFormat="1" ht="16.149999999999999" hidden="1" customHeight="1">
      <c r="A81" s="31"/>
      <c r="B81" s="1686" t="s">
        <v>6276</v>
      </c>
      <c r="C81" s="1822" t="s">
        <v>6277</v>
      </c>
      <c r="D81" s="1945" t="s">
        <v>6278</v>
      </c>
      <c r="E81" s="1945">
        <v>45653</v>
      </c>
      <c r="F81" s="1946"/>
      <c r="G81" s="1945">
        <f t="shared" ref="G81" si="42">E81+7</f>
        <v>45660</v>
      </c>
      <c r="H81" s="1945">
        <f t="shared" ref="H81" si="43">E81+10</f>
        <v>45663</v>
      </c>
      <c r="I81" s="1945">
        <f t="shared" ref="I81" si="44">E81+37</f>
        <v>45690</v>
      </c>
      <c r="J81" s="1713"/>
      <c r="K81"/>
      <c r="L81" s="2693">
        <f t="shared" ref="L81:M82" si="45">L80+7</f>
        <v>45646</v>
      </c>
      <c r="M81" s="2693">
        <f t="shared" si="45"/>
        <v>45649</v>
      </c>
    </row>
    <row r="82" spans="1:13" s="23" customFormat="1" ht="16.149999999999999" hidden="1" customHeight="1">
      <c r="A82" s="31"/>
      <c r="B82" s="1686" t="s">
        <v>5840</v>
      </c>
      <c r="C82" s="2314" t="s">
        <v>404</v>
      </c>
      <c r="D82" s="1946" t="s">
        <v>6279</v>
      </c>
      <c r="E82" s="1937">
        <v>45653</v>
      </c>
      <c r="F82" s="1870"/>
      <c r="G82" s="1869">
        <f t="shared" si="27"/>
        <v>45660</v>
      </c>
      <c r="H82" s="1869">
        <f t="shared" si="28"/>
        <v>45663</v>
      </c>
      <c r="I82" s="1869">
        <f t="shared" si="29"/>
        <v>45690</v>
      </c>
      <c r="J82" s="1713"/>
      <c r="K82"/>
      <c r="L82" s="2693">
        <f t="shared" si="45"/>
        <v>45653</v>
      </c>
      <c r="M82" s="2693">
        <f t="shared" si="45"/>
        <v>45656</v>
      </c>
    </row>
    <row r="83" spans="1:13" s="23" customFormat="1" ht="16.149999999999999" hidden="1" customHeight="1" thickTop="1">
      <c r="A83" s="31"/>
      <c r="B83" s="1686" t="s">
        <v>4412</v>
      </c>
      <c r="C83" s="1657" t="s">
        <v>6209</v>
      </c>
      <c r="D83" s="1658" t="s">
        <v>6280</v>
      </c>
      <c r="E83" s="1658">
        <v>45303</v>
      </c>
      <c r="F83" s="1806"/>
      <c r="G83" s="1658">
        <f>E83+7</f>
        <v>45310</v>
      </c>
      <c r="H83" s="1658">
        <f>E83+10</f>
        <v>45313</v>
      </c>
      <c r="I83" s="1658">
        <f>E83+37</f>
        <v>45340</v>
      </c>
      <c r="J83" s="1713"/>
      <c r="K83"/>
      <c r="L83" s="2693">
        <f>L82+7</f>
        <v>45660</v>
      </c>
      <c r="M83" s="2693">
        <f>M82+7</f>
        <v>45663</v>
      </c>
    </row>
    <row r="84" spans="1:13" s="23" customFormat="1" ht="16.149999999999999" hidden="1" customHeight="1">
      <c r="A84" s="31"/>
      <c r="B84" s="1686" t="s">
        <v>4416</v>
      </c>
      <c r="C84" s="1657" t="s">
        <v>6281</v>
      </c>
      <c r="D84" s="1658" t="s">
        <v>6282</v>
      </c>
      <c r="E84" s="1658">
        <v>45312</v>
      </c>
      <c r="F84" s="1806"/>
      <c r="G84" s="1937" t="s">
        <v>391</v>
      </c>
      <c r="H84" s="1658">
        <f>E84+10</f>
        <v>45322</v>
      </c>
      <c r="I84" s="1658">
        <f>E84+37</f>
        <v>45349</v>
      </c>
      <c r="J84" s="1713"/>
      <c r="K84"/>
      <c r="L84" s="2693">
        <f>L83+7</f>
        <v>45667</v>
      </c>
      <c r="M84" s="2693">
        <f>M82+7</f>
        <v>45663</v>
      </c>
    </row>
    <row r="85" spans="1:13" s="23" customFormat="1" ht="16.149999999999999" hidden="1" customHeight="1">
      <c r="A85" s="31"/>
      <c r="B85" s="1686" t="s">
        <v>4420</v>
      </c>
      <c r="C85" s="1657" t="s">
        <v>6194</v>
      </c>
      <c r="D85" s="1658" t="s">
        <v>6283</v>
      </c>
      <c r="E85" s="1658">
        <v>45317</v>
      </c>
      <c r="F85" s="1806"/>
      <c r="G85" s="1658">
        <f t="shared" ref="G85:G94" si="46">E85+7</f>
        <v>45324</v>
      </c>
      <c r="H85" s="1658">
        <f t="shared" ref="H85:H94" si="47">E85+10</f>
        <v>45327</v>
      </c>
      <c r="I85" s="1658">
        <f t="shared" ref="I85:I94" si="48">E85+37</f>
        <v>45354</v>
      </c>
      <c r="J85" s="1713"/>
      <c r="K85"/>
      <c r="L85" s="2693">
        <f t="shared" ref="L85:L95" si="49">L84+7</f>
        <v>45674</v>
      </c>
      <c r="M85" s="2693">
        <f t="shared" ref="M85:M91" si="50">M76+7</f>
        <v>45621</v>
      </c>
    </row>
    <row r="86" spans="1:13" s="23" customFormat="1" ht="16.149999999999999" hidden="1" customHeight="1">
      <c r="A86" s="31"/>
      <c r="B86" s="1686" t="s">
        <v>4269</v>
      </c>
      <c r="C86" s="2931" t="s">
        <v>6284</v>
      </c>
      <c r="D86" s="1658" t="s">
        <v>6285</v>
      </c>
      <c r="E86" s="1869">
        <v>45315</v>
      </c>
      <c r="F86" s="1870"/>
      <c r="G86" s="1869">
        <f t="shared" si="46"/>
        <v>45322</v>
      </c>
      <c r="H86" s="1869">
        <f t="shared" si="47"/>
        <v>45325</v>
      </c>
      <c r="I86" s="1869">
        <f t="shared" si="48"/>
        <v>45352</v>
      </c>
      <c r="J86" s="1713"/>
      <c r="K86"/>
      <c r="L86" s="2693">
        <f t="shared" si="49"/>
        <v>45681</v>
      </c>
      <c r="M86" s="2693">
        <f t="shared" si="50"/>
        <v>45628</v>
      </c>
    </row>
    <row r="87" spans="1:13" s="23" customFormat="1" ht="16.149999999999999" hidden="1" customHeight="1">
      <c r="A87" s="31"/>
      <c r="B87" s="1686" t="s">
        <v>4274</v>
      </c>
      <c r="C87" s="1657" t="s">
        <v>6239</v>
      </c>
      <c r="D87" s="1658" t="s">
        <v>6286</v>
      </c>
      <c r="E87" s="1658">
        <v>45329</v>
      </c>
      <c r="F87" s="1806"/>
      <c r="G87" s="1658">
        <f t="shared" si="46"/>
        <v>45336</v>
      </c>
      <c r="H87" s="1658">
        <f t="shared" si="47"/>
        <v>45339</v>
      </c>
      <c r="I87" s="1658">
        <f t="shared" si="48"/>
        <v>45366</v>
      </c>
      <c r="J87" s="1713"/>
      <c r="K87"/>
      <c r="L87" s="2693">
        <f t="shared" si="49"/>
        <v>45688</v>
      </c>
      <c r="M87" s="2693">
        <f t="shared" si="50"/>
        <v>45635</v>
      </c>
    </row>
    <row r="88" spans="1:13" s="23" customFormat="1" ht="16.149999999999999" hidden="1" customHeight="1">
      <c r="A88" s="31"/>
      <c r="B88" s="1686" t="s">
        <v>4279</v>
      </c>
      <c r="C88" s="1822" t="s">
        <v>6200</v>
      </c>
      <c r="D88" s="1945" t="s">
        <v>6287</v>
      </c>
      <c r="E88" s="1945">
        <v>45329</v>
      </c>
      <c r="F88" s="1946"/>
      <c r="G88" s="1945">
        <f t="shared" si="46"/>
        <v>45336</v>
      </c>
      <c r="H88" s="1945">
        <f t="shared" si="47"/>
        <v>45339</v>
      </c>
      <c r="I88" s="1945">
        <f t="shared" si="48"/>
        <v>45366</v>
      </c>
      <c r="J88" s="1713"/>
      <c r="K88"/>
      <c r="L88" s="2693">
        <f t="shared" si="49"/>
        <v>45695</v>
      </c>
      <c r="M88" s="2693">
        <f t="shared" si="50"/>
        <v>45642</v>
      </c>
    </row>
    <row r="89" spans="1:13" s="23" customFormat="1" ht="16.149999999999999" hidden="1" customHeight="1">
      <c r="A89" s="31"/>
      <c r="B89" s="1686" t="s">
        <v>4284</v>
      </c>
      <c r="C89" s="1822" t="s">
        <v>6262</v>
      </c>
      <c r="D89" s="1945" t="s">
        <v>6288</v>
      </c>
      <c r="E89" s="1945">
        <v>45336</v>
      </c>
      <c r="F89" s="1946"/>
      <c r="G89" s="1945">
        <f t="shared" si="46"/>
        <v>45343</v>
      </c>
      <c r="H89" s="1945">
        <f t="shared" si="47"/>
        <v>45346</v>
      </c>
      <c r="I89" s="1945">
        <f t="shared" si="48"/>
        <v>45373</v>
      </c>
      <c r="J89" s="1713"/>
      <c r="K89"/>
      <c r="L89" s="2693">
        <f t="shared" si="49"/>
        <v>45702</v>
      </c>
      <c r="M89" s="2693">
        <f t="shared" si="50"/>
        <v>45649</v>
      </c>
    </row>
    <row r="90" spans="1:13" s="23" customFormat="1" ht="16.149999999999999" hidden="1" customHeight="1">
      <c r="A90" s="31"/>
      <c r="B90" s="1686" t="s">
        <v>4211</v>
      </c>
      <c r="C90" s="1822" t="s">
        <v>2667</v>
      </c>
      <c r="D90" s="1945" t="s">
        <v>6289</v>
      </c>
      <c r="E90" s="1945">
        <v>45343</v>
      </c>
      <c r="F90" s="1946"/>
      <c r="G90" s="1945">
        <f t="shared" si="46"/>
        <v>45350</v>
      </c>
      <c r="H90" s="1945">
        <f t="shared" si="47"/>
        <v>45353</v>
      </c>
      <c r="I90" s="1945">
        <f t="shared" si="48"/>
        <v>45380</v>
      </c>
      <c r="J90" s="1713"/>
      <c r="K90"/>
      <c r="L90" s="2693">
        <f t="shared" si="49"/>
        <v>45709</v>
      </c>
      <c r="M90" s="2693">
        <f t="shared" si="50"/>
        <v>45656</v>
      </c>
    </row>
    <row r="91" spans="1:13" s="23" customFormat="1" ht="16.149999999999999" hidden="1" customHeight="1">
      <c r="A91" s="31"/>
      <c r="B91" s="1686" t="s">
        <v>4213</v>
      </c>
      <c r="C91" s="1822" t="s">
        <v>6189</v>
      </c>
      <c r="D91" s="1945" t="s">
        <v>6290</v>
      </c>
      <c r="E91" s="1945">
        <v>45350</v>
      </c>
      <c r="F91" s="1946"/>
      <c r="G91" s="1945">
        <f t="shared" si="46"/>
        <v>45357</v>
      </c>
      <c r="H91" s="1945">
        <f t="shared" si="47"/>
        <v>45360</v>
      </c>
      <c r="I91" s="1945">
        <f t="shared" si="48"/>
        <v>45387</v>
      </c>
      <c r="J91" s="1713"/>
      <c r="K91"/>
      <c r="L91" s="2693">
        <f t="shared" si="49"/>
        <v>45716</v>
      </c>
      <c r="M91" s="2693">
        <f t="shared" si="50"/>
        <v>45663</v>
      </c>
    </row>
    <row r="92" spans="1:13" s="23" customFormat="1" ht="16.149999999999999" hidden="1" customHeight="1">
      <c r="A92" s="31"/>
      <c r="B92" s="1686" t="s">
        <v>4215</v>
      </c>
      <c r="C92" s="1657" t="s">
        <v>5742</v>
      </c>
      <c r="D92" s="1658" t="s">
        <v>6291</v>
      </c>
      <c r="E92" s="1658">
        <v>45358</v>
      </c>
      <c r="F92" s="1806"/>
      <c r="G92" s="1658">
        <f t="shared" si="46"/>
        <v>45365</v>
      </c>
      <c r="H92" s="1658">
        <f t="shared" si="47"/>
        <v>45368</v>
      </c>
      <c r="I92" s="1658">
        <f t="shared" si="48"/>
        <v>45395</v>
      </c>
      <c r="J92" s="1713"/>
      <c r="K92"/>
      <c r="L92" s="2693">
        <f t="shared" si="49"/>
        <v>45723</v>
      </c>
      <c r="M92" s="2693">
        <f t="shared" ref="M92:M94" si="51">M80+7</f>
        <v>45649</v>
      </c>
    </row>
    <row r="93" spans="1:13" s="23" customFormat="1" ht="16.149999999999999" hidden="1" customHeight="1">
      <c r="A93" s="31"/>
      <c r="B93" s="1686" t="s">
        <v>4216</v>
      </c>
      <c r="C93" s="1657" t="s">
        <v>6217</v>
      </c>
      <c r="D93" s="1658" t="s">
        <v>6292</v>
      </c>
      <c r="E93" s="1658">
        <v>45365</v>
      </c>
      <c r="F93" s="1806"/>
      <c r="G93" s="1658">
        <f t="shared" si="46"/>
        <v>45372</v>
      </c>
      <c r="H93" s="1658">
        <f t="shared" si="47"/>
        <v>45375</v>
      </c>
      <c r="I93" s="1658">
        <f t="shared" si="48"/>
        <v>45402</v>
      </c>
      <c r="J93" s="1713"/>
      <c r="K93"/>
      <c r="L93" s="2693">
        <f t="shared" si="49"/>
        <v>45730</v>
      </c>
      <c r="M93" s="2693">
        <f t="shared" si="51"/>
        <v>45656</v>
      </c>
    </row>
    <row r="94" spans="1:13" s="23" customFormat="1" ht="16.149999999999999" hidden="1" customHeight="1">
      <c r="A94" s="31"/>
      <c r="B94" s="1686" t="s">
        <v>4217</v>
      </c>
      <c r="C94" s="2352" t="s">
        <v>404</v>
      </c>
      <c r="D94" s="1806" t="s">
        <v>6293</v>
      </c>
      <c r="E94" s="1937">
        <v>45372</v>
      </c>
      <c r="F94" s="1870"/>
      <c r="G94" s="1869">
        <f t="shared" si="46"/>
        <v>45379</v>
      </c>
      <c r="H94" s="1869">
        <f t="shared" si="47"/>
        <v>45382</v>
      </c>
      <c r="I94" s="1869">
        <f t="shared" si="48"/>
        <v>45409</v>
      </c>
      <c r="J94" s="1713"/>
      <c r="K94"/>
      <c r="L94" s="2693">
        <f t="shared" si="49"/>
        <v>45737</v>
      </c>
      <c r="M94" s="2693">
        <f t="shared" si="51"/>
        <v>45663</v>
      </c>
    </row>
    <row r="95" spans="1:13" s="23" customFormat="1" ht="16.149999999999999" hidden="1" customHeight="1">
      <c r="A95" s="31"/>
      <c r="B95" s="1686" t="s">
        <v>4219</v>
      </c>
      <c r="C95" s="1657" t="s">
        <v>3051</v>
      </c>
      <c r="D95" s="1658" t="s">
        <v>6294</v>
      </c>
      <c r="E95" s="1658">
        <v>45379</v>
      </c>
      <c r="F95" s="1806"/>
      <c r="G95" s="1658">
        <f>E95+7</f>
        <v>45386</v>
      </c>
      <c r="H95" s="1658">
        <f>E95+10</f>
        <v>45389</v>
      </c>
      <c r="I95" s="1658">
        <f>E95+37</f>
        <v>45416</v>
      </c>
      <c r="J95" s="1713"/>
      <c r="K95"/>
      <c r="L95" s="2693">
        <f t="shared" si="49"/>
        <v>45744</v>
      </c>
      <c r="M95" s="2693">
        <f>M83+7</f>
        <v>45670</v>
      </c>
    </row>
    <row r="96" spans="1:13" s="23" customFormat="1" ht="16.149999999999999" hidden="1" customHeight="1">
      <c r="A96" s="31"/>
      <c r="B96" s="1686"/>
      <c r="C96" s="1653"/>
      <c r="D96" s="1654"/>
      <c r="E96" s="1654"/>
      <c r="F96" s="1344"/>
      <c r="G96" s="1654"/>
      <c r="H96" s="1654"/>
      <c r="I96" s="1654"/>
      <c r="J96" s="1713"/>
      <c r="K96"/>
      <c r="L96" s="2693"/>
      <c r="M96" s="2693"/>
    </row>
    <row r="97" spans="1:14" s="23" customFormat="1" ht="28.5" customHeight="1">
      <c r="A97" s="31"/>
      <c r="B97" s="109"/>
      <c r="C97" s="776" t="s">
        <v>6178</v>
      </c>
      <c r="D97" s="777"/>
      <c r="E97" s="379" t="s">
        <v>96</v>
      </c>
      <c r="F97" s="778" t="s">
        <v>101</v>
      </c>
      <c r="G97" s="3420" t="s">
        <v>1003</v>
      </c>
      <c r="H97" s="1712" t="s">
        <v>101</v>
      </c>
      <c r="I97" s="379" t="s">
        <v>1001</v>
      </c>
      <c r="J97" s="1713"/>
      <c r="K97"/>
      <c r="L97" s="1418"/>
      <c r="M97" s="1418"/>
    </row>
    <row r="98" spans="1:14" s="23" customFormat="1" ht="19.5" customHeight="1" thickBot="1">
      <c r="A98" s="31"/>
      <c r="B98" s="109"/>
      <c r="C98" s="779" t="s">
        <v>4210</v>
      </c>
      <c r="D98" s="780" t="s">
        <v>3378</v>
      </c>
      <c r="E98" s="1714"/>
      <c r="F98" s="1715" t="s">
        <v>4448</v>
      </c>
      <c r="G98" s="1715" t="s">
        <v>4448</v>
      </c>
      <c r="H98" s="1716" t="s">
        <v>4916</v>
      </c>
      <c r="I98" s="1717" t="s">
        <v>3562</v>
      </c>
      <c r="J98" s="1718"/>
      <c r="K98" s="1418" t="s">
        <v>6295</v>
      </c>
      <c r="L98" s="1418" t="s">
        <v>6296</v>
      </c>
    </row>
    <row r="99" spans="1:14" ht="15.75" hidden="1" thickTop="1">
      <c r="B99" s="1686" t="s">
        <v>6297</v>
      </c>
      <c r="C99" s="1822" t="s">
        <v>4778</v>
      </c>
      <c r="D99" s="1945" t="s">
        <v>6298</v>
      </c>
      <c r="E99" s="1945">
        <v>45804</v>
      </c>
      <c r="F99" s="1946"/>
      <c r="G99" s="1945">
        <f t="shared" ref="G99:G109" si="52">E99+6</f>
        <v>45810</v>
      </c>
      <c r="H99" s="1945">
        <f t="shared" ref="H99:H109" si="53">E99+10</f>
        <v>45814</v>
      </c>
      <c r="I99" s="1945">
        <f t="shared" ref="I99:I109" si="54">E99+37</f>
        <v>45841</v>
      </c>
      <c r="J99" s="1713"/>
      <c r="K99" s="2693">
        <v>45793</v>
      </c>
      <c r="L99" s="2693">
        <v>45796</v>
      </c>
      <c r="N99"/>
    </row>
    <row r="100" spans="1:14" ht="16.5" hidden="1" thickTop="1">
      <c r="B100" s="1686" t="s">
        <v>6299</v>
      </c>
      <c r="C100" s="2314" t="s">
        <v>404</v>
      </c>
      <c r="D100" s="1946" t="s">
        <v>6300</v>
      </c>
      <c r="E100" s="1869">
        <v>45804</v>
      </c>
      <c r="F100" s="1870"/>
      <c r="G100" s="1869">
        <f t="shared" si="52"/>
        <v>45810</v>
      </c>
      <c r="H100" s="1869">
        <f t="shared" si="53"/>
        <v>45814</v>
      </c>
      <c r="I100" s="1869">
        <f t="shared" si="54"/>
        <v>45841</v>
      </c>
      <c r="K100" s="2693">
        <f t="shared" ref="K100:K115" si="55">K99+7</f>
        <v>45800</v>
      </c>
      <c r="L100" s="2693">
        <f t="shared" ref="L100:L115" si="56">L99+7</f>
        <v>45803</v>
      </c>
    </row>
    <row r="101" spans="1:14" ht="13.5" hidden="1" thickTop="1">
      <c r="B101" s="1686" t="s">
        <v>6060</v>
      </c>
      <c r="C101" s="1657" t="s">
        <v>6194</v>
      </c>
      <c r="D101" s="1658" t="s">
        <v>6301</v>
      </c>
      <c r="E101" s="1658">
        <v>45817</v>
      </c>
      <c r="F101" s="1806"/>
      <c r="G101" s="1658">
        <f t="shared" si="52"/>
        <v>45823</v>
      </c>
      <c r="H101" s="1658">
        <f t="shared" si="53"/>
        <v>45827</v>
      </c>
      <c r="I101" s="1658">
        <f t="shared" si="54"/>
        <v>45854</v>
      </c>
      <c r="K101" s="2693">
        <f t="shared" si="55"/>
        <v>45807</v>
      </c>
      <c r="L101" s="2693">
        <f t="shared" si="56"/>
        <v>45810</v>
      </c>
    </row>
    <row r="102" spans="1:14" ht="13.5" hidden="1" thickTop="1">
      <c r="B102" s="1686" t="s">
        <v>6063</v>
      </c>
      <c r="C102" s="1657" t="s">
        <v>6192</v>
      </c>
      <c r="D102" s="1658" t="s">
        <v>6302</v>
      </c>
      <c r="E102" s="1658">
        <v>45827</v>
      </c>
      <c r="F102" s="1806"/>
      <c r="G102" s="1937" t="s">
        <v>391</v>
      </c>
      <c r="H102" s="1658">
        <f t="shared" si="53"/>
        <v>45837</v>
      </c>
      <c r="I102" s="1658">
        <f t="shared" si="54"/>
        <v>45864</v>
      </c>
      <c r="K102" s="2693">
        <f t="shared" si="55"/>
        <v>45814</v>
      </c>
      <c r="L102" s="2693">
        <f t="shared" si="56"/>
        <v>45817</v>
      </c>
    </row>
    <row r="103" spans="1:14" ht="13.5" hidden="1" thickTop="1">
      <c r="B103" s="1686" t="s">
        <v>3592</v>
      </c>
      <c r="C103" s="1657" t="s">
        <v>6239</v>
      </c>
      <c r="D103" s="1658" t="s">
        <v>6303</v>
      </c>
      <c r="E103" s="1658">
        <v>45828</v>
      </c>
      <c r="F103" s="1806"/>
      <c r="G103" s="1658">
        <f t="shared" si="52"/>
        <v>45834</v>
      </c>
      <c r="H103" s="1658">
        <f t="shared" si="53"/>
        <v>45838</v>
      </c>
      <c r="I103" s="1658">
        <f t="shared" si="54"/>
        <v>45865</v>
      </c>
      <c r="K103" s="2693">
        <f t="shared" si="55"/>
        <v>45821</v>
      </c>
      <c r="L103" s="2693">
        <f t="shared" si="56"/>
        <v>45824</v>
      </c>
    </row>
    <row r="104" spans="1:14" ht="13.5" hidden="1" thickTop="1">
      <c r="B104" s="1686" t="s">
        <v>3594</v>
      </c>
      <c r="C104" s="1657" t="s">
        <v>6200</v>
      </c>
      <c r="D104" s="1658" t="s">
        <v>6304</v>
      </c>
      <c r="E104" s="1658">
        <v>45843</v>
      </c>
      <c r="F104" s="1806"/>
      <c r="G104" s="1658">
        <f t="shared" si="52"/>
        <v>45849</v>
      </c>
      <c r="H104" s="1658">
        <f t="shared" si="53"/>
        <v>45853</v>
      </c>
      <c r="I104" s="1658">
        <f t="shared" si="54"/>
        <v>45880</v>
      </c>
      <c r="K104" s="2693">
        <f t="shared" si="55"/>
        <v>45828</v>
      </c>
      <c r="L104" s="2693">
        <f t="shared" si="56"/>
        <v>45831</v>
      </c>
    </row>
    <row r="105" spans="1:14" hidden="1">
      <c r="B105" s="1686" t="s">
        <v>3596</v>
      </c>
      <c r="C105" s="1657" t="s">
        <v>6262</v>
      </c>
      <c r="D105" s="1658" t="s">
        <v>6305</v>
      </c>
      <c r="E105" s="1658">
        <v>45847</v>
      </c>
      <c r="F105" s="1806"/>
      <c r="G105" s="1869">
        <f>E105+6</f>
        <v>45853</v>
      </c>
      <c r="H105" s="1658">
        <f t="shared" si="53"/>
        <v>45857</v>
      </c>
      <c r="I105" s="1658">
        <f t="shared" si="54"/>
        <v>45884</v>
      </c>
      <c r="K105" s="2693">
        <f t="shared" si="55"/>
        <v>45835</v>
      </c>
      <c r="L105" s="2693">
        <f t="shared" si="56"/>
        <v>45838</v>
      </c>
    </row>
    <row r="106" spans="1:14" hidden="1">
      <c r="B106" s="1686" t="s">
        <v>4248</v>
      </c>
      <c r="C106" s="1443" t="s">
        <v>6306</v>
      </c>
      <c r="D106" s="1945" t="s">
        <v>6307</v>
      </c>
      <c r="E106" s="1869">
        <v>45804</v>
      </c>
      <c r="F106" s="1870"/>
      <c r="G106" s="1869">
        <f t="shared" ref="G106" si="57">E106+6</f>
        <v>45810</v>
      </c>
      <c r="H106" s="1869">
        <f t="shared" ref="H106" si="58">E106+10</f>
        <v>45814</v>
      </c>
      <c r="I106" s="1869">
        <f t="shared" ref="I106" si="59">E106+37</f>
        <v>45841</v>
      </c>
      <c r="K106" s="2693">
        <f t="shared" si="55"/>
        <v>45842</v>
      </c>
      <c r="L106" s="2693">
        <f t="shared" si="56"/>
        <v>45845</v>
      </c>
    </row>
    <row r="107" spans="1:14" ht="13.5" hidden="1" thickTop="1">
      <c r="B107" s="1686" t="s">
        <v>3601</v>
      </c>
      <c r="C107" s="1443" t="s">
        <v>6189</v>
      </c>
      <c r="D107" s="1658" t="s">
        <v>6308</v>
      </c>
      <c r="E107" s="1658">
        <v>45861</v>
      </c>
      <c r="F107" s="1806"/>
      <c r="G107" s="1658">
        <f t="shared" si="52"/>
        <v>45867</v>
      </c>
      <c r="H107" s="1658">
        <f t="shared" si="53"/>
        <v>45871</v>
      </c>
      <c r="I107" s="1658">
        <f t="shared" si="54"/>
        <v>45898</v>
      </c>
      <c r="K107" s="2693">
        <f t="shared" si="55"/>
        <v>45849</v>
      </c>
      <c r="L107" s="2693">
        <f t="shared" si="56"/>
        <v>45852</v>
      </c>
    </row>
    <row r="108" spans="1:14" hidden="1">
      <c r="B108" s="1686" t="s">
        <v>3605</v>
      </c>
      <c r="C108" s="1443" t="s">
        <v>6309</v>
      </c>
      <c r="D108" s="1658" t="s">
        <v>6310</v>
      </c>
      <c r="E108" s="1658">
        <v>45873</v>
      </c>
      <c r="F108" s="1806"/>
      <c r="G108" s="1658">
        <f t="shared" si="52"/>
        <v>45879</v>
      </c>
      <c r="H108" s="1658">
        <f t="shared" si="53"/>
        <v>45883</v>
      </c>
      <c r="I108" s="1658">
        <f t="shared" si="54"/>
        <v>45910</v>
      </c>
      <c r="K108" s="2693">
        <f t="shared" si="55"/>
        <v>45856</v>
      </c>
      <c r="L108" s="2693">
        <f t="shared" si="56"/>
        <v>45859</v>
      </c>
    </row>
    <row r="109" spans="1:14" hidden="1">
      <c r="B109" s="1686" t="s">
        <v>3607</v>
      </c>
      <c r="C109" s="1443" t="s">
        <v>6217</v>
      </c>
      <c r="D109" s="1658" t="s">
        <v>6311</v>
      </c>
      <c r="E109" s="1658">
        <v>45884</v>
      </c>
      <c r="F109" s="1806"/>
      <c r="G109" s="1658">
        <f t="shared" si="52"/>
        <v>45890</v>
      </c>
      <c r="H109" s="1658">
        <f t="shared" si="53"/>
        <v>45894</v>
      </c>
      <c r="I109" s="1658">
        <f t="shared" si="54"/>
        <v>45921</v>
      </c>
      <c r="K109" s="2693">
        <f t="shared" si="55"/>
        <v>45863</v>
      </c>
      <c r="L109" s="2693">
        <f t="shared" si="56"/>
        <v>45866</v>
      </c>
    </row>
    <row r="110" spans="1:14" hidden="1">
      <c r="B110" s="1686" t="s">
        <v>3609</v>
      </c>
      <c r="C110" s="1443" t="s">
        <v>3051</v>
      </c>
      <c r="D110" s="1658" t="s">
        <v>6312</v>
      </c>
      <c r="E110" s="1658">
        <v>45886</v>
      </c>
      <c r="F110" s="1806"/>
      <c r="G110" s="1658">
        <f t="shared" ref="G110:G115" si="60">E110+6</f>
        <v>45892</v>
      </c>
      <c r="H110" s="1658">
        <f t="shared" ref="H110:H115" si="61">E110+10</f>
        <v>45896</v>
      </c>
      <c r="I110" s="1658">
        <f t="shared" ref="I110:I115" si="62">E110+37</f>
        <v>45923</v>
      </c>
      <c r="K110" s="2693">
        <f t="shared" si="55"/>
        <v>45870</v>
      </c>
      <c r="L110" s="2693">
        <f t="shared" si="56"/>
        <v>45873</v>
      </c>
    </row>
    <row r="111" spans="1:14" hidden="1">
      <c r="B111" s="1686" t="s">
        <v>3611</v>
      </c>
      <c r="C111" s="1863" t="s">
        <v>404</v>
      </c>
      <c r="D111" s="1658" t="s">
        <v>6313</v>
      </c>
      <c r="E111" s="1869">
        <v>45877</v>
      </c>
      <c r="F111" s="1870"/>
      <c r="G111" s="1869"/>
      <c r="H111" s="1869"/>
      <c r="I111" s="1869"/>
      <c r="K111" s="2693">
        <f t="shared" si="55"/>
        <v>45877</v>
      </c>
      <c r="L111" s="2693">
        <f t="shared" si="56"/>
        <v>45880</v>
      </c>
    </row>
    <row r="112" spans="1:14" ht="13.5" hidden="1" thickTop="1">
      <c r="B112" s="1686" t="s">
        <v>3613</v>
      </c>
      <c r="C112" s="1443" t="s">
        <v>6314</v>
      </c>
      <c r="D112" s="3735" t="s">
        <v>6315</v>
      </c>
      <c r="E112" s="1658">
        <v>45894</v>
      </c>
      <c r="F112" s="1806"/>
      <c r="G112" s="1658">
        <f>E112+6</f>
        <v>45900</v>
      </c>
      <c r="H112" s="1658">
        <f>E112+10</f>
        <v>45904</v>
      </c>
      <c r="I112" s="1658">
        <f>E112+37</f>
        <v>45931</v>
      </c>
      <c r="K112" s="2693">
        <f t="shared" si="55"/>
        <v>45884</v>
      </c>
      <c r="L112" s="2693">
        <f t="shared" si="56"/>
        <v>45887</v>
      </c>
    </row>
    <row r="113" spans="2:12" hidden="1">
      <c r="B113" s="1686" t="s">
        <v>3615</v>
      </c>
      <c r="C113" s="1443" t="s">
        <v>6316</v>
      </c>
      <c r="D113" s="1658" t="s">
        <v>6317</v>
      </c>
      <c r="E113" s="1658">
        <v>45911</v>
      </c>
      <c r="F113" s="1806"/>
      <c r="G113" s="1658">
        <f>E113+6</f>
        <v>45917</v>
      </c>
      <c r="H113" s="1658">
        <f t="shared" si="61"/>
        <v>45921</v>
      </c>
      <c r="I113" s="1658">
        <f t="shared" si="62"/>
        <v>45948</v>
      </c>
      <c r="K113" s="2693">
        <f t="shared" si="55"/>
        <v>45891</v>
      </c>
      <c r="L113" s="2693">
        <f t="shared" si="56"/>
        <v>45894</v>
      </c>
    </row>
    <row r="114" spans="2:12" hidden="1">
      <c r="B114" s="1686" t="s">
        <v>3617</v>
      </c>
      <c r="C114" s="1443" t="s">
        <v>2632</v>
      </c>
      <c r="D114" s="1658" t="s">
        <v>6318</v>
      </c>
      <c r="E114" s="1658">
        <v>45920</v>
      </c>
      <c r="F114" s="1806"/>
      <c r="G114" s="1806" t="s">
        <v>391</v>
      </c>
      <c r="H114" s="1658">
        <f t="shared" ref="H114" si="63">E114+10</f>
        <v>45930</v>
      </c>
      <c r="I114" s="1658">
        <f t="shared" ref="I114" si="64">E114+37</f>
        <v>45957</v>
      </c>
      <c r="K114" s="2693">
        <f t="shared" si="55"/>
        <v>45898</v>
      </c>
      <c r="L114" s="2693">
        <f t="shared" si="56"/>
        <v>45901</v>
      </c>
    </row>
    <row r="115" spans="2:12" hidden="1">
      <c r="B115" s="1686" t="s">
        <v>3619</v>
      </c>
      <c r="C115" s="1863" t="s">
        <v>404</v>
      </c>
      <c r="D115" s="1806" t="s">
        <v>6319</v>
      </c>
      <c r="E115" s="1869">
        <v>45924</v>
      </c>
      <c r="F115" s="1870"/>
      <c r="G115" s="1869">
        <f t="shared" si="60"/>
        <v>45930</v>
      </c>
      <c r="H115" s="1869">
        <f t="shared" si="61"/>
        <v>45934</v>
      </c>
      <c r="I115" s="1869">
        <f t="shared" si="62"/>
        <v>45961</v>
      </c>
      <c r="K115" s="2693">
        <f t="shared" si="55"/>
        <v>45905</v>
      </c>
      <c r="L115" s="2693">
        <f t="shared" si="56"/>
        <v>45908</v>
      </c>
    </row>
    <row r="116" spans="2:12" ht="13.5" hidden="1" thickTop="1">
      <c r="B116" s="1686" t="s">
        <v>3621</v>
      </c>
      <c r="C116" s="1443" t="s">
        <v>6320</v>
      </c>
      <c r="D116" s="1658" t="s">
        <v>6321</v>
      </c>
      <c r="E116" s="1658">
        <v>45929</v>
      </c>
      <c r="F116" s="1806"/>
      <c r="G116" s="1658">
        <f>E116+6</f>
        <v>45935</v>
      </c>
      <c r="H116" s="1658">
        <f>E116+10</f>
        <v>45939</v>
      </c>
      <c r="I116" s="1658">
        <f>E116+37</f>
        <v>45966</v>
      </c>
      <c r="K116" s="2693">
        <f t="shared" ref="K116:L119" si="65">K115+7</f>
        <v>45912</v>
      </c>
      <c r="L116" s="2693">
        <f t="shared" si="65"/>
        <v>45915</v>
      </c>
    </row>
    <row r="117" spans="2:12" hidden="1">
      <c r="B117" s="1686" t="s">
        <v>3623</v>
      </c>
      <c r="C117" s="1443" t="s">
        <v>6277</v>
      </c>
      <c r="D117" s="1658" t="s">
        <v>6322</v>
      </c>
      <c r="E117" s="1658">
        <v>45943</v>
      </c>
      <c r="F117" s="1806"/>
      <c r="G117" s="1658">
        <f>E117+6</f>
        <v>45949</v>
      </c>
      <c r="H117" s="1658">
        <f>E117+10</f>
        <v>45953</v>
      </c>
      <c r="I117" s="1658">
        <f>E117+37</f>
        <v>45980</v>
      </c>
      <c r="K117" s="2693">
        <f t="shared" si="65"/>
        <v>45919</v>
      </c>
      <c r="L117" s="2693">
        <f t="shared" si="65"/>
        <v>45922</v>
      </c>
    </row>
    <row r="118" spans="2:12" hidden="1">
      <c r="B118" s="1686" t="s">
        <v>3625</v>
      </c>
      <c r="C118" s="1443" t="s">
        <v>4778</v>
      </c>
      <c r="D118" s="1658" t="s">
        <v>6323</v>
      </c>
      <c r="E118" s="1658">
        <v>45951</v>
      </c>
      <c r="F118" s="1806"/>
      <c r="G118" s="1658">
        <f>E118+6</f>
        <v>45957</v>
      </c>
      <c r="H118" s="1658">
        <f>E118+10</f>
        <v>45961</v>
      </c>
      <c r="I118" s="1658">
        <f>E118+37</f>
        <v>45988</v>
      </c>
      <c r="K118" s="2693">
        <f t="shared" si="65"/>
        <v>45926</v>
      </c>
      <c r="L118" s="2693">
        <f t="shared" si="65"/>
        <v>45929</v>
      </c>
    </row>
    <row r="119" spans="2:12" ht="13.5" thickTop="1">
      <c r="B119" s="1686" t="s">
        <v>3627</v>
      </c>
      <c r="C119" s="3697" t="s">
        <v>6194</v>
      </c>
      <c r="D119" s="1658" t="s">
        <v>6324</v>
      </c>
      <c r="E119" s="1658">
        <v>45955</v>
      </c>
      <c r="F119" s="1806"/>
      <c r="G119" s="1658">
        <f>E119+6</f>
        <v>45961</v>
      </c>
      <c r="H119" s="1658">
        <f>E119+10</f>
        <v>45965</v>
      </c>
      <c r="I119" s="1658">
        <f>E119+37</f>
        <v>45992</v>
      </c>
      <c r="K119" s="2693">
        <f t="shared" si="65"/>
        <v>45933</v>
      </c>
      <c r="L119" s="2693">
        <f t="shared" si="65"/>
        <v>45936</v>
      </c>
    </row>
    <row r="120" spans="2:12">
      <c r="B120" s="1686" t="s">
        <v>4251</v>
      </c>
      <c r="C120" s="1443" t="s">
        <v>6325</v>
      </c>
      <c r="D120" s="1658" t="s">
        <v>6326</v>
      </c>
      <c r="E120" s="1658">
        <v>45967</v>
      </c>
      <c r="F120" s="1806"/>
      <c r="G120" s="1869"/>
      <c r="H120" s="1869"/>
      <c r="I120" s="1869"/>
      <c r="K120" s="2693">
        <f t="shared" ref="K120:L120" si="66">K119+7</f>
        <v>45940</v>
      </c>
      <c r="L120" s="2693">
        <f t="shared" si="66"/>
        <v>45943</v>
      </c>
    </row>
    <row r="121" spans="2:12">
      <c r="B121" s="1686" t="s">
        <v>4252</v>
      </c>
      <c r="C121" s="1443" t="s">
        <v>6239</v>
      </c>
      <c r="D121" s="1658" t="s">
        <v>6327</v>
      </c>
      <c r="E121" s="1658">
        <v>45968</v>
      </c>
      <c r="F121" s="1806"/>
      <c r="G121" s="1658">
        <f t="shared" ref="G121:G123" si="67">E121+6</f>
        <v>45974</v>
      </c>
      <c r="H121" s="1658">
        <f t="shared" ref="H121:H123" si="68">E121+10</f>
        <v>45978</v>
      </c>
      <c r="I121" s="1658">
        <f t="shared" ref="I121:I123" si="69">E121+37</f>
        <v>46005</v>
      </c>
      <c r="K121" s="2693">
        <f t="shared" ref="K121:L121" si="70">K120+7</f>
        <v>45947</v>
      </c>
      <c r="L121" s="2693">
        <f t="shared" si="70"/>
        <v>45950</v>
      </c>
    </row>
    <row r="122" spans="2:12">
      <c r="B122" s="1686" t="s">
        <v>4253</v>
      </c>
      <c r="C122" s="1863" t="s">
        <v>404</v>
      </c>
      <c r="D122" s="1658" t="s">
        <v>6328</v>
      </c>
      <c r="E122" s="1869">
        <v>45954</v>
      </c>
      <c r="F122" s="1806"/>
      <c r="G122" s="1869"/>
      <c r="H122" s="1869"/>
      <c r="I122" s="1869"/>
      <c r="K122" s="2693">
        <f t="shared" ref="K122:L122" si="71">K121+7</f>
        <v>45954</v>
      </c>
      <c r="L122" s="2693">
        <f t="shared" si="71"/>
        <v>45957</v>
      </c>
    </row>
    <row r="123" spans="2:12">
      <c r="B123" s="1686" t="s">
        <v>4254</v>
      </c>
      <c r="C123" s="3697" t="s">
        <v>6329</v>
      </c>
      <c r="D123" s="1658" t="s">
        <v>6330</v>
      </c>
      <c r="E123" s="1658">
        <v>45973</v>
      </c>
      <c r="F123" s="1806"/>
      <c r="G123" s="1658">
        <f t="shared" si="67"/>
        <v>45979</v>
      </c>
      <c r="H123" s="1658">
        <f t="shared" si="68"/>
        <v>45983</v>
      </c>
      <c r="I123" s="1658">
        <f t="shared" si="69"/>
        <v>46010</v>
      </c>
      <c r="K123" s="2693">
        <f t="shared" ref="K123:L123" si="72">K122+7</f>
        <v>45961</v>
      </c>
      <c r="L123" s="2693">
        <f t="shared" si="72"/>
        <v>45964</v>
      </c>
    </row>
    <row r="124" spans="2:12">
      <c r="B124" s="1686" t="s">
        <v>4255</v>
      </c>
      <c r="C124" s="1443" t="s">
        <v>6331</v>
      </c>
      <c r="D124" s="1658" t="s">
        <v>6332</v>
      </c>
      <c r="E124" s="1658">
        <v>45977</v>
      </c>
      <c r="F124" s="1806"/>
      <c r="G124" s="1658">
        <f t="shared" ref="G124:G127" si="73">E124+6</f>
        <v>45983</v>
      </c>
      <c r="H124" s="1658">
        <f t="shared" ref="H124:H127" si="74">E124+10</f>
        <v>45987</v>
      </c>
      <c r="I124" s="1658">
        <f t="shared" ref="I124:I127" si="75">E124+37</f>
        <v>46014</v>
      </c>
      <c r="K124" s="2693">
        <f t="shared" ref="K124:L124" si="76">K123+7</f>
        <v>45968</v>
      </c>
      <c r="L124" s="2693">
        <f t="shared" si="76"/>
        <v>45971</v>
      </c>
    </row>
    <row r="125" spans="2:12">
      <c r="B125" s="1686" t="s">
        <v>4256</v>
      </c>
      <c r="C125" s="1443" t="s">
        <v>6333</v>
      </c>
      <c r="D125" s="1658" t="s">
        <v>6334</v>
      </c>
      <c r="E125" s="1658">
        <v>45990</v>
      </c>
      <c r="F125" s="1806"/>
      <c r="G125" s="1658">
        <f t="shared" si="73"/>
        <v>45996</v>
      </c>
      <c r="H125" s="1658">
        <f t="shared" si="74"/>
        <v>46000</v>
      </c>
      <c r="I125" s="1658">
        <f t="shared" si="75"/>
        <v>46027</v>
      </c>
      <c r="K125" s="2693">
        <f t="shared" ref="K125:L125" si="77">K124+7</f>
        <v>45975</v>
      </c>
      <c r="L125" s="2693">
        <f t="shared" si="77"/>
        <v>45978</v>
      </c>
    </row>
    <row r="126" spans="2:12">
      <c r="B126" s="1686" t="s">
        <v>4257</v>
      </c>
      <c r="C126" s="1443" t="s">
        <v>6189</v>
      </c>
      <c r="D126" s="1658" t="s">
        <v>6335</v>
      </c>
      <c r="E126" s="1658">
        <v>45992</v>
      </c>
      <c r="F126" s="1806"/>
      <c r="G126" s="1658">
        <f t="shared" si="73"/>
        <v>45998</v>
      </c>
      <c r="H126" s="1658">
        <f t="shared" si="74"/>
        <v>46002</v>
      </c>
      <c r="I126" s="1658">
        <f t="shared" si="75"/>
        <v>46029</v>
      </c>
      <c r="K126" s="2693">
        <f t="shared" ref="K126:L128" si="78">K125+7</f>
        <v>45982</v>
      </c>
      <c r="L126" s="2693">
        <f t="shared" si="78"/>
        <v>45985</v>
      </c>
    </row>
    <row r="127" spans="2:12">
      <c r="B127" s="1686" t="s">
        <v>4258</v>
      </c>
      <c r="C127" s="1443" t="s">
        <v>6309</v>
      </c>
      <c r="D127" s="1658" t="s">
        <v>6336</v>
      </c>
      <c r="E127" s="1658">
        <v>45997</v>
      </c>
      <c r="F127" s="1806"/>
      <c r="G127" s="1658">
        <f t="shared" si="73"/>
        <v>46003</v>
      </c>
      <c r="H127" s="1658">
        <f t="shared" si="74"/>
        <v>46007</v>
      </c>
      <c r="I127" s="1658">
        <f t="shared" si="75"/>
        <v>46034</v>
      </c>
      <c r="K127" s="2693">
        <f t="shared" ref="K127:L127" si="79">K126+7</f>
        <v>45989</v>
      </c>
      <c r="L127" s="2693">
        <f t="shared" si="79"/>
        <v>45992</v>
      </c>
    </row>
    <row r="128" spans="2:12">
      <c r="B128" s="1686" t="s">
        <v>4260</v>
      </c>
      <c r="C128" s="3697" t="s">
        <v>6217</v>
      </c>
      <c r="D128" s="1658" t="s">
        <v>6337</v>
      </c>
      <c r="E128" s="1658">
        <v>46001</v>
      </c>
      <c r="F128" s="1806"/>
      <c r="G128" s="1658">
        <f t="shared" ref="G128" si="80">E128+6</f>
        <v>46007</v>
      </c>
      <c r="H128" s="1658">
        <f t="shared" ref="H128" si="81">E128+10</f>
        <v>46011</v>
      </c>
      <c r="I128" s="1658">
        <f t="shared" ref="I128" si="82">E128+37</f>
        <v>46038</v>
      </c>
      <c r="K128" s="2693">
        <f t="shared" si="78"/>
        <v>45996</v>
      </c>
      <c r="L128" s="2693">
        <f t="shared" si="78"/>
        <v>45999</v>
      </c>
    </row>
    <row r="129" spans="2:13">
      <c r="B129" s="1686" t="s">
        <v>5838</v>
      </c>
      <c r="C129" s="1443" t="s">
        <v>3051</v>
      </c>
      <c r="D129" s="1658" t="s">
        <v>6338</v>
      </c>
      <c r="E129" s="1658">
        <v>46003</v>
      </c>
      <c r="F129" s="1806"/>
      <c r="G129" s="1658">
        <f>E129+6</f>
        <v>46009</v>
      </c>
      <c r="H129" s="1658">
        <f>E129+10</f>
        <v>46013</v>
      </c>
      <c r="I129" s="1658">
        <f>E129+37</f>
        <v>46040</v>
      </c>
      <c r="K129" s="2693">
        <f t="shared" ref="K129:L131" si="83">K128+7</f>
        <v>46003</v>
      </c>
      <c r="L129" s="2693">
        <f t="shared" si="83"/>
        <v>46006</v>
      </c>
    </row>
    <row r="130" spans="2:13">
      <c r="B130" s="1686" t="s">
        <v>5840</v>
      </c>
      <c r="C130" s="1863" t="s">
        <v>404</v>
      </c>
      <c r="D130" s="1803" t="s">
        <v>6339</v>
      </c>
      <c r="E130" s="1803">
        <v>46010</v>
      </c>
      <c r="F130" s="4256"/>
      <c r="G130" s="4257"/>
      <c r="H130" s="4257"/>
      <c r="I130" s="4257"/>
      <c r="K130" s="2693">
        <f t="shared" si="83"/>
        <v>46010</v>
      </c>
      <c r="L130" s="2693">
        <f t="shared" si="83"/>
        <v>46013</v>
      </c>
    </row>
    <row r="131" spans="2:13">
      <c r="B131" s="1686" t="s">
        <v>4412</v>
      </c>
      <c r="C131" s="4233" t="s">
        <v>6314</v>
      </c>
      <c r="D131" s="4258" t="s">
        <v>6340</v>
      </c>
      <c r="E131" s="4258">
        <v>46017</v>
      </c>
      <c r="F131" s="4259"/>
      <c r="G131" s="4258">
        <f>E131+6</f>
        <v>46023</v>
      </c>
      <c r="H131" s="4258">
        <f>E131+10</f>
        <v>46027</v>
      </c>
      <c r="I131" s="4258">
        <f>E131+37</f>
        <v>46054</v>
      </c>
      <c r="K131" s="2693">
        <f t="shared" si="83"/>
        <v>46017</v>
      </c>
      <c r="L131" s="2693">
        <f t="shared" si="83"/>
        <v>46020</v>
      </c>
    </row>
    <row r="132" spans="2:13">
      <c r="B132" s="1686"/>
      <c r="C132" s="1872"/>
      <c r="D132" s="1654"/>
      <c r="E132" s="1654"/>
      <c r="F132" s="1344"/>
      <c r="G132" s="1654"/>
      <c r="H132" s="1654"/>
      <c r="I132" s="1654"/>
      <c r="K132" s="2693"/>
      <c r="L132" s="2693"/>
    </row>
    <row r="133" spans="2:13">
      <c r="B133" s="1686"/>
      <c r="C133" s="1872"/>
      <c r="D133" s="1654"/>
      <c r="E133" s="1654"/>
      <c r="F133" s="1344"/>
      <c r="G133" s="1654"/>
      <c r="H133" s="1654"/>
      <c r="I133" s="1654"/>
      <c r="K133" s="2693"/>
      <c r="L133" s="2693"/>
    </row>
    <row r="134" spans="2:13" ht="28.5">
      <c r="B134" s="1686"/>
      <c r="C134" s="776" t="s">
        <v>6341</v>
      </c>
      <c r="D134" s="777"/>
      <c r="E134" s="379" t="s">
        <v>96</v>
      </c>
      <c r="F134" s="778" t="s">
        <v>101</v>
      </c>
      <c r="G134" s="3420" t="s">
        <v>1003</v>
      </c>
      <c r="H134" s="778" t="s">
        <v>101</v>
      </c>
      <c r="I134" s="379" t="s">
        <v>1001</v>
      </c>
      <c r="K134" s="4234" t="s">
        <v>3604</v>
      </c>
      <c r="L134" s="2693"/>
    </row>
    <row r="135" spans="2:13" ht="15" thickBot="1">
      <c r="B135" s="1686"/>
      <c r="C135" s="779" t="s">
        <v>4210</v>
      </c>
      <c r="D135" s="780" t="s">
        <v>3378</v>
      </c>
      <c r="E135" s="1714"/>
      <c r="F135" s="1715" t="s">
        <v>4448</v>
      </c>
      <c r="G135" s="1715" t="s">
        <v>5461</v>
      </c>
      <c r="H135" s="1716" t="s">
        <v>4410</v>
      </c>
      <c r="I135" s="1717" t="s">
        <v>2081</v>
      </c>
      <c r="K135" s="1418" t="s">
        <v>6295</v>
      </c>
      <c r="L135" s="1418" t="s">
        <v>6296</v>
      </c>
    </row>
    <row r="136" spans="2:13" ht="13.5" thickTop="1">
      <c r="B136" s="1686" t="s">
        <v>4416</v>
      </c>
      <c r="C136" s="1443" t="s">
        <v>6342</v>
      </c>
      <c r="D136" s="1658" t="s">
        <v>6343</v>
      </c>
      <c r="E136" s="1658">
        <v>46027</v>
      </c>
      <c r="F136" s="1806"/>
      <c r="G136" s="1658">
        <f>E136+8</f>
        <v>46035</v>
      </c>
      <c r="H136" s="1658">
        <f>E136+11</f>
        <v>46038</v>
      </c>
      <c r="I136" s="1658">
        <f>E136+41</f>
        <v>46068</v>
      </c>
      <c r="K136" s="2693">
        <v>45662</v>
      </c>
      <c r="L136" s="2693">
        <v>45665</v>
      </c>
    </row>
    <row r="137" spans="2:13">
      <c r="B137" s="1686" t="s">
        <v>4420</v>
      </c>
      <c r="C137" s="1443" t="s">
        <v>6316</v>
      </c>
      <c r="D137" s="1658" t="s">
        <v>6344</v>
      </c>
      <c r="E137" s="1658">
        <v>46034</v>
      </c>
      <c r="F137" s="1806"/>
      <c r="G137" s="1658">
        <f>E137+8</f>
        <v>46042</v>
      </c>
      <c r="H137" s="1658">
        <f>E137+11</f>
        <v>46045</v>
      </c>
      <c r="I137" s="1658">
        <f>E137+41</f>
        <v>46075</v>
      </c>
      <c r="K137" s="2693">
        <f>K136+7</f>
        <v>45669</v>
      </c>
      <c r="L137" s="2693">
        <f>L136+7</f>
        <v>45672</v>
      </c>
    </row>
    <row r="139" spans="2:13" ht="21">
      <c r="B139" s="3304" t="s">
        <v>609</v>
      </c>
      <c r="C139" s="2849"/>
      <c r="D139" s="2849"/>
      <c r="E139" s="2849"/>
      <c r="F139" s="2849"/>
      <c r="G139" s="2849"/>
      <c r="H139" s="2850"/>
      <c r="I139" s="2256"/>
      <c r="J139" s="2194"/>
      <c r="K139" s="2832"/>
      <c r="L139" s="2194"/>
      <c r="M139"/>
    </row>
    <row r="140" spans="2:13" ht="15">
      <c r="B140" s="2310"/>
      <c r="C140" s="2310"/>
      <c r="D140" s="2831"/>
      <c r="E140" s="2310"/>
      <c r="F140" s="2310"/>
      <c r="G140" s="2851"/>
      <c r="H140" s="2831"/>
      <c r="I140" s="2310"/>
      <c r="J140" s="2310"/>
      <c r="K140" s="2831"/>
      <c r="L140" s="2310"/>
      <c r="M140"/>
    </row>
    <row r="141" spans="2:13">
      <c r="B141" s="230" t="s">
        <v>0</v>
      </c>
      <c r="C141" s="69"/>
      <c r="D141" s="1416" t="s">
        <v>2209</v>
      </c>
      <c r="E141" s="70"/>
      <c r="F141" s="70" t="s">
        <v>35</v>
      </c>
      <c r="G141" s="70"/>
      <c r="H141" s="69"/>
      <c r="I141" s="69"/>
      <c r="J141" s="70" t="s">
        <v>60</v>
      </c>
      <c r="K141" s="70" t="str">
        <f>'HOW TO-&gt;'!$B$136</f>
        <v>6011 2413</v>
      </c>
      <c r="L141" s="70"/>
      <c r="M141"/>
    </row>
    <row r="142" spans="2:13">
      <c r="B142" s="80" t="s">
        <v>1</v>
      </c>
      <c r="C142" s="69"/>
      <c r="D142" s="283" t="s">
        <v>610</v>
      </c>
      <c r="E142" s="70"/>
      <c r="F142" s="69" t="s">
        <v>611</v>
      </c>
      <c r="G142" s="69"/>
      <c r="H142" s="283" t="s">
        <v>38</v>
      </c>
      <c r="I142" s="69"/>
      <c r="J142" s="69" t="s">
        <v>62</v>
      </c>
      <c r="K142" s="69"/>
      <c r="L142" s="250" t="s">
        <v>63</v>
      </c>
      <c r="M142"/>
    </row>
    <row r="143" spans="2:13">
      <c r="B143" s="80"/>
      <c r="C143" s="69"/>
      <c r="D143" s="283"/>
      <c r="E143" s="60"/>
      <c r="F143" s="69"/>
      <c r="G143" s="69"/>
      <c r="H143" s="283"/>
      <c r="I143" s="69"/>
      <c r="J143" s="69" t="str">
        <f>'HOW TO-&gt;'!$A$138</f>
        <v>PERMIT</v>
      </c>
      <c r="K143" s="69"/>
      <c r="L143" s="3053" t="str">
        <f>'HOW TO-&gt;'!$C$138</f>
        <v>SG094-SinPermit@msc.com</v>
      </c>
      <c r="M143"/>
    </row>
    <row r="144" spans="2:13">
      <c r="B144" s="78">
        <f>'HOW TO-&gt;'!$A$105</f>
        <v>0</v>
      </c>
      <c r="C144" s="78">
        <f>'HOW TO-&gt;'!$B$105</f>
        <v>0</v>
      </c>
      <c r="D144" s="64">
        <f>'HOW TO-&gt;'!$C$105</f>
        <v>0</v>
      </c>
      <c r="E144" s="60"/>
      <c r="F144" s="78" t="str">
        <f>'HOW TO-&gt;'!$A$124</f>
        <v>ROBERT CHIA</v>
      </c>
      <c r="G144" s="78" t="str">
        <f>'HOW TO-&gt;'!$B$124</f>
        <v>6011 0564</v>
      </c>
      <c r="H144" s="64" t="str">
        <f>'HOW TO-&gt;'!$C$124</f>
        <v>robert.chia@msc.com</v>
      </c>
      <c r="I144" s="60"/>
      <c r="J144" s="78" t="str">
        <f>'HOW TO-&gt;'!$A$139</f>
        <v>RAYNAR ANG</v>
      </c>
      <c r="K144" s="78" t="str">
        <f>'HOW TO-&gt;'!$B$139</f>
        <v>6011 2358</v>
      </c>
      <c r="L144" s="64" t="str">
        <f>'HOW TO-&gt;'!$C$139</f>
        <v>raynar.ang@msc.com</v>
      </c>
      <c r="M144"/>
    </row>
    <row r="145" spans="2:13">
      <c r="B145" s="78" t="str">
        <f>'HOW TO-&gt;'!$A$106</f>
        <v>NATALIE LEW</v>
      </c>
      <c r="C145" s="78" t="str">
        <f>'HOW TO-&gt;'!$B$106</f>
        <v>6011 2399</v>
      </c>
      <c r="D145" s="64" t="str">
        <f>'HOW TO-&gt;'!$C$106</f>
        <v>natalie.lew@msc.com</v>
      </c>
      <c r="E145" s="60"/>
      <c r="F145" s="78" t="str">
        <f>'HOW TO-&gt;'!$A$125</f>
        <v>S. Y. LIEW</v>
      </c>
      <c r="G145" s="78" t="str">
        <f>'HOW TO-&gt;'!$B$125</f>
        <v>6011 2348</v>
      </c>
      <c r="H145" s="64" t="str">
        <f>'HOW TO-&gt;'!$C$125</f>
        <v>seoyi.liew@msc.com</v>
      </c>
      <c r="I145" s="60"/>
      <c r="J145" s="78" t="str">
        <f>'HOW TO-&gt;'!$A$140</f>
        <v>KAI SIANG</v>
      </c>
      <c r="K145" s="78" t="str">
        <f>'HOW TO-&gt;'!$B$140</f>
        <v>6011 2356</v>
      </c>
      <c r="L145" s="64" t="str">
        <f>'HOW TO-&gt;'!$C$140</f>
        <v>kaisiang.lim@msc.com</v>
      </c>
      <c r="M145"/>
    </row>
    <row r="146" spans="2:13">
      <c r="B146" s="78" t="str">
        <f>'HOW TO-&gt;'!$A$107</f>
        <v>PHOEBE HUANG</v>
      </c>
      <c r="C146" s="78" t="str">
        <f>'HOW TO-&gt;'!$B$107</f>
        <v>6011 0562</v>
      </c>
      <c r="D146" s="64" t="str">
        <f>'HOW TO-&gt;'!$C$107</f>
        <v>phoebe.huang@msc.com</v>
      </c>
      <c r="E146" s="60"/>
      <c r="F146" s="78" t="str">
        <f>'HOW TO-&gt;'!$A$126</f>
        <v>SHARON KOH</v>
      </c>
      <c r="G146" s="78" t="str">
        <f>'HOW TO-&gt;'!$B$126</f>
        <v>6011 2349</v>
      </c>
      <c r="H146" s="64" t="str">
        <f>'HOW TO-&gt;'!$C$126</f>
        <v>sharon.koh@msc.com</v>
      </c>
      <c r="I146" s="60"/>
      <c r="J146" s="78" t="str">
        <f>'HOW TO-&gt;'!$A$141</f>
        <v>DEWI</v>
      </c>
      <c r="K146" s="78" t="str">
        <f>'HOW TO-&gt;'!$B$141</f>
        <v>6011 2354</v>
      </c>
      <c r="L146" s="64" t="str">
        <f>'HOW TO-&gt;'!$C$141</f>
        <v>dewi.ratnah@msc.com</v>
      </c>
      <c r="M146"/>
    </row>
    <row r="147" spans="2:13">
      <c r="B147" s="78" t="str">
        <f>'HOW TO-&gt;'!$A$108</f>
        <v>SHERWIN LIM</v>
      </c>
      <c r="C147" s="78" t="str">
        <f>'HOW TO-&gt;'!$B$108</f>
        <v>6011 2395</v>
      </c>
      <c r="D147" s="64" t="str">
        <f>'HOW TO-&gt;'!$C$108</f>
        <v>sherwin.lim@msc.com</v>
      </c>
      <c r="E147" s="60"/>
      <c r="F147" s="78" t="str">
        <f>'HOW TO-&gt;'!$A$127</f>
        <v>ANGELIA LAU</v>
      </c>
      <c r="G147" s="78" t="str">
        <f>'HOW TO-&gt;'!$B$127</f>
        <v>6011 2346</v>
      </c>
      <c r="H147" s="64" t="str">
        <f>'HOW TO-&gt;'!$C$127</f>
        <v>angelia.lau@msc.com</v>
      </c>
      <c r="I147" s="60"/>
      <c r="J147" s="78" t="str">
        <f>'HOW TO-&gt;'!$A$142</f>
        <v>YU TING</v>
      </c>
      <c r="K147" s="78" t="str">
        <f>'HOW TO-&gt;'!$B$142</f>
        <v>6011 2359</v>
      </c>
      <c r="L147" s="64" t="str">
        <f>'HOW TO-&gt;'!$C$142</f>
        <v>yuting.luo@msc.com</v>
      </c>
      <c r="M147"/>
    </row>
    <row r="148" spans="2:13">
      <c r="B148" s="78" t="str">
        <f>'HOW TO-&gt;'!$A$109</f>
        <v>CHOK KAR HEE</v>
      </c>
      <c r="C148" s="78" t="str">
        <f>'HOW TO-&gt;'!$B$109</f>
        <v>6011 2397</v>
      </c>
      <c r="D148" s="64" t="str">
        <f>'HOW TO-&gt;'!$C$109</f>
        <v>karhee.chok@msc.com</v>
      </c>
      <c r="E148" s="60"/>
      <c r="F148" s="78" t="str">
        <f>'HOW TO-&gt;'!$A$128</f>
        <v>NOOR AFNINDAH</v>
      </c>
      <c r="G148" s="78" t="str">
        <f>'HOW TO-&gt;'!$B$128</f>
        <v>6011 2347</v>
      </c>
      <c r="H148" s="64" t="str">
        <f>'HOW TO-&gt;'!$C$128</f>
        <v>noor.afnindah@msc.com</v>
      </c>
      <c r="I148" s="60"/>
      <c r="J148" s="78" t="str">
        <f>'HOW TO-&gt;'!$A$143</f>
        <v>SHAN SHAN</v>
      </c>
      <c r="K148" s="78" t="str">
        <f>'HOW TO-&gt;'!$B$143</f>
        <v>6011 2353</v>
      </c>
      <c r="L148" s="64" t="str">
        <f>'HOW TO-&gt;'!$C$143</f>
        <v>shanshan.chin@msc.com</v>
      </c>
      <c r="M148"/>
    </row>
    <row r="149" spans="2:13">
      <c r="B149" s="78" t="str">
        <f>'HOW TO-&gt;'!$A$110</f>
        <v>LEWIS SOH</v>
      </c>
      <c r="C149" s="78" t="str">
        <f>'HOW TO-&gt;'!$B$110</f>
        <v>6011 7905</v>
      </c>
      <c r="D149" s="64" t="str">
        <f>'HOW TO-&gt;'!$C$110</f>
        <v>lewis.soh@msc.com</v>
      </c>
      <c r="E149" s="60"/>
      <c r="F149" s="78" t="str">
        <f>'HOW TO-&gt;'!$A$129</f>
        <v>NG CHING WEI</v>
      </c>
      <c r="G149" s="78" t="str">
        <f>'HOW TO-&gt;'!$B$129</f>
        <v>6011 2404</v>
      </c>
      <c r="H149" s="64" t="str">
        <f>'HOW TO-&gt;'!$C$129</f>
        <v>chingwei.ng@msc.com</v>
      </c>
      <c r="I149" s="60"/>
      <c r="J149" s="78" t="str">
        <f>'HOW TO-&gt;'!$A$144</f>
        <v>EUNICE</v>
      </c>
      <c r="K149" s="78" t="str">
        <f>'HOW TO-&gt;'!$B$144</f>
        <v>6011 2355</v>
      </c>
      <c r="L149" s="64" t="str">
        <f>'HOW TO-&gt;'!$C$144</f>
        <v>eunice.chan@msc.com</v>
      </c>
      <c r="M149"/>
    </row>
    <row r="150" spans="2:13">
      <c r="B150" s="78" t="str">
        <f>'HOW TO-&gt;'!$A$111</f>
        <v xml:space="preserve">MELVIN TAN </v>
      </c>
      <c r="C150" s="78" t="str">
        <f>'HOW TO-&gt;'!$B$111</f>
        <v>6011 0561</v>
      </c>
      <c r="D150" s="64" t="str">
        <f>'HOW TO-&gt;'!$C$111</f>
        <v>melvin.tan@msc.com</v>
      </c>
      <c r="E150" s="60"/>
      <c r="F150" s="78" t="str">
        <f>'HOW TO-&gt;'!$A$130</f>
        <v>ZOEY ONG</v>
      </c>
      <c r="G150" s="78">
        <f>'HOW TO-&gt;'!$B$130</f>
        <v>0</v>
      </c>
      <c r="H150" s="64" t="str">
        <f>'HOW TO-&gt;'!$C$130</f>
        <v>zoey.ong@msc.com</v>
      </c>
      <c r="I150" s="60"/>
      <c r="J150" s="78" t="str">
        <f>'HOW TO-&gt;'!$A$145</f>
        <v>HAZEL</v>
      </c>
      <c r="K150" s="78" t="str">
        <f>'HOW TO-&gt;'!$B$145</f>
        <v>6011 2435</v>
      </c>
      <c r="L150" s="64" t="str">
        <f>'HOW TO-&gt;'!$C$145</f>
        <v>hazel.toh@msc.com</v>
      </c>
      <c r="M150"/>
    </row>
    <row r="151" spans="2:13">
      <c r="B151" s="78" t="str">
        <f>'HOW TO-&gt;'!$A$112</f>
        <v>SUE ANN SOON</v>
      </c>
      <c r="C151" s="78" t="str">
        <f>'HOW TO-&gt;'!$B$112</f>
        <v>6011 2327</v>
      </c>
      <c r="D151" s="64" t="str">
        <f>'HOW TO-&gt;'!$C$112</f>
        <v>sueann.soon@msc.com</v>
      </c>
      <c r="E151" s="60"/>
      <c r="F151" s="78" t="str">
        <f>'HOW TO-&gt;'!$A$131</f>
        <v>.</v>
      </c>
      <c r="G151" s="78" t="str">
        <f>'HOW TO-&gt;'!$B$131</f>
        <v>.</v>
      </c>
      <c r="H151" s="64" t="str">
        <f>'HOW TO-&gt;'!$C$131</f>
        <v>.</v>
      </c>
      <c r="I151" s="60"/>
      <c r="J151" s="78">
        <f>'HOW TO-&gt;'!$A$146</f>
        <v>0</v>
      </c>
      <c r="K151" s="78">
        <f>'HOW TO-&gt;'!$B$146</f>
        <v>0</v>
      </c>
      <c r="L151" s="64">
        <f>'HOW TO-&gt;'!$C$146</f>
        <v>0</v>
      </c>
      <c r="M151"/>
    </row>
    <row r="152" spans="2:13">
      <c r="B152" s="78" t="str">
        <f>'HOW TO-&gt;'!$A$113</f>
        <v>LAWRENCE ANG (CROSS-TRADE)</v>
      </c>
      <c r="C152" s="78" t="str">
        <f>'HOW TO-&gt;'!$B$113</f>
        <v>6011 2400</v>
      </c>
      <c r="D152" s="64" t="str">
        <f>'HOW TO-&gt;'!$C$113</f>
        <v>lawrence.ang@msc.com</v>
      </c>
      <c r="E152" s="60"/>
      <c r="F152" s="78">
        <f>'HOW TO-&gt;'!$A$132</f>
        <v>0</v>
      </c>
      <c r="G152" s="78">
        <f>'HOW TO-&gt;'!$B$132</f>
        <v>0</v>
      </c>
      <c r="H152" s="64">
        <f>'HOW TO-&gt;'!$C$132</f>
        <v>0</v>
      </c>
      <c r="I152" s="60"/>
      <c r="J152" s="78">
        <f>'HOW TO-&gt;'!$A$147</f>
        <v>0</v>
      </c>
      <c r="K152" s="78">
        <f>'HOW TO-&gt;'!$B$147</f>
        <v>0</v>
      </c>
      <c r="L152" s="64">
        <f>'HOW TO-&gt;'!$C$147</f>
        <v>0</v>
      </c>
      <c r="M152"/>
    </row>
    <row r="153" spans="2:13">
      <c r="B153" s="78" t="str">
        <f>'HOW TO-&gt;'!$A$114</f>
        <v>DARIUS ONG</v>
      </c>
      <c r="C153" s="78" t="str">
        <f>'HOW TO-&gt;'!$B$114</f>
        <v>6011 2396</v>
      </c>
      <c r="D153" s="64" t="str">
        <f>'HOW TO-&gt;'!$C$114</f>
        <v>darius.ong@msc.com</v>
      </c>
      <c r="E153" s="60"/>
      <c r="F153" s="60"/>
      <c r="G153" s="82"/>
      <c r="H153" s="250"/>
      <c r="I153" s="60"/>
      <c r="J153" s="78">
        <f>'HOW TO-&gt;'!$A$148</f>
        <v>0</v>
      </c>
      <c r="K153" s="78">
        <f>'HOW TO-&gt;'!$B$148</f>
        <v>0</v>
      </c>
      <c r="L153" s="64">
        <f>'HOW TO-&gt;'!$C$148</f>
        <v>0</v>
      </c>
      <c r="M153"/>
    </row>
    <row r="154" spans="2:13">
      <c r="B154" s="78" t="str">
        <f>'HOW TO-&gt;'!$A$115</f>
        <v>YURIKO KHOO</v>
      </c>
      <c r="C154" s="78" t="str">
        <f>'HOW TO-&gt;'!$B$115</f>
        <v>6011 2402</v>
      </c>
      <c r="D154" s="64" t="str">
        <f>'HOW TO-&gt;'!$C$115</f>
        <v>yuriko.k@msc.com</v>
      </c>
      <c r="E154" s="60"/>
      <c r="F154" s="60"/>
      <c r="G154" s="82"/>
      <c r="H154" s="82"/>
      <c r="I154" s="250"/>
      <c r="J154" s="78"/>
      <c r="K154" s="78"/>
      <c r="L154" s="64"/>
      <c r="M154"/>
    </row>
    <row r="155" spans="2:13">
      <c r="B155" s="78" t="str">
        <f>'HOW TO-&gt;'!$A$116</f>
        <v>VICKY ZHU</v>
      </c>
      <c r="C155" s="78" t="str">
        <f>'HOW TO-&gt;'!$B$116</f>
        <v>6011 7900</v>
      </c>
      <c r="D155" s="64" t="str">
        <f>'HOW TO-&gt;'!$C$116</f>
        <v>vicky.zhu@msc.com</v>
      </c>
      <c r="E155" s="60"/>
      <c r="F155" s="60"/>
      <c r="G155" s="60"/>
      <c r="H155" s="60"/>
      <c r="I155" s="60"/>
      <c r="J155" s="60"/>
      <c r="K155" s="60"/>
      <c r="L155" s="60"/>
      <c r="M155"/>
    </row>
    <row r="156" spans="2:13">
      <c r="B156" s="60"/>
      <c r="C156" s="60"/>
      <c r="D156" s="60"/>
      <c r="E156" s="60"/>
      <c r="F156" s="60"/>
      <c r="G156" s="60"/>
      <c r="H156" s="60"/>
      <c r="I156" s="60"/>
      <c r="J156" s="60"/>
      <c r="K156" s="60"/>
      <c r="L156" s="60"/>
      <c r="M156"/>
    </row>
    <row r="157" spans="2:13">
      <c r="B157" s="78" t="str">
        <f>'HOW TO-&gt;'!$A$119</f>
        <v xml:space="preserve">MAIN LINE  </v>
      </c>
      <c r="C157" s="78" t="str">
        <f>'HOW TO-&gt;'!$B$119</f>
        <v>6011 2424</v>
      </c>
      <c r="D157" s="64">
        <f>'HOW TO-&gt;'!$C$119</f>
        <v>0</v>
      </c>
      <c r="E157" s="60"/>
      <c r="F157" s="60"/>
      <c r="G157" s="60"/>
      <c r="H157" s="60"/>
      <c r="I157" s="60"/>
      <c r="J157" s="60"/>
      <c r="K157" s="60"/>
      <c r="L157" s="60"/>
      <c r="M157"/>
    </row>
    <row r="158" spans="2:13">
      <c r="B158" s="78">
        <f>'HOW TO-&gt;'!$A$120</f>
        <v>0</v>
      </c>
      <c r="C158" s="78">
        <f>'HOW TO-&gt;'!$B$120</f>
        <v>0</v>
      </c>
      <c r="D158"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0DF9303D-DD12-4EBF-9C0F-39D32EDB4E8A}"/>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5559D1FE-5E09-44F9-B41A-E443BF0D933C}"/>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53159971-C6AB-41EF-A4DF-A080C3F4B496}"/>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45A02F35-54FD-4F0E-A989-70ECC36651C7}"/>
    </customSheetView>
  </customSheetViews>
  <phoneticPr fontId="29" type="noConversion"/>
  <hyperlinks>
    <hyperlink ref="H142" display="custsvc@msca.com.sg" xr:uid="{A1C833DD-FAE2-4858-9251-4074C58EA0AA}"/>
    <hyperlink ref="L142" display="sinexp@msca.com.sg" xr:uid="{AFDCCD8F-5A9A-46D2-ABD6-E3093193265F}"/>
    <hyperlink ref="D141" r:id="rId21" xr:uid="{CA6DAA27-7502-4803-9F2D-7996AF6CDBB7}"/>
    <hyperlink ref="D142"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04"/>
  <sheetViews>
    <sheetView zoomScale="90" zoomScaleNormal="90" workbookViewId="0"/>
  </sheetViews>
  <sheetFormatPr defaultColWidth="9.42578125" defaultRowHeight="14.25"/>
  <cols>
    <col min="1" max="1" width="14.28515625" style="443" customWidth="1"/>
    <col min="2" max="2" width="10.42578125" style="3001" customWidth="1"/>
    <col min="3" max="3" width="34.28515625" style="5" customWidth="1"/>
    <col min="4" max="4" width="14.5703125" style="5" customWidth="1"/>
    <col min="5" max="11" width="15.5703125" style="5" customWidth="1"/>
    <col min="12" max="13" width="12" style="5" customWidth="1"/>
    <col min="14" max="14" width="11.5703125" style="512" customWidth="1"/>
    <col min="15" max="16384" width="9.42578125" style="5"/>
  </cols>
  <sheetData>
    <row r="1" spans="1:11" ht="6" customHeight="1">
      <c r="A1" s="443" t="s">
        <v>6345</v>
      </c>
    </row>
    <row r="2" spans="1:11" s="6" customFormat="1" ht="33">
      <c r="A2" s="756"/>
      <c r="B2" s="3001"/>
      <c r="C2" s="43" t="s">
        <v>93</v>
      </c>
      <c r="D2" s="44"/>
    </row>
    <row r="3" spans="1:11" ht="18">
      <c r="C3" s="113"/>
      <c r="D3" s="113"/>
      <c r="E3" s="113" t="s">
        <v>6346</v>
      </c>
      <c r="F3" s="113"/>
      <c r="G3" s="113"/>
      <c r="H3" s="113"/>
      <c r="I3" s="113"/>
      <c r="J3" s="113"/>
      <c r="K3" s="37"/>
    </row>
    <row r="4" spans="1:11" ht="15.75">
      <c r="C4" s="46"/>
      <c r="D4" s="46"/>
      <c r="E4" s="46"/>
      <c r="F4" s="46"/>
      <c r="G4" s="46"/>
      <c r="H4" s="46"/>
      <c r="I4" s="125"/>
      <c r="J4" s="125"/>
      <c r="K4" s="37"/>
    </row>
    <row r="5" spans="1:11" s="182" customFormat="1" ht="22.5" hidden="1" customHeight="1">
      <c r="A5" s="757"/>
      <c r="B5" s="3002"/>
      <c r="C5" s="758"/>
      <c r="D5" s="198"/>
      <c r="E5" s="4804" t="s">
        <v>96</v>
      </c>
      <c r="F5" s="186" t="s">
        <v>1614</v>
      </c>
      <c r="G5" s="186" t="s">
        <v>1443</v>
      </c>
      <c r="H5" s="186" t="s">
        <v>881</v>
      </c>
      <c r="I5" s="186" t="s">
        <v>1338</v>
      </c>
      <c r="J5" s="186" t="s">
        <v>1554</v>
      </c>
      <c r="K5" s="186" t="s">
        <v>1373</v>
      </c>
    </row>
    <row r="6" spans="1:11" s="182" customFormat="1" ht="22.5" hidden="1" customHeight="1">
      <c r="A6" s="757"/>
      <c r="B6" s="3002"/>
      <c r="C6" s="758"/>
      <c r="D6" s="759" t="s">
        <v>2599</v>
      </c>
      <c r="E6" s="4804"/>
      <c r="F6" s="760" t="s">
        <v>3659</v>
      </c>
      <c r="G6" s="760" t="s">
        <v>4720</v>
      </c>
      <c r="H6" s="760" t="s">
        <v>3305</v>
      </c>
      <c r="I6" s="760" t="s">
        <v>3244</v>
      </c>
      <c r="J6" s="261" t="s">
        <v>3306</v>
      </c>
      <c r="K6" s="261" t="s">
        <v>3384</v>
      </c>
    </row>
    <row r="7" spans="1:11" s="182" customFormat="1" ht="22.5" hidden="1" customHeight="1">
      <c r="A7" s="757"/>
      <c r="B7" s="3002"/>
      <c r="C7" s="447" t="s">
        <v>6347</v>
      </c>
      <c r="D7" s="448" t="s">
        <v>6348</v>
      </c>
      <c r="E7" s="448">
        <v>42961</v>
      </c>
      <c r="F7" s="1126">
        <f t="shared" ref="F7:F15" si="0">E7+22</f>
        <v>42983</v>
      </c>
      <c r="G7" s="1126">
        <f t="shared" ref="G7:G15" si="1">E7+24</f>
        <v>42985</v>
      </c>
      <c r="H7" s="1126">
        <f t="shared" ref="H7:H15" si="2">E7+27</f>
        <v>42988</v>
      </c>
      <c r="I7" s="761">
        <f t="shared" ref="I7:I15" si="3">E7+30</f>
        <v>42991</v>
      </c>
      <c r="J7" s="448">
        <f t="shared" ref="J7:J15" si="4">E7+32</f>
        <v>42993</v>
      </c>
      <c r="K7" s="448">
        <f t="shared" ref="K7:K15" si="5">E7+35</f>
        <v>42996</v>
      </c>
    </row>
    <row r="8" spans="1:11" s="182" customFormat="1" ht="22.5" hidden="1" customHeight="1">
      <c r="A8" s="762" t="s">
        <v>6349</v>
      </c>
      <c r="B8" s="3003"/>
      <c r="C8" s="447" t="s">
        <v>6350</v>
      </c>
      <c r="D8" s="448" t="s">
        <v>6351</v>
      </c>
      <c r="E8" s="448">
        <v>42966</v>
      </c>
      <c r="F8" s="1126">
        <f t="shared" si="0"/>
        <v>42988</v>
      </c>
      <c r="G8" s="1126">
        <f t="shared" si="1"/>
        <v>42990</v>
      </c>
      <c r="H8" s="1126">
        <f t="shared" si="2"/>
        <v>42993</v>
      </c>
      <c r="I8" s="761">
        <f t="shared" si="3"/>
        <v>42996</v>
      </c>
      <c r="J8" s="448">
        <f t="shared" si="4"/>
        <v>42998</v>
      </c>
      <c r="K8" s="448">
        <f t="shared" si="5"/>
        <v>43001</v>
      </c>
    </row>
    <row r="9" spans="1:11" s="182" customFormat="1" ht="22.5" hidden="1" customHeight="1">
      <c r="A9" s="757"/>
      <c r="B9" s="3002"/>
      <c r="C9" s="447" t="s">
        <v>6352</v>
      </c>
      <c r="D9" s="448" t="s">
        <v>6353</v>
      </c>
      <c r="E9" s="448">
        <v>42973</v>
      </c>
      <c r="F9" s="1126">
        <f t="shared" si="0"/>
        <v>42995</v>
      </c>
      <c r="G9" s="1126">
        <f t="shared" si="1"/>
        <v>42997</v>
      </c>
      <c r="H9" s="1126">
        <f t="shared" si="2"/>
        <v>43000</v>
      </c>
      <c r="I9" s="761">
        <f t="shared" si="3"/>
        <v>43003</v>
      </c>
      <c r="J9" s="448">
        <f t="shared" si="4"/>
        <v>43005</v>
      </c>
      <c r="K9" s="448">
        <f t="shared" si="5"/>
        <v>43008</v>
      </c>
    </row>
    <row r="10" spans="1:11" s="182" customFormat="1" ht="22.5" hidden="1" customHeight="1">
      <c r="A10" s="757"/>
      <c r="B10" s="3002"/>
      <c r="C10" s="447" t="s">
        <v>6354</v>
      </c>
      <c r="D10" s="448" t="s">
        <v>6355</v>
      </c>
      <c r="E10" s="448">
        <v>42984</v>
      </c>
      <c r="F10" s="1126">
        <f t="shared" si="0"/>
        <v>43006</v>
      </c>
      <c r="G10" s="1126">
        <f t="shared" si="1"/>
        <v>43008</v>
      </c>
      <c r="H10" s="1126">
        <f t="shared" si="2"/>
        <v>43011</v>
      </c>
      <c r="I10" s="761">
        <f t="shared" si="3"/>
        <v>43014</v>
      </c>
      <c r="J10" s="448">
        <f t="shared" si="4"/>
        <v>43016</v>
      </c>
      <c r="K10" s="448">
        <f t="shared" si="5"/>
        <v>43019</v>
      </c>
    </row>
    <row r="11" spans="1:11" s="182" customFormat="1" ht="22.5" hidden="1" customHeight="1">
      <c r="A11" s="757"/>
      <c r="B11" s="3002"/>
      <c r="C11" s="447" t="s">
        <v>6356</v>
      </c>
      <c r="D11" s="448" t="s">
        <v>6357</v>
      </c>
      <c r="E11" s="448">
        <v>42987</v>
      </c>
      <c r="F11" s="1126">
        <f t="shared" si="0"/>
        <v>43009</v>
      </c>
      <c r="G11" s="1126">
        <f t="shared" si="1"/>
        <v>43011</v>
      </c>
      <c r="H11" s="1126">
        <f t="shared" si="2"/>
        <v>43014</v>
      </c>
      <c r="I11" s="761">
        <f t="shared" si="3"/>
        <v>43017</v>
      </c>
      <c r="J11" s="448">
        <f t="shared" si="4"/>
        <v>43019</v>
      </c>
      <c r="K11" s="448">
        <f t="shared" si="5"/>
        <v>43022</v>
      </c>
    </row>
    <row r="12" spans="1:11" s="182" customFormat="1" ht="22.5" hidden="1" customHeight="1">
      <c r="A12" s="757"/>
      <c r="B12" s="3002"/>
      <c r="C12" s="447" t="s">
        <v>6358</v>
      </c>
      <c r="D12" s="448" t="s">
        <v>6359</v>
      </c>
      <c r="E12" s="448">
        <v>42995</v>
      </c>
      <c r="F12" s="1126">
        <f t="shared" si="0"/>
        <v>43017</v>
      </c>
      <c r="G12" s="1126">
        <f t="shared" si="1"/>
        <v>43019</v>
      </c>
      <c r="H12" s="1126">
        <f t="shared" si="2"/>
        <v>43022</v>
      </c>
      <c r="I12" s="761">
        <f t="shared" si="3"/>
        <v>43025</v>
      </c>
      <c r="J12" s="448">
        <f t="shared" si="4"/>
        <v>43027</v>
      </c>
      <c r="K12" s="448">
        <f t="shared" si="5"/>
        <v>43030</v>
      </c>
    </row>
    <row r="13" spans="1:11" s="182" customFormat="1" ht="22.5" hidden="1" customHeight="1">
      <c r="A13" s="757"/>
      <c r="B13" s="3002"/>
      <c r="C13" s="447" t="s">
        <v>6360</v>
      </c>
      <c r="D13" s="448" t="s">
        <v>6361</v>
      </c>
      <c r="E13" s="448">
        <v>43003</v>
      </c>
      <c r="F13" s="1126">
        <f t="shared" si="0"/>
        <v>43025</v>
      </c>
      <c r="G13" s="1126">
        <f t="shared" si="1"/>
        <v>43027</v>
      </c>
      <c r="H13" s="1126">
        <f t="shared" si="2"/>
        <v>43030</v>
      </c>
      <c r="I13" s="761">
        <f t="shared" si="3"/>
        <v>43033</v>
      </c>
      <c r="J13" s="448">
        <f t="shared" si="4"/>
        <v>43035</v>
      </c>
      <c r="K13" s="448">
        <f t="shared" si="5"/>
        <v>43038</v>
      </c>
    </row>
    <row r="14" spans="1:11" s="182" customFormat="1" ht="22.5" hidden="1" customHeight="1">
      <c r="A14" s="757"/>
      <c r="B14" s="3002"/>
      <c r="C14" s="447" t="s">
        <v>6170</v>
      </c>
      <c r="D14" s="448" t="s">
        <v>6362</v>
      </c>
      <c r="E14" s="448">
        <v>43010</v>
      </c>
      <c r="F14" s="1126">
        <f t="shared" si="0"/>
        <v>43032</v>
      </c>
      <c r="G14" s="1126">
        <f t="shared" si="1"/>
        <v>43034</v>
      </c>
      <c r="H14" s="1126">
        <f t="shared" si="2"/>
        <v>43037</v>
      </c>
      <c r="I14" s="761">
        <f t="shared" si="3"/>
        <v>43040</v>
      </c>
      <c r="J14" s="448">
        <f t="shared" si="4"/>
        <v>43042</v>
      </c>
      <c r="K14" s="448">
        <f t="shared" si="5"/>
        <v>43045</v>
      </c>
    </row>
    <row r="15" spans="1:11" s="182" customFormat="1" ht="22.5" hidden="1" customHeight="1">
      <c r="A15" s="757"/>
      <c r="B15" s="3002"/>
      <c r="C15" s="262" t="s">
        <v>6363</v>
      </c>
      <c r="D15" s="263" t="s">
        <v>6364</v>
      </c>
      <c r="E15" s="263">
        <v>43015</v>
      </c>
      <c r="F15" s="264">
        <f t="shared" si="0"/>
        <v>43037</v>
      </c>
      <c r="G15" s="264">
        <f t="shared" si="1"/>
        <v>43039</v>
      </c>
      <c r="H15" s="264">
        <f t="shared" si="2"/>
        <v>43042</v>
      </c>
      <c r="I15" s="265">
        <f t="shared" si="3"/>
        <v>43045</v>
      </c>
      <c r="J15" s="263">
        <f t="shared" si="4"/>
        <v>43047</v>
      </c>
      <c r="K15" s="263">
        <f t="shared" si="5"/>
        <v>43050</v>
      </c>
    </row>
    <row r="18" spans="1:14" s="182" customFormat="1" ht="32.25" customHeight="1">
      <c r="A18" s="764"/>
      <c r="B18" s="3004"/>
      <c r="C18" s="765" t="s">
        <v>886</v>
      </c>
      <c r="D18" s="1369"/>
      <c r="E18" s="1444" t="s">
        <v>96</v>
      </c>
      <c r="F18" s="379" t="s">
        <v>1614</v>
      </c>
      <c r="G18" s="379" t="s">
        <v>1443</v>
      </c>
      <c r="H18" s="379" t="s">
        <v>1373</v>
      </c>
      <c r="I18" s="379" t="s">
        <v>1338</v>
      </c>
      <c r="J18" s="379" t="s">
        <v>881</v>
      </c>
      <c r="K18" s="379" t="s">
        <v>1554</v>
      </c>
      <c r="M18" s="1543"/>
      <c r="N18" s="1543"/>
    </row>
    <row r="19" spans="1:14" s="182" customFormat="1" ht="20.100000000000001" hidden="1" customHeight="1">
      <c r="A19" s="1345" t="s">
        <v>4137</v>
      </c>
      <c r="B19" s="3005"/>
      <c r="C19" s="1262" t="s">
        <v>3003</v>
      </c>
      <c r="D19" s="1264" t="s">
        <v>6365</v>
      </c>
      <c r="E19" s="1272">
        <v>44779</v>
      </c>
      <c r="F19" s="1161">
        <v>44801</v>
      </c>
      <c r="G19" s="1161">
        <v>44804</v>
      </c>
      <c r="H19" s="1161">
        <v>44806</v>
      </c>
      <c r="I19" s="1161">
        <v>44809</v>
      </c>
      <c r="J19" s="1161">
        <v>44810</v>
      </c>
      <c r="K19" s="1161">
        <v>44814</v>
      </c>
      <c r="L19" s="36" t="s">
        <v>6366</v>
      </c>
      <c r="M19" s="1648">
        <v>45234</v>
      </c>
      <c r="N19" s="1648">
        <v>44781</v>
      </c>
    </row>
    <row r="20" spans="1:14" s="182" customFormat="1" ht="20.100000000000001" hidden="1" customHeight="1">
      <c r="A20" s="1345" t="s">
        <v>4138</v>
      </c>
      <c r="B20" s="3005"/>
      <c r="C20" s="1263" t="s">
        <v>6367</v>
      </c>
      <c r="D20" s="1265" t="s">
        <v>6368</v>
      </c>
      <c r="E20" s="1266">
        <v>44786</v>
      </c>
      <c r="F20" s="1156">
        <v>44808</v>
      </c>
      <c r="G20" s="1156">
        <v>44811</v>
      </c>
      <c r="H20" s="1156">
        <v>44813</v>
      </c>
      <c r="I20" s="1156">
        <v>44816</v>
      </c>
      <c r="J20" s="1156">
        <v>44817</v>
      </c>
      <c r="K20" s="1156">
        <v>44821</v>
      </c>
      <c r="L20" s="36" t="s">
        <v>6369</v>
      </c>
      <c r="M20" s="1648">
        <v>45241</v>
      </c>
      <c r="N20" s="1648">
        <v>44788</v>
      </c>
    </row>
    <row r="21" spans="1:14" s="182" customFormat="1" ht="20.100000000000001" hidden="1" customHeight="1">
      <c r="A21" s="1345" t="s">
        <v>4140</v>
      </c>
      <c r="B21" s="3005"/>
      <c r="C21" s="1263" t="s">
        <v>6370</v>
      </c>
      <c r="D21" s="1265" t="s">
        <v>6371</v>
      </c>
      <c r="E21" s="1266">
        <v>44793</v>
      </c>
      <c r="F21" s="1156">
        <v>44815</v>
      </c>
      <c r="G21" s="1156">
        <v>44818</v>
      </c>
      <c r="H21" s="1156">
        <v>44820</v>
      </c>
      <c r="I21" s="1156">
        <v>44823</v>
      </c>
      <c r="J21" s="1156">
        <v>44824</v>
      </c>
      <c r="K21" s="1156">
        <v>44828</v>
      </c>
      <c r="L21" s="36" t="s">
        <v>6372</v>
      </c>
      <c r="M21" s="1648">
        <v>45248</v>
      </c>
      <c r="N21" s="1648">
        <v>44795</v>
      </c>
    </row>
    <row r="22" spans="1:14" s="182" customFormat="1" ht="20.100000000000001" hidden="1" customHeight="1">
      <c r="A22" s="1345" t="s">
        <v>4142</v>
      </c>
      <c r="B22" s="3005"/>
      <c r="C22" s="1263" t="s">
        <v>2993</v>
      </c>
      <c r="D22" s="1265" t="s">
        <v>6373</v>
      </c>
      <c r="E22" s="1266">
        <v>44800</v>
      </c>
      <c r="F22" s="1156">
        <v>44822</v>
      </c>
      <c r="G22" s="1156">
        <v>44825</v>
      </c>
      <c r="H22" s="1156">
        <v>44827</v>
      </c>
      <c r="I22" s="1156">
        <v>44830</v>
      </c>
      <c r="J22" s="1156">
        <v>44831</v>
      </c>
      <c r="K22" s="1156">
        <v>44835</v>
      </c>
      <c r="L22" s="36" t="s">
        <v>6374</v>
      </c>
      <c r="M22" s="1648">
        <v>45255</v>
      </c>
      <c r="N22" s="1648">
        <v>44802</v>
      </c>
    </row>
    <row r="23" spans="1:14" s="182" customFormat="1" ht="20.100000000000001" hidden="1" customHeight="1">
      <c r="A23" s="1345" t="s">
        <v>4143</v>
      </c>
      <c r="B23" s="3005"/>
      <c r="C23" s="1288" t="s">
        <v>6360</v>
      </c>
      <c r="D23" s="1289" t="s">
        <v>6375</v>
      </c>
      <c r="E23" s="1290">
        <v>44812</v>
      </c>
      <c r="F23" s="1291">
        <f>E23+22</f>
        <v>44834</v>
      </c>
      <c r="G23" s="1291">
        <f>E23+25</f>
        <v>44837</v>
      </c>
      <c r="H23" s="1291">
        <f>E23+27</f>
        <v>44839</v>
      </c>
      <c r="I23" s="1291">
        <f>E23+30</f>
        <v>44842</v>
      </c>
      <c r="J23" s="1291">
        <f>E23+31</f>
        <v>44843</v>
      </c>
      <c r="K23" s="1291">
        <f>E23+35</f>
        <v>44847</v>
      </c>
      <c r="L23" s="36" t="s">
        <v>6376</v>
      </c>
      <c r="M23" s="1648">
        <v>45262</v>
      </c>
      <c r="N23" s="1648">
        <v>44809</v>
      </c>
    </row>
    <row r="24" spans="1:14" s="182" customFormat="1" ht="20.100000000000001" hidden="1" customHeight="1">
      <c r="A24" s="1345" t="s">
        <v>4084</v>
      </c>
      <c r="B24" s="3005"/>
      <c r="C24" s="1288" t="s">
        <v>6377</v>
      </c>
      <c r="D24" s="1289" t="s">
        <v>6378</v>
      </c>
      <c r="E24" s="1298">
        <v>44824</v>
      </c>
      <c r="F24" s="1291">
        <f>E24+22</f>
        <v>44846</v>
      </c>
      <c r="G24" s="1291">
        <f>E24+25</f>
        <v>44849</v>
      </c>
      <c r="H24" s="1291">
        <f>E24+27</f>
        <v>44851</v>
      </c>
      <c r="I24" s="1291">
        <f>E24+30</f>
        <v>44854</v>
      </c>
      <c r="J24" s="1291">
        <f>E24+31</f>
        <v>44855</v>
      </c>
      <c r="K24" s="1291">
        <f>E24+35</f>
        <v>44859</v>
      </c>
      <c r="L24" s="36" t="s">
        <v>6379</v>
      </c>
      <c r="M24" s="1648">
        <v>45269</v>
      </c>
      <c r="N24" s="1648">
        <v>44816</v>
      </c>
    </row>
    <row r="25" spans="1:14" s="182" customFormat="1" ht="20.100000000000001" hidden="1" customHeight="1">
      <c r="A25" s="1345" t="s">
        <v>4144</v>
      </c>
      <c r="B25" s="3005"/>
      <c r="C25" s="1288" t="s">
        <v>6380</v>
      </c>
      <c r="D25" s="1289" t="s">
        <v>6381</v>
      </c>
      <c r="E25" s="1298">
        <v>44830</v>
      </c>
      <c r="F25" s="1291">
        <v>44843</v>
      </c>
      <c r="G25" s="1291">
        <v>44846</v>
      </c>
      <c r="H25" s="1291">
        <v>44848</v>
      </c>
      <c r="I25" s="1291">
        <v>44851</v>
      </c>
      <c r="J25" s="1291">
        <v>44852</v>
      </c>
      <c r="K25" s="1291">
        <v>44856</v>
      </c>
      <c r="L25" s="36" t="s">
        <v>6382</v>
      </c>
      <c r="M25" s="1648">
        <v>45276</v>
      </c>
      <c r="N25" s="1648">
        <v>44823</v>
      </c>
    </row>
    <row r="26" spans="1:14" s="182" customFormat="1" ht="20.100000000000001" hidden="1" customHeight="1">
      <c r="A26" s="1345" t="s">
        <v>4145</v>
      </c>
      <c r="B26" s="3005"/>
      <c r="C26" s="1288" t="s">
        <v>6383</v>
      </c>
      <c r="D26" s="1289" t="s">
        <v>6384</v>
      </c>
      <c r="E26" s="1298">
        <v>44833</v>
      </c>
      <c r="F26" s="1291">
        <v>44850</v>
      </c>
      <c r="G26" s="1291">
        <v>44853</v>
      </c>
      <c r="H26" s="1291">
        <v>44855</v>
      </c>
      <c r="I26" s="1291">
        <v>44858</v>
      </c>
      <c r="J26" s="1291">
        <v>44859</v>
      </c>
      <c r="K26" s="1291">
        <v>44863</v>
      </c>
      <c r="L26" s="36" t="s">
        <v>6385</v>
      </c>
      <c r="M26" s="1648">
        <v>45283</v>
      </c>
      <c r="N26" s="1648">
        <v>44830</v>
      </c>
    </row>
    <row r="27" spans="1:14" s="182" customFormat="1" ht="20.100000000000001" hidden="1" customHeight="1">
      <c r="A27" s="1345" t="s">
        <v>4146</v>
      </c>
      <c r="B27" s="3005"/>
      <c r="C27" s="1297" t="s">
        <v>6386</v>
      </c>
      <c r="D27" s="1284" t="s">
        <v>6387</v>
      </c>
      <c r="E27" s="1300">
        <v>44838</v>
      </c>
      <c r="F27" s="1283">
        <f t="shared" ref="F27:F40" si="6">E27+22</f>
        <v>44860</v>
      </c>
      <c r="G27" s="1283">
        <f t="shared" ref="G27:G40" si="7">E27+25</f>
        <v>44863</v>
      </c>
      <c r="H27" s="1283">
        <f t="shared" ref="H27:H40" si="8">E27+27</f>
        <v>44865</v>
      </c>
      <c r="I27" s="1283">
        <f t="shared" ref="I27:I40" si="9">E27+30</f>
        <v>44868</v>
      </c>
      <c r="J27" s="1283">
        <f t="shared" ref="J27:J40" si="10">E27+31</f>
        <v>44869</v>
      </c>
      <c r="K27" s="1283">
        <f t="shared" ref="K27:K40" si="11">E27+35</f>
        <v>44873</v>
      </c>
      <c r="L27" s="36" t="s">
        <v>6388</v>
      </c>
      <c r="M27" s="1648">
        <v>45290</v>
      </c>
      <c r="N27" s="1648">
        <v>44837</v>
      </c>
    </row>
    <row r="28" spans="1:14" s="182" customFormat="1" ht="20.100000000000001" hidden="1" customHeight="1">
      <c r="A28" s="1345" t="s">
        <v>4147</v>
      </c>
      <c r="B28" s="3005"/>
      <c r="C28" s="1262" t="s">
        <v>4659</v>
      </c>
      <c r="D28" s="1284" t="s">
        <v>6389</v>
      </c>
      <c r="E28" s="1300">
        <v>44846</v>
      </c>
      <c r="F28" s="1283">
        <f t="shared" si="6"/>
        <v>44868</v>
      </c>
      <c r="G28" s="1283">
        <f t="shared" si="7"/>
        <v>44871</v>
      </c>
      <c r="H28" s="1283">
        <f t="shared" si="8"/>
        <v>44873</v>
      </c>
      <c r="I28" s="1283">
        <f t="shared" si="9"/>
        <v>44876</v>
      </c>
      <c r="J28" s="1283">
        <f t="shared" si="10"/>
        <v>44877</v>
      </c>
      <c r="K28" s="1283">
        <f t="shared" si="11"/>
        <v>44881</v>
      </c>
      <c r="L28" s="36" t="s">
        <v>6390</v>
      </c>
      <c r="M28" s="1648">
        <v>45297</v>
      </c>
      <c r="N28" s="1648">
        <v>44844</v>
      </c>
    </row>
    <row r="29" spans="1:14" s="182" customFormat="1" ht="20.100000000000001" hidden="1" customHeight="1">
      <c r="A29" s="1345" t="s">
        <v>4168</v>
      </c>
      <c r="B29" s="3005"/>
      <c r="C29" s="1262" t="s">
        <v>6391</v>
      </c>
      <c r="D29" s="1284" t="s">
        <v>6392</v>
      </c>
      <c r="E29" s="1300">
        <v>44854</v>
      </c>
      <c r="F29" s="1283">
        <f t="shared" si="6"/>
        <v>44876</v>
      </c>
      <c r="G29" s="1283">
        <f t="shared" si="7"/>
        <v>44879</v>
      </c>
      <c r="H29" s="1283">
        <f t="shared" si="8"/>
        <v>44881</v>
      </c>
      <c r="I29" s="1283">
        <f t="shared" si="9"/>
        <v>44884</v>
      </c>
      <c r="J29" s="1283">
        <f t="shared" si="10"/>
        <v>44885</v>
      </c>
      <c r="K29" s="1283">
        <f t="shared" si="11"/>
        <v>44889</v>
      </c>
      <c r="L29" s="36" t="s">
        <v>6393</v>
      </c>
      <c r="M29" s="1648">
        <v>45304</v>
      </c>
      <c r="N29" s="1648">
        <v>44851</v>
      </c>
    </row>
    <row r="30" spans="1:14" s="182" customFormat="1" ht="20.100000000000001" hidden="1" customHeight="1">
      <c r="A30" s="1345" t="s">
        <v>4148</v>
      </c>
      <c r="B30" s="3005"/>
      <c r="C30" s="1262" t="s">
        <v>5927</v>
      </c>
      <c r="D30" s="1284" t="s">
        <v>6394</v>
      </c>
      <c r="E30" s="1300">
        <v>44860</v>
      </c>
      <c r="F30" s="1283">
        <f t="shared" si="6"/>
        <v>44882</v>
      </c>
      <c r="G30" s="1283">
        <f t="shared" si="7"/>
        <v>44885</v>
      </c>
      <c r="H30" s="1283">
        <f t="shared" si="8"/>
        <v>44887</v>
      </c>
      <c r="I30" s="1283">
        <f t="shared" si="9"/>
        <v>44890</v>
      </c>
      <c r="J30" s="1283">
        <f t="shared" si="10"/>
        <v>44891</v>
      </c>
      <c r="K30" s="1283">
        <f t="shared" si="11"/>
        <v>44895</v>
      </c>
      <c r="L30" s="36" t="s">
        <v>6395</v>
      </c>
      <c r="M30" s="1648">
        <v>45311</v>
      </c>
      <c r="N30" s="1648">
        <v>44858</v>
      </c>
    </row>
    <row r="31" spans="1:14" s="182" customFormat="1" ht="20.100000000000001" hidden="1" customHeight="1">
      <c r="A31" s="1345" t="s">
        <v>4149</v>
      </c>
      <c r="B31" s="3005"/>
      <c r="C31" s="1262" t="s">
        <v>6396</v>
      </c>
      <c r="D31" s="1284" t="s">
        <v>6397</v>
      </c>
      <c r="E31" s="1300">
        <v>44873</v>
      </c>
      <c r="F31" s="1283">
        <f t="shared" si="6"/>
        <v>44895</v>
      </c>
      <c r="G31" s="1283">
        <f t="shared" si="7"/>
        <v>44898</v>
      </c>
      <c r="H31" s="1283">
        <f t="shared" si="8"/>
        <v>44900</v>
      </c>
      <c r="I31" s="1283">
        <f t="shared" si="9"/>
        <v>44903</v>
      </c>
      <c r="J31" s="1283">
        <f t="shared" si="10"/>
        <v>44904</v>
      </c>
      <c r="K31" s="1283">
        <f t="shared" si="11"/>
        <v>44908</v>
      </c>
      <c r="L31" s="36" t="s">
        <v>6398</v>
      </c>
      <c r="M31" s="1646"/>
      <c r="N31" s="1648">
        <v>44865</v>
      </c>
    </row>
    <row r="32" spans="1:14" s="182" customFormat="1" ht="20.100000000000001" hidden="1" customHeight="1">
      <c r="A32" s="1345" t="s">
        <v>4150</v>
      </c>
      <c r="B32" s="3005"/>
      <c r="C32" s="1285" t="s">
        <v>3003</v>
      </c>
      <c r="D32" s="1286" t="s">
        <v>6399</v>
      </c>
      <c r="E32" s="1318">
        <v>44872</v>
      </c>
      <c r="F32" s="1287">
        <f t="shared" si="6"/>
        <v>44894</v>
      </c>
      <c r="G32" s="1287">
        <f t="shared" si="7"/>
        <v>44897</v>
      </c>
      <c r="H32" s="1287">
        <f t="shared" si="8"/>
        <v>44899</v>
      </c>
      <c r="I32" s="1287">
        <f t="shared" si="9"/>
        <v>44902</v>
      </c>
      <c r="J32" s="1287">
        <f t="shared" si="10"/>
        <v>44903</v>
      </c>
      <c r="K32" s="1287">
        <f t="shared" si="11"/>
        <v>44907</v>
      </c>
      <c r="L32" s="36" t="s">
        <v>6400</v>
      </c>
      <c r="M32" s="1646"/>
      <c r="N32" s="1648">
        <v>44872</v>
      </c>
    </row>
    <row r="33" spans="1:14" s="182" customFormat="1" ht="20.100000000000001" hidden="1" customHeight="1">
      <c r="A33" s="1345" t="s">
        <v>4151</v>
      </c>
      <c r="B33" s="3005"/>
      <c r="C33" s="1334" t="s">
        <v>6367</v>
      </c>
      <c r="D33" s="1335" t="s">
        <v>6401</v>
      </c>
      <c r="E33" s="1336">
        <v>44888</v>
      </c>
      <c r="F33" s="1337">
        <f t="shared" si="6"/>
        <v>44910</v>
      </c>
      <c r="G33" s="1337">
        <f t="shared" si="7"/>
        <v>44913</v>
      </c>
      <c r="H33" s="1337">
        <f t="shared" si="8"/>
        <v>44915</v>
      </c>
      <c r="I33" s="1337">
        <f t="shared" si="9"/>
        <v>44918</v>
      </c>
      <c r="J33" s="1337">
        <f t="shared" si="10"/>
        <v>44919</v>
      </c>
      <c r="K33" s="1337">
        <f t="shared" si="11"/>
        <v>44923</v>
      </c>
      <c r="L33" s="36" t="s">
        <v>6402</v>
      </c>
      <c r="M33" s="1646"/>
      <c r="N33" s="1648">
        <v>44879</v>
      </c>
    </row>
    <row r="34" spans="1:14" s="182" customFormat="1" ht="20.100000000000001" hidden="1" customHeight="1">
      <c r="A34" s="1345" t="s">
        <v>4152</v>
      </c>
      <c r="B34" s="3005"/>
      <c r="C34" s="1334" t="s">
        <v>6370</v>
      </c>
      <c r="D34" s="1335" t="s">
        <v>6403</v>
      </c>
      <c r="E34" s="1336">
        <v>44886</v>
      </c>
      <c r="F34" s="1337">
        <f t="shared" si="6"/>
        <v>44908</v>
      </c>
      <c r="G34" s="1337">
        <f t="shared" si="7"/>
        <v>44911</v>
      </c>
      <c r="H34" s="1337">
        <f t="shared" si="8"/>
        <v>44913</v>
      </c>
      <c r="I34" s="1337">
        <f t="shared" si="9"/>
        <v>44916</v>
      </c>
      <c r="J34" s="1337">
        <f t="shared" si="10"/>
        <v>44917</v>
      </c>
      <c r="K34" s="1337">
        <f t="shared" si="11"/>
        <v>44921</v>
      </c>
      <c r="L34" s="36" t="s">
        <v>6404</v>
      </c>
      <c r="M34" s="1646"/>
      <c r="N34" s="1648">
        <v>44886</v>
      </c>
    </row>
    <row r="35" spans="1:14" s="182" customFormat="1" ht="20.100000000000001" hidden="1" customHeight="1">
      <c r="A35" s="1345" t="s">
        <v>4154</v>
      </c>
      <c r="B35" s="3005"/>
      <c r="C35" s="1334" t="s">
        <v>2993</v>
      </c>
      <c r="D35" s="1335" t="s">
        <v>6405</v>
      </c>
      <c r="E35" s="1336">
        <v>44892</v>
      </c>
      <c r="F35" s="1337">
        <f t="shared" si="6"/>
        <v>44914</v>
      </c>
      <c r="G35" s="1337">
        <f t="shared" si="7"/>
        <v>44917</v>
      </c>
      <c r="H35" s="1337">
        <f t="shared" si="8"/>
        <v>44919</v>
      </c>
      <c r="I35" s="1337">
        <f t="shared" si="9"/>
        <v>44922</v>
      </c>
      <c r="J35" s="1337">
        <f t="shared" si="10"/>
        <v>44923</v>
      </c>
      <c r="K35" s="1337">
        <f t="shared" si="11"/>
        <v>44927</v>
      </c>
      <c r="L35" s="36" t="s">
        <v>6406</v>
      </c>
      <c r="M35" s="1646"/>
      <c r="N35" s="1648">
        <v>44893</v>
      </c>
    </row>
    <row r="36" spans="1:14" s="182" customFormat="1" ht="20.100000000000001" hidden="1" customHeight="1">
      <c r="A36" s="1345" t="s">
        <v>4155</v>
      </c>
      <c r="B36" s="3005"/>
      <c r="C36" s="1338" t="s">
        <v>6360</v>
      </c>
      <c r="D36" s="1329" t="s">
        <v>6407</v>
      </c>
      <c r="E36" s="1330">
        <v>44902</v>
      </c>
      <c r="F36" s="1332">
        <f t="shared" si="6"/>
        <v>44924</v>
      </c>
      <c r="G36" s="1332">
        <f t="shared" si="7"/>
        <v>44927</v>
      </c>
      <c r="H36" s="1332">
        <f t="shared" si="8"/>
        <v>44929</v>
      </c>
      <c r="I36" s="1332">
        <f t="shared" si="9"/>
        <v>44932</v>
      </c>
      <c r="J36" s="1332">
        <f t="shared" si="10"/>
        <v>44933</v>
      </c>
      <c r="K36" s="1332">
        <f t="shared" si="11"/>
        <v>44937</v>
      </c>
      <c r="L36" s="36" t="s">
        <v>6408</v>
      </c>
      <c r="M36" s="1646"/>
      <c r="N36" s="1648">
        <v>44900</v>
      </c>
    </row>
    <row r="37" spans="1:14" s="182" customFormat="1" ht="20.100000000000001" hidden="1" customHeight="1">
      <c r="A37" s="1345" t="s">
        <v>4169</v>
      </c>
      <c r="B37" s="3005"/>
      <c r="C37" s="1338" t="s">
        <v>6377</v>
      </c>
      <c r="D37" s="1329" t="s">
        <v>6409</v>
      </c>
      <c r="E37" s="1330">
        <v>44909</v>
      </c>
      <c r="F37" s="1332">
        <f t="shared" si="6"/>
        <v>44931</v>
      </c>
      <c r="G37" s="1332">
        <f t="shared" si="7"/>
        <v>44934</v>
      </c>
      <c r="H37" s="1332">
        <f t="shared" si="8"/>
        <v>44936</v>
      </c>
      <c r="I37" s="1332">
        <f t="shared" si="9"/>
        <v>44939</v>
      </c>
      <c r="J37" s="1332">
        <f t="shared" si="10"/>
        <v>44940</v>
      </c>
      <c r="K37" s="1332">
        <f t="shared" si="11"/>
        <v>44944</v>
      </c>
      <c r="L37" s="36" t="s">
        <v>6410</v>
      </c>
      <c r="M37" s="1646"/>
      <c r="N37" s="1647">
        <v>44907</v>
      </c>
    </row>
    <row r="38" spans="1:14" s="182" customFormat="1" ht="20.100000000000001" hidden="1" customHeight="1">
      <c r="A38" s="1345" t="s">
        <v>4170</v>
      </c>
      <c r="B38" s="3005"/>
      <c r="C38" s="1338" t="s">
        <v>6380</v>
      </c>
      <c r="D38" s="1329" t="s">
        <v>6411</v>
      </c>
      <c r="E38" s="1330">
        <v>44918</v>
      </c>
      <c r="F38" s="1332">
        <f t="shared" si="6"/>
        <v>44940</v>
      </c>
      <c r="G38" s="1332">
        <f t="shared" si="7"/>
        <v>44943</v>
      </c>
      <c r="H38" s="1332">
        <f t="shared" si="8"/>
        <v>44945</v>
      </c>
      <c r="I38" s="1332">
        <f t="shared" si="9"/>
        <v>44948</v>
      </c>
      <c r="J38" s="1332">
        <f t="shared" si="10"/>
        <v>44949</v>
      </c>
      <c r="K38" s="1332">
        <f t="shared" si="11"/>
        <v>44953</v>
      </c>
      <c r="L38" s="36" t="s">
        <v>6412</v>
      </c>
      <c r="M38" s="1646"/>
      <c r="N38" s="1647">
        <v>44914</v>
      </c>
    </row>
    <row r="39" spans="1:14" s="182" customFormat="1" ht="20.100000000000001" hidden="1" customHeight="1">
      <c r="A39" s="1345" t="s">
        <v>4158</v>
      </c>
      <c r="B39" s="3005"/>
      <c r="C39" s="1338" t="s">
        <v>6383</v>
      </c>
      <c r="D39" s="1329" t="s">
        <v>6413</v>
      </c>
      <c r="E39" s="1330">
        <v>44921</v>
      </c>
      <c r="F39" s="1332">
        <f t="shared" si="6"/>
        <v>44943</v>
      </c>
      <c r="G39" s="1332">
        <f t="shared" si="7"/>
        <v>44946</v>
      </c>
      <c r="H39" s="1332">
        <f t="shared" si="8"/>
        <v>44948</v>
      </c>
      <c r="I39" s="1332">
        <f t="shared" si="9"/>
        <v>44951</v>
      </c>
      <c r="J39" s="1332">
        <f t="shared" si="10"/>
        <v>44952</v>
      </c>
      <c r="K39" s="1332">
        <f t="shared" si="11"/>
        <v>44956</v>
      </c>
      <c r="L39" s="36" t="s">
        <v>6414</v>
      </c>
      <c r="M39" s="1646"/>
      <c r="N39" s="1647">
        <v>44921</v>
      </c>
    </row>
    <row r="40" spans="1:14" s="182" customFormat="1" ht="20.100000000000001" hidden="1" customHeight="1">
      <c r="A40" s="1345" t="s">
        <v>4171</v>
      </c>
      <c r="B40" s="3005"/>
      <c r="C40" s="1338" t="s">
        <v>6386</v>
      </c>
      <c r="D40" s="1329" t="s">
        <v>6415</v>
      </c>
      <c r="E40" s="1330">
        <v>44565</v>
      </c>
      <c r="F40" s="1332">
        <f t="shared" si="6"/>
        <v>44587</v>
      </c>
      <c r="G40" s="1332">
        <f t="shared" si="7"/>
        <v>44590</v>
      </c>
      <c r="H40" s="1332">
        <f t="shared" si="8"/>
        <v>44592</v>
      </c>
      <c r="I40" s="1332">
        <f t="shared" si="9"/>
        <v>44595</v>
      </c>
      <c r="J40" s="1332">
        <f t="shared" si="10"/>
        <v>44596</v>
      </c>
      <c r="K40" s="1332">
        <f t="shared" si="11"/>
        <v>44600</v>
      </c>
      <c r="L40" s="36" t="s">
        <v>6416</v>
      </c>
      <c r="M40" s="1646"/>
      <c r="N40" s="1647">
        <v>44563</v>
      </c>
    </row>
    <row r="41" spans="1:14" s="182" customFormat="1" ht="20.100000000000001" hidden="1" customHeight="1">
      <c r="A41" s="1345"/>
      <c r="B41" s="3005"/>
      <c r="C41" s="1334" t="s">
        <v>4659</v>
      </c>
      <c r="D41" s="1335" t="s">
        <v>6417</v>
      </c>
      <c r="E41" s="1336">
        <v>44573</v>
      </c>
      <c r="F41" s="1337">
        <f t="shared" ref="F41:F48" si="12">E41+22</f>
        <v>44595</v>
      </c>
      <c r="G41" s="1337">
        <f t="shared" ref="G41:G48" si="13">E41+25</f>
        <v>44598</v>
      </c>
      <c r="H41" s="1337">
        <f t="shared" ref="H41:H48" si="14">E41+27</f>
        <v>44600</v>
      </c>
      <c r="I41" s="1337">
        <f t="shared" ref="I41:I48" si="15">E41+30</f>
        <v>44603</v>
      </c>
      <c r="J41" s="1337">
        <f t="shared" ref="J41:J48" si="16">E41+31</f>
        <v>44604</v>
      </c>
      <c r="K41" s="1337">
        <f t="shared" ref="K41:K48" si="17">E41+35</f>
        <v>44608</v>
      </c>
      <c r="L41" s="36" t="s">
        <v>6418</v>
      </c>
      <c r="M41" s="1646"/>
      <c r="N41" s="1647">
        <v>44570</v>
      </c>
    </row>
    <row r="42" spans="1:14" s="182" customFormat="1" ht="20.100000000000001" hidden="1" customHeight="1">
      <c r="A42" s="1345"/>
      <c r="B42" s="3005"/>
      <c r="C42" s="1334" t="s">
        <v>6391</v>
      </c>
      <c r="D42" s="1335" t="s">
        <v>6419</v>
      </c>
      <c r="E42" s="1336">
        <v>44578</v>
      </c>
      <c r="F42" s="1337">
        <f t="shared" si="12"/>
        <v>44600</v>
      </c>
      <c r="G42" s="1337">
        <f t="shared" si="13"/>
        <v>44603</v>
      </c>
      <c r="H42" s="1337">
        <f t="shared" si="14"/>
        <v>44605</v>
      </c>
      <c r="I42" s="1337">
        <f t="shared" si="15"/>
        <v>44608</v>
      </c>
      <c r="J42" s="1337">
        <f t="shared" si="16"/>
        <v>44609</v>
      </c>
      <c r="K42" s="1337">
        <f t="shared" si="17"/>
        <v>44613</v>
      </c>
      <c r="L42" s="36" t="s">
        <v>6420</v>
      </c>
      <c r="M42" s="1646"/>
      <c r="N42" s="1647">
        <v>44577</v>
      </c>
    </row>
    <row r="43" spans="1:14" s="182" customFormat="1" ht="20.100000000000001" hidden="1" customHeight="1">
      <c r="A43" s="1345" t="s">
        <v>6421</v>
      </c>
      <c r="B43" s="3005"/>
      <c r="C43" s="1334" t="s">
        <v>6422</v>
      </c>
      <c r="D43" s="1335" t="s">
        <v>6423</v>
      </c>
      <c r="E43" s="1336">
        <v>44587</v>
      </c>
      <c r="F43" s="1337">
        <f t="shared" si="12"/>
        <v>44609</v>
      </c>
      <c r="G43" s="1337">
        <f t="shared" si="13"/>
        <v>44612</v>
      </c>
      <c r="H43" s="1337">
        <f t="shared" si="14"/>
        <v>44614</v>
      </c>
      <c r="I43" s="1337">
        <f t="shared" si="15"/>
        <v>44617</v>
      </c>
      <c r="J43" s="1337">
        <f t="shared" si="16"/>
        <v>44618</v>
      </c>
      <c r="K43" s="1337">
        <f t="shared" si="17"/>
        <v>44622</v>
      </c>
      <c r="L43" s="36" t="s">
        <v>6424</v>
      </c>
      <c r="M43" s="1646"/>
      <c r="N43" s="1647">
        <v>44584</v>
      </c>
    </row>
    <row r="44" spans="1:14" s="182" customFormat="1" ht="20.100000000000001" hidden="1" customHeight="1">
      <c r="A44" s="1345"/>
      <c r="B44" s="3005"/>
      <c r="C44" s="1346" t="s">
        <v>6396</v>
      </c>
      <c r="D44" s="1347" t="s">
        <v>6425</v>
      </c>
      <c r="E44" s="1436">
        <v>44594</v>
      </c>
      <c r="F44" s="1348">
        <f t="shared" si="12"/>
        <v>44616</v>
      </c>
      <c r="G44" s="1348">
        <f t="shared" si="13"/>
        <v>44619</v>
      </c>
      <c r="H44" s="1348">
        <f t="shared" si="14"/>
        <v>44621</v>
      </c>
      <c r="I44" s="1348">
        <f t="shared" si="15"/>
        <v>44624</v>
      </c>
      <c r="J44" s="1348">
        <f t="shared" si="16"/>
        <v>44625</v>
      </c>
      <c r="K44" s="1348">
        <f t="shared" si="17"/>
        <v>44629</v>
      </c>
      <c r="L44" s="36" t="s">
        <v>6426</v>
      </c>
      <c r="M44" s="1646"/>
      <c r="N44" s="1647">
        <v>44954</v>
      </c>
    </row>
    <row r="45" spans="1:14" s="182" customFormat="1" ht="20.100000000000001" hidden="1" customHeight="1">
      <c r="A45" s="1345"/>
      <c r="B45" s="3005"/>
      <c r="C45" s="1364" t="s">
        <v>404</v>
      </c>
      <c r="D45" s="1329" t="s">
        <v>6427</v>
      </c>
      <c r="E45" s="1365"/>
      <c r="F45" s="1365"/>
      <c r="G45" s="1365"/>
      <c r="H45" s="1365"/>
      <c r="I45" s="1365"/>
      <c r="J45" s="1365"/>
      <c r="K45" s="1365"/>
      <c r="L45" s="1375"/>
      <c r="M45" s="1649"/>
      <c r="N45" s="1650"/>
    </row>
    <row r="46" spans="1:14" s="182" customFormat="1" ht="20.100000000000001" hidden="1" customHeight="1">
      <c r="A46" s="1345" t="s">
        <v>6428</v>
      </c>
      <c r="B46" s="3005"/>
      <c r="C46" s="1338" t="s">
        <v>4961</v>
      </c>
      <c r="D46" s="1329" t="s">
        <v>6429</v>
      </c>
      <c r="E46" s="1332">
        <v>44601</v>
      </c>
      <c r="F46" s="1332">
        <f t="shared" si="12"/>
        <v>44623</v>
      </c>
      <c r="G46" s="1332">
        <f t="shared" si="13"/>
        <v>44626</v>
      </c>
      <c r="H46" s="1332">
        <f t="shared" si="14"/>
        <v>44628</v>
      </c>
      <c r="I46" s="1332">
        <f t="shared" si="15"/>
        <v>44631</v>
      </c>
      <c r="J46" s="1332">
        <f t="shared" si="16"/>
        <v>44632</v>
      </c>
      <c r="K46" s="1332">
        <f t="shared" si="17"/>
        <v>44636</v>
      </c>
      <c r="L46" s="36" t="s">
        <v>6430</v>
      </c>
      <c r="M46" s="1646"/>
      <c r="N46" s="1647">
        <v>44966</v>
      </c>
    </row>
    <row r="47" spans="1:14" s="182" customFormat="1" ht="20.100000000000001" hidden="1" customHeight="1">
      <c r="A47" s="1345" t="s">
        <v>6370</v>
      </c>
      <c r="B47" s="3005"/>
      <c r="C47" s="1338" t="s">
        <v>6431</v>
      </c>
      <c r="D47" s="1329" t="s">
        <v>6432</v>
      </c>
      <c r="E47" s="1330">
        <v>44610</v>
      </c>
      <c r="F47" s="1332">
        <f t="shared" si="12"/>
        <v>44632</v>
      </c>
      <c r="G47" s="1332">
        <f t="shared" si="13"/>
        <v>44635</v>
      </c>
      <c r="H47" s="1332">
        <f t="shared" si="14"/>
        <v>44637</v>
      </c>
      <c r="I47" s="1332">
        <f t="shared" si="15"/>
        <v>44640</v>
      </c>
      <c r="J47" s="1332">
        <f t="shared" si="16"/>
        <v>44641</v>
      </c>
      <c r="K47" s="1332">
        <f t="shared" si="17"/>
        <v>44645</v>
      </c>
      <c r="L47" s="36" t="s">
        <v>6433</v>
      </c>
      <c r="M47" s="1646"/>
      <c r="N47" s="1647">
        <v>44973</v>
      </c>
    </row>
    <row r="48" spans="1:14" s="182" customFormat="1" ht="20.100000000000001" hidden="1" customHeight="1">
      <c r="A48" s="1345" t="s">
        <v>2993</v>
      </c>
      <c r="B48" s="3005"/>
      <c r="C48" s="1372" t="s">
        <v>6370</v>
      </c>
      <c r="D48" s="1373" t="s">
        <v>6434</v>
      </c>
      <c r="E48" s="1439">
        <v>44616</v>
      </c>
      <c r="F48" s="1374">
        <f t="shared" si="12"/>
        <v>44638</v>
      </c>
      <c r="G48" s="1374">
        <f t="shared" si="13"/>
        <v>44641</v>
      </c>
      <c r="H48" s="1374">
        <f t="shared" si="14"/>
        <v>44643</v>
      </c>
      <c r="I48" s="1374">
        <f t="shared" si="15"/>
        <v>44646</v>
      </c>
      <c r="J48" s="1374">
        <f t="shared" si="16"/>
        <v>44647</v>
      </c>
      <c r="K48" s="1374">
        <f t="shared" si="17"/>
        <v>44651</v>
      </c>
      <c r="L48" s="36" t="s">
        <v>6435</v>
      </c>
      <c r="M48" s="1646"/>
      <c r="N48" s="1647">
        <v>44982</v>
      </c>
    </row>
    <row r="49" spans="1:14" s="182" customFormat="1" ht="20.100000000000001" hidden="1" customHeight="1">
      <c r="A49" s="1345"/>
      <c r="B49" s="3005"/>
      <c r="C49" s="1334" t="s">
        <v>3003</v>
      </c>
      <c r="D49" s="1335" t="s">
        <v>6436</v>
      </c>
      <c r="E49" s="1337">
        <v>44987</v>
      </c>
      <c r="F49" s="1337">
        <f t="shared" ref="F49:F57" si="18">E49+22</f>
        <v>45009</v>
      </c>
      <c r="G49" s="1337">
        <f t="shared" ref="G49:G57" si="19">E49+25</f>
        <v>45012</v>
      </c>
      <c r="H49" s="1337">
        <f t="shared" ref="H49:H57" si="20">E49+27</f>
        <v>45014</v>
      </c>
      <c r="I49" s="1337">
        <f t="shared" ref="I49:I57" si="21">E49+30</f>
        <v>45017</v>
      </c>
      <c r="J49" s="1337">
        <f t="shared" ref="J49:J57" si="22">E49+31</f>
        <v>45018</v>
      </c>
      <c r="K49" s="1337">
        <f t="shared" ref="K49:K57" si="23">E49+35</f>
        <v>45022</v>
      </c>
      <c r="L49" s="36" t="s">
        <v>6437</v>
      </c>
      <c r="M49" s="1646"/>
      <c r="N49" s="1647">
        <v>44989</v>
      </c>
    </row>
    <row r="50" spans="1:14" s="182" customFormat="1" ht="20.100000000000001" hidden="1" customHeight="1">
      <c r="A50" s="1345" t="s">
        <v>6360</v>
      </c>
      <c r="B50" s="3005"/>
      <c r="C50" s="1445" t="s">
        <v>4664</v>
      </c>
      <c r="D50" s="1335" t="s">
        <v>6438</v>
      </c>
      <c r="E50" s="1336">
        <v>44997</v>
      </c>
      <c r="F50" s="1337">
        <f t="shared" si="18"/>
        <v>45019</v>
      </c>
      <c r="G50" s="1337">
        <f t="shared" si="19"/>
        <v>45022</v>
      </c>
      <c r="H50" s="1337">
        <f t="shared" si="20"/>
        <v>45024</v>
      </c>
      <c r="I50" s="1337">
        <f t="shared" si="21"/>
        <v>45027</v>
      </c>
      <c r="J50" s="1337">
        <f t="shared" si="22"/>
        <v>45028</v>
      </c>
      <c r="K50" s="1337">
        <f t="shared" si="23"/>
        <v>45032</v>
      </c>
      <c r="L50" s="36" t="s">
        <v>6439</v>
      </c>
      <c r="M50" s="1646"/>
      <c r="N50" s="1647">
        <v>44996</v>
      </c>
    </row>
    <row r="51" spans="1:14" s="182" customFormat="1" ht="20.100000000000001" hidden="1" customHeight="1">
      <c r="A51" s="1345"/>
      <c r="B51" s="3005"/>
      <c r="C51" s="1334" t="s">
        <v>6377</v>
      </c>
      <c r="D51" s="1335" t="s">
        <v>6440</v>
      </c>
      <c r="E51" s="1336">
        <v>45003</v>
      </c>
      <c r="F51" s="1337">
        <f t="shared" si="18"/>
        <v>45025</v>
      </c>
      <c r="G51" s="1337">
        <f t="shared" si="19"/>
        <v>45028</v>
      </c>
      <c r="H51" s="1337">
        <f t="shared" si="20"/>
        <v>45030</v>
      </c>
      <c r="I51" s="1337">
        <f t="shared" si="21"/>
        <v>45033</v>
      </c>
      <c r="J51" s="1337">
        <f t="shared" si="22"/>
        <v>45034</v>
      </c>
      <c r="K51" s="1337">
        <f t="shared" si="23"/>
        <v>45038</v>
      </c>
      <c r="L51" s="36" t="s">
        <v>6441</v>
      </c>
      <c r="M51" s="1646"/>
      <c r="N51" s="1647">
        <v>45003</v>
      </c>
    </row>
    <row r="52" spans="1:14" s="182" customFormat="1" ht="20.100000000000001" hidden="1" customHeight="1">
      <c r="A52" s="1345"/>
      <c r="B52" s="3005"/>
      <c r="C52" s="1346" t="s">
        <v>6380</v>
      </c>
      <c r="D52" s="1347" t="s">
        <v>6442</v>
      </c>
      <c r="E52" s="1436">
        <v>45012</v>
      </c>
      <c r="F52" s="1348">
        <f t="shared" si="18"/>
        <v>45034</v>
      </c>
      <c r="G52" s="1348">
        <f t="shared" si="19"/>
        <v>45037</v>
      </c>
      <c r="H52" s="1348">
        <f t="shared" si="20"/>
        <v>45039</v>
      </c>
      <c r="I52" s="1348">
        <f t="shared" si="21"/>
        <v>45042</v>
      </c>
      <c r="J52" s="1348">
        <f t="shared" si="22"/>
        <v>45043</v>
      </c>
      <c r="K52" s="1348">
        <f t="shared" si="23"/>
        <v>45047</v>
      </c>
      <c r="L52" s="36" t="s">
        <v>6443</v>
      </c>
      <c r="M52" s="1646"/>
      <c r="N52" s="1647">
        <v>45010</v>
      </c>
    </row>
    <row r="53" spans="1:14" s="182" customFormat="1" ht="20.100000000000001" hidden="1" customHeight="1">
      <c r="A53" s="1345"/>
      <c r="B53" s="3005"/>
      <c r="C53" s="1334" t="s">
        <v>6383</v>
      </c>
      <c r="D53" s="1335" t="s">
        <v>6444</v>
      </c>
      <c r="E53" s="1336">
        <v>45025</v>
      </c>
      <c r="F53" s="1337">
        <f t="shared" si="18"/>
        <v>45047</v>
      </c>
      <c r="G53" s="1337">
        <f t="shared" si="19"/>
        <v>45050</v>
      </c>
      <c r="H53" s="1337">
        <f t="shared" si="20"/>
        <v>45052</v>
      </c>
      <c r="I53" s="1337">
        <f t="shared" si="21"/>
        <v>45055</v>
      </c>
      <c r="J53" s="1337">
        <f t="shared" si="22"/>
        <v>45056</v>
      </c>
      <c r="K53" s="1337">
        <f t="shared" si="23"/>
        <v>45060</v>
      </c>
      <c r="L53" s="36" t="s">
        <v>6445</v>
      </c>
      <c r="M53" s="1646"/>
      <c r="N53" s="1647">
        <v>45017</v>
      </c>
    </row>
    <row r="54" spans="1:14" s="182" customFormat="1" ht="20.100000000000001" hidden="1" customHeight="1">
      <c r="A54" s="1345"/>
      <c r="B54" s="3005"/>
      <c r="C54" s="1338" t="s">
        <v>6446</v>
      </c>
      <c r="D54" s="1329" t="s">
        <v>6447</v>
      </c>
      <c r="E54" s="1330">
        <v>45028</v>
      </c>
      <c r="F54" s="1332">
        <f t="shared" si="18"/>
        <v>45050</v>
      </c>
      <c r="G54" s="1332">
        <f t="shared" si="19"/>
        <v>45053</v>
      </c>
      <c r="H54" s="1332">
        <f t="shared" si="20"/>
        <v>45055</v>
      </c>
      <c r="I54" s="1332">
        <f t="shared" si="21"/>
        <v>45058</v>
      </c>
      <c r="J54" s="1332">
        <f t="shared" si="22"/>
        <v>45059</v>
      </c>
      <c r="K54" s="1332">
        <f t="shared" si="23"/>
        <v>45063</v>
      </c>
      <c r="L54" s="36" t="s">
        <v>6448</v>
      </c>
      <c r="M54" s="1646"/>
      <c r="N54" s="1647">
        <v>45024</v>
      </c>
    </row>
    <row r="55" spans="1:14" s="182" customFormat="1" ht="20.100000000000001" hidden="1" customHeight="1">
      <c r="A55" s="1345" t="s">
        <v>4659</v>
      </c>
      <c r="B55" s="3005"/>
      <c r="C55" s="1338" t="s">
        <v>6449</v>
      </c>
      <c r="D55" s="1329" t="s">
        <v>6450</v>
      </c>
      <c r="E55" s="1330">
        <v>45038</v>
      </c>
      <c r="F55" s="1332">
        <f t="shared" si="18"/>
        <v>45060</v>
      </c>
      <c r="G55" s="1332">
        <f t="shared" si="19"/>
        <v>45063</v>
      </c>
      <c r="H55" s="1332">
        <f t="shared" si="20"/>
        <v>45065</v>
      </c>
      <c r="I55" s="1332">
        <f t="shared" si="21"/>
        <v>45068</v>
      </c>
      <c r="J55" s="1332">
        <f t="shared" si="22"/>
        <v>45069</v>
      </c>
      <c r="K55" s="1332">
        <f t="shared" si="23"/>
        <v>45073</v>
      </c>
      <c r="L55" s="36" t="s">
        <v>6451</v>
      </c>
      <c r="M55" s="1646"/>
      <c r="N55" s="1647">
        <v>45031</v>
      </c>
    </row>
    <row r="56" spans="1:14" s="182" customFormat="1" ht="20.100000000000001" hidden="1" customHeight="1">
      <c r="A56" s="1345"/>
      <c r="B56" s="3005"/>
      <c r="C56" s="1338" t="s">
        <v>6391</v>
      </c>
      <c r="D56" s="1329" t="s">
        <v>6452</v>
      </c>
      <c r="E56" s="1330">
        <v>45040</v>
      </c>
      <c r="F56" s="1332">
        <f t="shared" si="18"/>
        <v>45062</v>
      </c>
      <c r="G56" s="1332">
        <f t="shared" si="19"/>
        <v>45065</v>
      </c>
      <c r="H56" s="1332">
        <f t="shared" si="20"/>
        <v>45067</v>
      </c>
      <c r="I56" s="1332">
        <f t="shared" si="21"/>
        <v>45070</v>
      </c>
      <c r="J56" s="1332">
        <f t="shared" si="22"/>
        <v>45071</v>
      </c>
      <c r="K56" s="1332">
        <f t="shared" si="23"/>
        <v>45075</v>
      </c>
      <c r="L56" s="36" t="s">
        <v>6453</v>
      </c>
      <c r="M56" s="1646"/>
      <c r="N56" s="1647">
        <v>45038</v>
      </c>
    </row>
    <row r="57" spans="1:14" s="182" customFormat="1" ht="20.100000000000001" hidden="1" customHeight="1">
      <c r="A57" s="1345"/>
      <c r="B57" s="3006" t="s">
        <v>4227</v>
      </c>
      <c r="C57" s="1338" t="s">
        <v>6422</v>
      </c>
      <c r="D57" s="1329" t="s">
        <v>6454</v>
      </c>
      <c r="E57" s="1330">
        <v>45051</v>
      </c>
      <c r="F57" s="1332">
        <f t="shared" si="18"/>
        <v>45073</v>
      </c>
      <c r="G57" s="1332">
        <f t="shared" si="19"/>
        <v>45076</v>
      </c>
      <c r="H57" s="1332">
        <f t="shared" si="20"/>
        <v>45078</v>
      </c>
      <c r="I57" s="1332">
        <f t="shared" si="21"/>
        <v>45081</v>
      </c>
      <c r="J57" s="1332">
        <f t="shared" si="22"/>
        <v>45082</v>
      </c>
      <c r="K57" s="1332">
        <f t="shared" si="23"/>
        <v>45086</v>
      </c>
      <c r="L57" s="36" t="s">
        <v>6455</v>
      </c>
      <c r="M57" s="1646"/>
      <c r="N57" s="1647">
        <v>45045</v>
      </c>
    </row>
    <row r="58" spans="1:14" s="182" customFormat="1" ht="20.100000000000001" hidden="1" customHeight="1">
      <c r="A58" s="1345"/>
      <c r="B58" s="3006" t="s">
        <v>4229</v>
      </c>
      <c r="C58" s="1334" t="s">
        <v>6396</v>
      </c>
      <c r="D58" s="1335" t="s">
        <v>6456</v>
      </c>
      <c r="E58" s="1336">
        <v>45054</v>
      </c>
      <c r="F58" s="1337">
        <f t="shared" ref="F58:F70" si="24">E58+22</f>
        <v>45076</v>
      </c>
      <c r="G58" s="1337">
        <f t="shared" ref="G58:G70" si="25">E58+25</f>
        <v>45079</v>
      </c>
      <c r="H58" s="1337">
        <f t="shared" ref="H58:H70" si="26">E58+27</f>
        <v>45081</v>
      </c>
      <c r="I58" s="1337">
        <f t="shared" ref="I58:I70" si="27">E58+30</f>
        <v>45084</v>
      </c>
      <c r="J58" s="1337">
        <f t="shared" ref="J58:J70" si="28">E58+31</f>
        <v>45085</v>
      </c>
      <c r="K58" s="1337">
        <f t="shared" ref="K58:K70" si="29">E58+35</f>
        <v>45089</v>
      </c>
      <c r="L58" s="36" t="s">
        <v>6457</v>
      </c>
      <c r="M58" s="1646"/>
      <c r="N58" s="1647">
        <v>45052</v>
      </c>
    </row>
    <row r="59" spans="1:14" s="182" customFormat="1" ht="20.100000000000001" hidden="1" customHeight="1">
      <c r="A59" s="1345" t="s">
        <v>4961</v>
      </c>
      <c r="B59" s="3006" t="s">
        <v>4231</v>
      </c>
      <c r="C59" s="1334" t="s">
        <v>4659</v>
      </c>
      <c r="D59" s="1335" t="s">
        <v>6458</v>
      </c>
      <c r="E59" s="1336">
        <v>45058</v>
      </c>
      <c r="F59" s="1337">
        <f t="shared" si="24"/>
        <v>45080</v>
      </c>
      <c r="G59" s="1337">
        <f t="shared" si="25"/>
        <v>45083</v>
      </c>
      <c r="H59" s="1337">
        <f t="shared" si="26"/>
        <v>45085</v>
      </c>
      <c r="I59" s="1337">
        <f t="shared" si="27"/>
        <v>45088</v>
      </c>
      <c r="J59" s="1337">
        <f t="shared" si="28"/>
        <v>45089</v>
      </c>
      <c r="K59" s="1337">
        <f t="shared" si="29"/>
        <v>45093</v>
      </c>
      <c r="L59" s="36" t="s">
        <v>6459</v>
      </c>
      <c r="M59" s="1646"/>
      <c r="N59" s="1647">
        <v>45059</v>
      </c>
    </row>
    <row r="60" spans="1:14" s="182" customFormat="1" ht="20.100000000000001" hidden="1" customHeight="1">
      <c r="A60" s="1345" t="s">
        <v>6431</v>
      </c>
      <c r="B60" s="3006" t="s">
        <v>4234</v>
      </c>
      <c r="C60" s="1334" t="s">
        <v>4961</v>
      </c>
      <c r="D60" s="1335" t="s">
        <v>6460</v>
      </c>
      <c r="E60" s="1336">
        <v>45070</v>
      </c>
      <c r="F60" s="1337">
        <f t="shared" si="24"/>
        <v>45092</v>
      </c>
      <c r="G60" s="1337">
        <f t="shared" si="25"/>
        <v>45095</v>
      </c>
      <c r="H60" s="1337">
        <f t="shared" si="26"/>
        <v>45097</v>
      </c>
      <c r="I60" s="1337">
        <f t="shared" si="27"/>
        <v>45100</v>
      </c>
      <c r="J60" s="1337">
        <f t="shared" si="28"/>
        <v>45101</v>
      </c>
      <c r="K60" s="1337">
        <f t="shared" si="29"/>
        <v>45105</v>
      </c>
      <c r="L60" s="36" t="s">
        <v>6461</v>
      </c>
      <c r="M60" s="1646"/>
      <c r="N60" s="1647">
        <v>45066</v>
      </c>
    </row>
    <row r="61" spans="1:14" s="182" customFormat="1" ht="20.100000000000001" hidden="1" customHeight="1">
      <c r="A61" s="1345"/>
      <c r="B61" s="3006" t="s">
        <v>3584</v>
      </c>
      <c r="C61" s="1334" t="s">
        <v>6462</v>
      </c>
      <c r="D61" s="1335" t="s">
        <v>6463</v>
      </c>
      <c r="E61" s="1336">
        <v>45073</v>
      </c>
      <c r="F61" s="1337">
        <f t="shared" si="24"/>
        <v>45095</v>
      </c>
      <c r="G61" s="1337">
        <f t="shared" si="25"/>
        <v>45098</v>
      </c>
      <c r="H61" s="1337">
        <f t="shared" si="26"/>
        <v>45100</v>
      </c>
      <c r="I61" s="1337">
        <f t="shared" si="27"/>
        <v>45103</v>
      </c>
      <c r="J61" s="1337">
        <f t="shared" si="28"/>
        <v>45104</v>
      </c>
      <c r="K61" s="1337">
        <f t="shared" si="29"/>
        <v>45108</v>
      </c>
      <c r="L61" s="36" t="s">
        <v>6464</v>
      </c>
      <c r="M61" s="1646"/>
      <c r="N61" s="1647">
        <v>45073</v>
      </c>
    </row>
    <row r="62" spans="1:14" s="182" customFormat="1" ht="20.100000000000001" hidden="1" customHeight="1">
      <c r="A62" s="1345"/>
      <c r="B62" s="3006" t="s">
        <v>3586</v>
      </c>
      <c r="C62" s="1338" t="s">
        <v>6370</v>
      </c>
      <c r="D62" s="1329" t="s">
        <v>6465</v>
      </c>
      <c r="E62" s="1330">
        <v>45082</v>
      </c>
      <c r="F62" s="1332">
        <f t="shared" si="24"/>
        <v>45104</v>
      </c>
      <c r="G62" s="1332">
        <f t="shared" si="25"/>
        <v>45107</v>
      </c>
      <c r="H62" s="1332">
        <f t="shared" si="26"/>
        <v>45109</v>
      </c>
      <c r="I62" s="1332">
        <f t="shared" si="27"/>
        <v>45112</v>
      </c>
      <c r="J62" s="1332">
        <f t="shared" si="28"/>
        <v>45113</v>
      </c>
      <c r="K62" s="1332">
        <f t="shared" si="29"/>
        <v>45117</v>
      </c>
      <c r="L62" s="36" t="s">
        <v>6466</v>
      </c>
      <c r="M62" s="1646"/>
      <c r="N62" s="1647">
        <v>45080</v>
      </c>
    </row>
    <row r="63" spans="1:14" s="182" customFormat="1" ht="20.100000000000001" hidden="1" customHeight="1">
      <c r="A63" s="1345"/>
      <c r="B63" s="3006" t="s">
        <v>3588</v>
      </c>
      <c r="C63" s="1338" t="s">
        <v>4664</v>
      </c>
      <c r="D63" s="1329" t="s">
        <v>6467</v>
      </c>
      <c r="E63" s="1330">
        <v>45087</v>
      </c>
      <c r="F63" s="1332">
        <f t="shared" si="24"/>
        <v>45109</v>
      </c>
      <c r="G63" s="1332">
        <f t="shared" si="25"/>
        <v>45112</v>
      </c>
      <c r="H63" s="1332">
        <f t="shared" si="26"/>
        <v>45114</v>
      </c>
      <c r="I63" s="1332">
        <f t="shared" si="27"/>
        <v>45117</v>
      </c>
      <c r="J63" s="1332">
        <f t="shared" si="28"/>
        <v>45118</v>
      </c>
      <c r="K63" s="1332">
        <f t="shared" si="29"/>
        <v>45122</v>
      </c>
      <c r="L63" s="36" t="s">
        <v>6468</v>
      </c>
      <c r="M63" s="1646"/>
      <c r="N63" s="1647">
        <v>45087</v>
      </c>
    </row>
    <row r="64" spans="1:14" s="182" customFormat="1" ht="20.100000000000001" hidden="1" customHeight="1">
      <c r="A64" s="1345"/>
      <c r="B64" s="3006" t="s">
        <v>3590</v>
      </c>
      <c r="C64" s="1372" t="s">
        <v>6377</v>
      </c>
      <c r="D64" s="1373" t="s">
        <v>6469</v>
      </c>
      <c r="E64" s="1439">
        <v>45094</v>
      </c>
      <c r="F64" s="1374">
        <f t="shared" si="24"/>
        <v>45116</v>
      </c>
      <c r="G64" s="1374">
        <f t="shared" si="25"/>
        <v>45119</v>
      </c>
      <c r="H64" s="1374">
        <f t="shared" si="26"/>
        <v>45121</v>
      </c>
      <c r="I64" s="1374">
        <f t="shared" si="27"/>
        <v>45124</v>
      </c>
      <c r="J64" s="1374">
        <f t="shared" si="28"/>
        <v>45125</v>
      </c>
      <c r="K64" s="1374">
        <f t="shared" si="29"/>
        <v>45129</v>
      </c>
      <c r="L64" s="36" t="s">
        <v>6470</v>
      </c>
      <c r="M64" s="1646"/>
      <c r="N64" s="1647">
        <v>45094</v>
      </c>
    </row>
    <row r="65" spans="1:14" s="182" customFormat="1" ht="20.100000000000001" hidden="1" customHeight="1">
      <c r="A65" s="1345"/>
      <c r="B65" s="3006" t="s">
        <v>3592</v>
      </c>
      <c r="C65" s="1338" t="s">
        <v>6380</v>
      </c>
      <c r="D65" s="1329" t="s">
        <v>6471</v>
      </c>
      <c r="E65" s="1330">
        <v>45103</v>
      </c>
      <c r="F65" s="1332">
        <f t="shared" si="24"/>
        <v>45125</v>
      </c>
      <c r="G65" s="1332">
        <f t="shared" si="25"/>
        <v>45128</v>
      </c>
      <c r="H65" s="1332">
        <f t="shared" si="26"/>
        <v>45130</v>
      </c>
      <c r="I65" s="1332">
        <f t="shared" si="27"/>
        <v>45133</v>
      </c>
      <c r="J65" s="1332">
        <f t="shared" si="28"/>
        <v>45134</v>
      </c>
      <c r="K65" s="1332">
        <f t="shared" si="29"/>
        <v>45138</v>
      </c>
      <c r="L65" s="36" t="s">
        <v>6472</v>
      </c>
      <c r="M65" s="1646"/>
      <c r="N65" s="1647">
        <v>45101</v>
      </c>
    </row>
    <row r="66" spans="1:14" s="182" customFormat="1" ht="20.100000000000001" hidden="1" customHeight="1">
      <c r="A66" s="1345"/>
      <c r="B66" s="3006" t="s">
        <v>3594</v>
      </c>
      <c r="C66" s="1338" t="s">
        <v>6383</v>
      </c>
      <c r="D66" s="1329" t="s">
        <v>6473</v>
      </c>
      <c r="E66" s="1330">
        <v>45109</v>
      </c>
      <c r="F66" s="1332">
        <f t="shared" si="24"/>
        <v>45131</v>
      </c>
      <c r="G66" s="1332">
        <f t="shared" si="25"/>
        <v>45134</v>
      </c>
      <c r="H66" s="1332">
        <f t="shared" si="26"/>
        <v>45136</v>
      </c>
      <c r="I66" s="1332">
        <f t="shared" si="27"/>
        <v>45139</v>
      </c>
      <c r="J66" s="1332">
        <f t="shared" si="28"/>
        <v>45140</v>
      </c>
      <c r="K66" s="1332">
        <f t="shared" si="29"/>
        <v>45144</v>
      </c>
      <c r="L66" s="36" t="s">
        <v>6474</v>
      </c>
      <c r="M66" s="1646"/>
      <c r="N66" s="1647">
        <v>45108</v>
      </c>
    </row>
    <row r="67" spans="1:14" s="182" customFormat="1" ht="20.100000000000001" hidden="1" customHeight="1">
      <c r="A67" s="1345"/>
      <c r="B67" s="3006" t="s">
        <v>3596</v>
      </c>
      <c r="C67" s="1334" t="s">
        <v>6446</v>
      </c>
      <c r="D67" s="1335" t="s">
        <v>6475</v>
      </c>
      <c r="E67" s="1336">
        <v>45117</v>
      </c>
      <c r="F67" s="1337">
        <f t="shared" si="24"/>
        <v>45139</v>
      </c>
      <c r="G67" s="1337">
        <f t="shared" si="25"/>
        <v>45142</v>
      </c>
      <c r="H67" s="1337">
        <f t="shared" si="26"/>
        <v>45144</v>
      </c>
      <c r="I67" s="1337">
        <f t="shared" si="27"/>
        <v>45147</v>
      </c>
      <c r="J67" s="1337">
        <f t="shared" si="28"/>
        <v>45148</v>
      </c>
      <c r="K67" s="1337">
        <f t="shared" si="29"/>
        <v>45152</v>
      </c>
      <c r="L67" s="36" t="s">
        <v>6476</v>
      </c>
      <c r="M67" s="1646"/>
      <c r="N67" s="1647">
        <v>45115</v>
      </c>
    </row>
    <row r="68" spans="1:14" s="182" customFormat="1" ht="20.100000000000001" hidden="1" customHeight="1">
      <c r="A68" s="1345"/>
      <c r="B68" s="3006" t="s">
        <v>4248</v>
      </c>
      <c r="C68" s="1334" t="s">
        <v>6449</v>
      </c>
      <c r="D68" s="1335" t="s">
        <v>6477</v>
      </c>
      <c r="E68" s="1336">
        <v>45122</v>
      </c>
      <c r="F68" s="1337">
        <f t="shared" si="24"/>
        <v>45144</v>
      </c>
      <c r="G68" s="1337">
        <f t="shared" si="25"/>
        <v>45147</v>
      </c>
      <c r="H68" s="1337">
        <f t="shared" si="26"/>
        <v>45149</v>
      </c>
      <c r="I68" s="1337">
        <f t="shared" si="27"/>
        <v>45152</v>
      </c>
      <c r="J68" s="1337">
        <f t="shared" si="28"/>
        <v>45153</v>
      </c>
      <c r="K68" s="1337">
        <f t="shared" si="29"/>
        <v>45157</v>
      </c>
      <c r="L68" s="36" t="s">
        <v>6478</v>
      </c>
      <c r="M68" s="1646"/>
      <c r="N68" s="1647">
        <v>45122</v>
      </c>
    </row>
    <row r="69" spans="1:14" s="182" customFormat="1" ht="20.100000000000001" hidden="1" customHeight="1">
      <c r="A69" s="1345"/>
      <c r="B69" s="3006" t="s">
        <v>3601</v>
      </c>
      <c r="C69" s="1334" t="s">
        <v>6479</v>
      </c>
      <c r="D69" s="1335" t="s">
        <v>6480</v>
      </c>
      <c r="E69" s="1336">
        <v>45130</v>
      </c>
      <c r="F69" s="1337">
        <f t="shared" si="24"/>
        <v>45152</v>
      </c>
      <c r="G69" s="1337">
        <f t="shared" si="25"/>
        <v>45155</v>
      </c>
      <c r="H69" s="1337">
        <f t="shared" si="26"/>
        <v>45157</v>
      </c>
      <c r="I69" s="1337">
        <f t="shared" si="27"/>
        <v>45160</v>
      </c>
      <c r="J69" s="1337">
        <f t="shared" si="28"/>
        <v>45161</v>
      </c>
      <c r="K69" s="1337">
        <f t="shared" si="29"/>
        <v>45165</v>
      </c>
      <c r="L69" s="36" t="s">
        <v>6481</v>
      </c>
      <c r="M69" s="1646"/>
      <c r="N69" s="1647">
        <v>45129</v>
      </c>
    </row>
    <row r="70" spans="1:14" s="182" customFormat="1" ht="20.100000000000001" hidden="1" customHeight="1">
      <c r="A70" s="1345"/>
      <c r="B70" s="3006" t="s">
        <v>3605</v>
      </c>
      <c r="C70" s="1334" t="s">
        <v>6422</v>
      </c>
      <c r="D70" s="1335" t="s">
        <v>6482</v>
      </c>
      <c r="E70" s="1336">
        <v>45141</v>
      </c>
      <c r="F70" s="1337">
        <f t="shared" si="24"/>
        <v>45163</v>
      </c>
      <c r="G70" s="1337">
        <f t="shared" si="25"/>
        <v>45166</v>
      </c>
      <c r="H70" s="1337">
        <f t="shared" si="26"/>
        <v>45168</v>
      </c>
      <c r="I70" s="1337">
        <f t="shared" si="27"/>
        <v>45171</v>
      </c>
      <c r="J70" s="1337">
        <f t="shared" si="28"/>
        <v>45172</v>
      </c>
      <c r="K70" s="1337">
        <f t="shared" si="29"/>
        <v>45176</v>
      </c>
      <c r="L70" s="36" t="s">
        <v>6483</v>
      </c>
      <c r="M70" s="1646"/>
      <c r="N70" s="1647">
        <v>45136</v>
      </c>
    </row>
    <row r="71" spans="1:14" s="182" customFormat="1" ht="20.100000000000001" hidden="1" customHeight="1">
      <c r="A71" s="1345"/>
      <c r="B71" s="3006" t="s">
        <v>3607</v>
      </c>
      <c r="C71" s="1338" t="s">
        <v>6396</v>
      </c>
      <c r="D71" s="1329" t="s">
        <v>6484</v>
      </c>
      <c r="E71" s="1330">
        <v>45143</v>
      </c>
      <c r="F71" s="1332">
        <f t="shared" ref="F71:F79" si="30">E71+22</f>
        <v>45165</v>
      </c>
      <c r="G71" s="1332">
        <f t="shared" ref="G71:G79" si="31">E71+25</f>
        <v>45168</v>
      </c>
      <c r="H71" s="1332">
        <f t="shared" ref="H71:H79" si="32">E71+27</f>
        <v>45170</v>
      </c>
      <c r="I71" s="1332">
        <f t="shared" ref="I71:I79" si="33">E71+30</f>
        <v>45173</v>
      </c>
      <c r="J71" s="1332">
        <f t="shared" ref="J71:J79" si="34">E71+31</f>
        <v>45174</v>
      </c>
      <c r="K71" s="1332">
        <f t="shared" ref="K71:K79" si="35">E71+35</f>
        <v>45178</v>
      </c>
      <c r="L71" s="36" t="s">
        <v>6485</v>
      </c>
      <c r="M71" s="1646"/>
      <c r="N71" s="1647">
        <v>45143</v>
      </c>
    </row>
    <row r="72" spans="1:14" s="182" customFormat="1" ht="20.100000000000001" hidden="1" customHeight="1">
      <c r="A72" s="1345"/>
      <c r="B72" s="3006" t="s">
        <v>3609</v>
      </c>
      <c r="C72" s="1338" t="s">
        <v>4659</v>
      </c>
      <c r="D72" s="1329" t="s">
        <v>6486</v>
      </c>
      <c r="E72" s="1330">
        <v>45149</v>
      </c>
      <c r="F72" s="1332">
        <f t="shared" si="30"/>
        <v>45171</v>
      </c>
      <c r="G72" s="1332">
        <f t="shared" si="31"/>
        <v>45174</v>
      </c>
      <c r="H72" s="1332">
        <f t="shared" si="32"/>
        <v>45176</v>
      </c>
      <c r="I72" s="1332">
        <f t="shared" si="33"/>
        <v>45179</v>
      </c>
      <c r="J72" s="1332">
        <f t="shared" si="34"/>
        <v>45180</v>
      </c>
      <c r="K72" s="1332">
        <f t="shared" si="35"/>
        <v>45184</v>
      </c>
      <c r="L72" s="36" t="s">
        <v>6487</v>
      </c>
      <c r="M72" s="1646"/>
      <c r="N72" s="1647">
        <v>45150</v>
      </c>
    </row>
    <row r="73" spans="1:14" s="182" customFormat="1" ht="20.100000000000001" hidden="1" customHeight="1">
      <c r="A73" s="1345"/>
      <c r="B73" s="3006" t="s">
        <v>3611</v>
      </c>
      <c r="C73" s="1338" t="s">
        <v>4961</v>
      </c>
      <c r="D73" s="1329" t="s">
        <v>6488</v>
      </c>
      <c r="E73" s="1330">
        <v>45163</v>
      </c>
      <c r="F73" s="1332">
        <f t="shared" si="30"/>
        <v>45185</v>
      </c>
      <c r="G73" s="1332">
        <f t="shared" si="31"/>
        <v>45188</v>
      </c>
      <c r="H73" s="1332">
        <f t="shared" si="32"/>
        <v>45190</v>
      </c>
      <c r="I73" s="1332">
        <f t="shared" si="33"/>
        <v>45193</v>
      </c>
      <c r="J73" s="1332">
        <f t="shared" si="34"/>
        <v>45194</v>
      </c>
      <c r="K73" s="1332">
        <f t="shared" si="35"/>
        <v>45198</v>
      </c>
      <c r="L73" s="36" t="s">
        <v>6489</v>
      </c>
      <c r="M73" s="1646"/>
      <c r="N73" s="1647">
        <v>45157</v>
      </c>
    </row>
    <row r="74" spans="1:14" s="182" customFormat="1" ht="20.100000000000001" hidden="1" customHeight="1">
      <c r="A74" s="1345"/>
      <c r="B74" s="3006" t="s">
        <v>3613</v>
      </c>
      <c r="C74" s="1338" t="s">
        <v>6462</v>
      </c>
      <c r="D74" s="1329" t="s">
        <v>6490</v>
      </c>
      <c r="E74" s="1330">
        <v>45165</v>
      </c>
      <c r="F74" s="1332">
        <f t="shared" si="30"/>
        <v>45187</v>
      </c>
      <c r="G74" s="1332">
        <f t="shared" si="31"/>
        <v>45190</v>
      </c>
      <c r="H74" s="1332">
        <f t="shared" si="32"/>
        <v>45192</v>
      </c>
      <c r="I74" s="1332">
        <f t="shared" si="33"/>
        <v>45195</v>
      </c>
      <c r="J74" s="1332">
        <f t="shared" si="34"/>
        <v>45196</v>
      </c>
      <c r="K74" s="1332">
        <f t="shared" si="35"/>
        <v>45200</v>
      </c>
      <c r="L74" s="36" t="s">
        <v>6491</v>
      </c>
      <c r="M74" s="1646"/>
      <c r="N74" s="1647">
        <v>45164</v>
      </c>
    </row>
    <row r="75" spans="1:14" s="182" customFormat="1" ht="20.100000000000001" hidden="1" customHeight="1">
      <c r="A75" s="1345"/>
      <c r="B75" s="3006" t="s">
        <v>3615</v>
      </c>
      <c r="C75" s="1338" t="s">
        <v>6370</v>
      </c>
      <c r="D75" s="1329" t="s">
        <v>6492</v>
      </c>
      <c r="E75" s="1330">
        <v>45174</v>
      </c>
      <c r="F75" s="1332">
        <f t="shared" si="30"/>
        <v>45196</v>
      </c>
      <c r="G75" s="1332">
        <f t="shared" si="31"/>
        <v>45199</v>
      </c>
      <c r="H75" s="1332">
        <f t="shared" si="32"/>
        <v>45201</v>
      </c>
      <c r="I75" s="1332">
        <f t="shared" si="33"/>
        <v>45204</v>
      </c>
      <c r="J75" s="1332">
        <f t="shared" si="34"/>
        <v>45205</v>
      </c>
      <c r="K75" s="1332">
        <f t="shared" si="35"/>
        <v>45209</v>
      </c>
      <c r="L75" s="36" t="s">
        <v>6493</v>
      </c>
      <c r="M75" s="1646"/>
      <c r="N75" s="1647">
        <v>45171</v>
      </c>
    </row>
    <row r="76" spans="1:14" s="182" customFormat="1" ht="20.100000000000001" hidden="1" customHeight="1">
      <c r="A76" s="1345"/>
      <c r="B76" s="3006" t="s">
        <v>3617</v>
      </c>
      <c r="C76" s="1334" t="s">
        <v>4664</v>
      </c>
      <c r="D76" s="1335" t="s">
        <v>6494</v>
      </c>
      <c r="E76" s="1336">
        <v>45183</v>
      </c>
      <c r="F76" s="1337">
        <f t="shared" si="30"/>
        <v>45205</v>
      </c>
      <c r="G76" s="1337">
        <f t="shared" si="31"/>
        <v>45208</v>
      </c>
      <c r="H76" s="1337">
        <f t="shared" si="32"/>
        <v>45210</v>
      </c>
      <c r="I76" s="1337">
        <f t="shared" si="33"/>
        <v>45213</v>
      </c>
      <c r="J76" s="1337">
        <f t="shared" si="34"/>
        <v>45214</v>
      </c>
      <c r="K76" s="1337">
        <f t="shared" si="35"/>
        <v>45218</v>
      </c>
      <c r="L76" s="36" t="s">
        <v>6495</v>
      </c>
      <c r="M76" s="1646"/>
      <c r="N76" s="1647">
        <v>45178</v>
      </c>
    </row>
    <row r="77" spans="1:14" s="182" customFormat="1" ht="20.100000000000001" hidden="1" customHeight="1">
      <c r="A77" s="1345" t="s">
        <v>6496</v>
      </c>
      <c r="B77" s="3006" t="s">
        <v>3619</v>
      </c>
      <c r="C77" s="1445" t="s">
        <v>6497</v>
      </c>
      <c r="D77" s="1335" t="s">
        <v>6498</v>
      </c>
      <c r="E77" s="1336">
        <v>45187</v>
      </c>
      <c r="F77" s="1337">
        <f t="shared" si="30"/>
        <v>45209</v>
      </c>
      <c r="G77" s="1337">
        <f t="shared" si="31"/>
        <v>45212</v>
      </c>
      <c r="H77" s="1337">
        <f t="shared" si="32"/>
        <v>45214</v>
      </c>
      <c r="I77" s="1337">
        <f t="shared" si="33"/>
        <v>45217</v>
      </c>
      <c r="J77" s="1337">
        <f t="shared" si="34"/>
        <v>45218</v>
      </c>
      <c r="K77" s="1337">
        <f t="shared" si="35"/>
        <v>45222</v>
      </c>
      <c r="L77" s="36" t="s">
        <v>6499</v>
      </c>
      <c r="M77" s="1646"/>
      <c r="N77" s="1647">
        <v>45185</v>
      </c>
    </row>
    <row r="78" spans="1:14" s="182" customFormat="1" ht="20.100000000000001" hidden="1" customHeight="1">
      <c r="A78" s="1345"/>
      <c r="B78" s="3006" t="s">
        <v>3621</v>
      </c>
      <c r="C78" s="1334" t="s">
        <v>6500</v>
      </c>
      <c r="D78" s="1335" t="s">
        <v>6501</v>
      </c>
      <c r="E78" s="1336">
        <v>45197</v>
      </c>
      <c r="F78" s="1337">
        <f t="shared" si="30"/>
        <v>45219</v>
      </c>
      <c r="G78" s="1337">
        <f t="shared" si="31"/>
        <v>45222</v>
      </c>
      <c r="H78" s="1337">
        <f t="shared" si="32"/>
        <v>45224</v>
      </c>
      <c r="I78" s="1337">
        <f t="shared" si="33"/>
        <v>45227</v>
      </c>
      <c r="J78" s="1337">
        <f t="shared" si="34"/>
        <v>45228</v>
      </c>
      <c r="K78" s="1337">
        <f t="shared" si="35"/>
        <v>45232</v>
      </c>
      <c r="L78" s="36" t="s">
        <v>6502</v>
      </c>
      <c r="M78" s="1646"/>
      <c r="N78" s="1647">
        <v>45192</v>
      </c>
    </row>
    <row r="79" spans="1:14" s="182" customFormat="1" ht="20.100000000000001" hidden="1" customHeight="1">
      <c r="A79" s="1345"/>
      <c r="B79" s="3006" t="s">
        <v>3623</v>
      </c>
      <c r="C79" s="1334" t="s">
        <v>6383</v>
      </c>
      <c r="D79" s="1335" t="s">
        <v>6503</v>
      </c>
      <c r="E79" s="1336">
        <v>45201</v>
      </c>
      <c r="F79" s="1337">
        <f t="shared" si="30"/>
        <v>45223</v>
      </c>
      <c r="G79" s="1337">
        <f t="shared" si="31"/>
        <v>45226</v>
      </c>
      <c r="H79" s="1337">
        <f t="shared" si="32"/>
        <v>45228</v>
      </c>
      <c r="I79" s="1337">
        <f t="shared" si="33"/>
        <v>45231</v>
      </c>
      <c r="J79" s="1337">
        <f t="shared" si="34"/>
        <v>45232</v>
      </c>
      <c r="K79" s="1337">
        <f t="shared" si="35"/>
        <v>45236</v>
      </c>
      <c r="L79" s="36" t="s">
        <v>6504</v>
      </c>
      <c r="M79" s="1646"/>
      <c r="N79" s="1647">
        <v>45199</v>
      </c>
    </row>
    <row r="80" spans="1:14" s="182" customFormat="1" ht="20.100000000000001" hidden="1" customHeight="1">
      <c r="A80" s="1345"/>
      <c r="B80" s="3006" t="s">
        <v>3625</v>
      </c>
      <c r="C80" s="1338" t="s">
        <v>6446</v>
      </c>
      <c r="D80" s="1329" t="s">
        <v>6505</v>
      </c>
      <c r="E80" s="1330">
        <v>45206</v>
      </c>
      <c r="F80" s="1332">
        <f t="shared" ref="F80:F81" si="36">E80+22</f>
        <v>45228</v>
      </c>
      <c r="G80" s="1332">
        <f t="shared" ref="G80:G81" si="37">E80+25</f>
        <v>45231</v>
      </c>
      <c r="H80" s="1332">
        <f t="shared" ref="H80:H81" si="38">E80+27</f>
        <v>45233</v>
      </c>
      <c r="I80" s="1332">
        <f t="shared" ref="I80:I81" si="39">E80+30</f>
        <v>45236</v>
      </c>
      <c r="J80" s="1332">
        <f t="shared" ref="J80:J81" si="40">E80+31</f>
        <v>45237</v>
      </c>
      <c r="K80" s="1332">
        <f t="shared" ref="K80:K81" si="41">E80+35</f>
        <v>45241</v>
      </c>
      <c r="L80" s="36" t="s">
        <v>6506</v>
      </c>
      <c r="M80" s="1646"/>
      <c r="N80" s="1647">
        <v>45206</v>
      </c>
    </row>
    <row r="81" spans="1:14" s="182" customFormat="1" ht="20.100000000000001" hidden="1" customHeight="1">
      <c r="A81" s="1345"/>
      <c r="B81" s="3006" t="s">
        <v>3627</v>
      </c>
      <c r="C81" s="1338" t="s">
        <v>6449</v>
      </c>
      <c r="D81" s="1329" t="s">
        <v>6507</v>
      </c>
      <c r="E81" s="1330">
        <v>45212</v>
      </c>
      <c r="F81" s="1332">
        <f t="shared" si="36"/>
        <v>45234</v>
      </c>
      <c r="G81" s="1332">
        <f t="shared" si="37"/>
        <v>45237</v>
      </c>
      <c r="H81" s="1332">
        <f t="shared" si="38"/>
        <v>45239</v>
      </c>
      <c r="I81" s="1332">
        <f t="shared" si="39"/>
        <v>45242</v>
      </c>
      <c r="J81" s="1332">
        <f t="shared" si="40"/>
        <v>45243</v>
      </c>
      <c r="K81" s="1332">
        <f t="shared" si="41"/>
        <v>45247</v>
      </c>
      <c r="L81" s="36" t="s">
        <v>6508</v>
      </c>
      <c r="M81" s="1646"/>
      <c r="N81" s="1647">
        <v>45213</v>
      </c>
    </row>
    <row r="82" spans="1:14" s="182" customFormat="1" ht="20.100000000000001" hidden="1" customHeight="1">
      <c r="A82" s="1345"/>
      <c r="B82" s="3006" t="s">
        <v>4258</v>
      </c>
      <c r="C82" s="1338" t="s">
        <v>6462</v>
      </c>
      <c r="D82" s="1329" t="s">
        <v>6509</v>
      </c>
      <c r="E82" s="1332">
        <v>45270</v>
      </c>
      <c r="F82" s="1332">
        <f t="shared" ref="F82:F83" si="42">E82+22</f>
        <v>45292</v>
      </c>
      <c r="G82" s="1332">
        <f t="shared" ref="G82:G83" si="43">E82+25</f>
        <v>45295</v>
      </c>
      <c r="H82" s="1332">
        <f t="shared" ref="H82:H83" si="44">E82+27</f>
        <v>45297</v>
      </c>
      <c r="I82" s="1332">
        <f t="shared" ref="I82:I83" si="45">E82+30</f>
        <v>45300</v>
      </c>
      <c r="J82" s="1332">
        <f t="shared" ref="J82" si="46">E82+31</f>
        <v>45301</v>
      </c>
      <c r="K82" s="1332">
        <f t="shared" ref="K82:K83" si="47">E82+35</f>
        <v>45305</v>
      </c>
      <c r="L82" s="36"/>
      <c r="M82" s="1651">
        <v>45267</v>
      </c>
      <c r="N82" s="1647">
        <f t="shared" ref="N82:N83" si="48">M82+2</f>
        <v>45269</v>
      </c>
    </row>
    <row r="83" spans="1:14" s="182" customFormat="1" ht="20.100000000000001" hidden="1" customHeight="1">
      <c r="A83" s="1345"/>
      <c r="B83" s="3006" t="s">
        <v>4260</v>
      </c>
      <c r="C83" s="1338" t="s">
        <v>6370</v>
      </c>
      <c r="D83" s="1329" t="s">
        <v>6510</v>
      </c>
      <c r="E83" s="1332">
        <v>45274</v>
      </c>
      <c r="F83" s="1332">
        <f t="shared" si="42"/>
        <v>45296</v>
      </c>
      <c r="G83" s="1332">
        <f t="shared" si="43"/>
        <v>45299</v>
      </c>
      <c r="H83" s="1332">
        <f t="shared" si="44"/>
        <v>45301</v>
      </c>
      <c r="I83" s="1332">
        <f t="shared" si="45"/>
        <v>45304</v>
      </c>
      <c r="J83" s="1332">
        <f>E83+34</f>
        <v>45308</v>
      </c>
      <c r="K83" s="1332">
        <f t="shared" si="47"/>
        <v>45309</v>
      </c>
      <c r="L83" s="36"/>
      <c r="M83" s="1651">
        <v>45274</v>
      </c>
      <c r="N83" s="1647">
        <f t="shared" si="48"/>
        <v>45276</v>
      </c>
    </row>
    <row r="84" spans="1:14" s="182" customFormat="1" ht="20.100000000000001" hidden="1" customHeight="1">
      <c r="A84" s="1345"/>
      <c r="B84" s="3006" t="s">
        <v>5838</v>
      </c>
      <c r="C84" s="1338" t="s">
        <v>2632</v>
      </c>
      <c r="D84" s="1329" t="s">
        <v>6511</v>
      </c>
      <c r="E84" s="1330">
        <v>45285</v>
      </c>
      <c r="F84" s="1332">
        <f>E84+22</f>
        <v>45307</v>
      </c>
      <c r="G84" s="1332">
        <f>E84+25</f>
        <v>45310</v>
      </c>
      <c r="H84" s="1332">
        <f>E84+27</f>
        <v>45312</v>
      </c>
      <c r="I84" s="1332">
        <f>E84+30</f>
        <v>45315</v>
      </c>
      <c r="J84" s="1332">
        <f>E84+31</f>
        <v>45316</v>
      </c>
      <c r="K84" s="1332">
        <f>E84+35</f>
        <v>45320</v>
      </c>
      <c r="L84" s="36"/>
      <c r="M84" s="1651">
        <v>45281</v>
      </c>
      <c r="N84" s="1647">
        <f>M84+2</f>
        <v>45283</v>
      </c>
    </row>
    <row r="85" spans="1:14" s="182" customFormat="1" ht="20.100000000000001" hidden="1" customHeight="1">
      <c r="A85" s="1345"/>
      <c r="B85" s="3007" t="s">
        <v>4109</v>
      </c>
      <c r="C85" s="1638" t="s">
        <v>4961</v>
      </c>
      <c r="D85" s="1639" t="s">
        <v>6512</v>
      </c>
      <c r="E85" s="1852">
        <v>45360</v>
      </c>
      <c r="F85" s="1640">
        <f t="shared" ref="F85:F100" si="49">E85+25</f>
        <v>45385</v>
      </c>
      <c r="G85" s="1640">
        <f t="shared" ref="G85:G100" si="50">E85+27</f>
        <v>45387</v>
      </c>
      <c r="H85" s="1640">
        <f t="shared" ref="H85:H100" si="51">E85+29</f>
        <v>45389</v>
      </c>
      <c r="I85" s="1640">
        <f t="shared" ref="I85:I100" si="52">E85+32</f>
        <v>45392</v>
      </c>
      <c r="J85" s="1640">
        <f t="shared" ref="J85:J100" si="53">E85+33</f>
        <v>45393</v>
      </c>
      <c r="K85" s="1640">
        <f t="shared" ref="K85:K100" si="54">E85+37</f>
        <v>45397</v>
      </c>
      <c r="L85" s="36"/>
      <c r="M85" s="1651">
        <v>45358</v>
      </c>
      <c r="N85" s="1647">
        <f>M85+2</f>
        <v>45360</v>
      </c>
    </row>
    <row r="86" spans="1:14" s="182" customFormat="1" ht="20.100000000000001" hidden="1" customHeight="1">
      <c r="A86" s="1345"/>
      <c r="B86" s="3007" t="s">
        <v>4111</v>
      </c>
      <c r="C86" s="1847" t="s">
        <v>4690</v>
      </c>
      <c r="D86" s="1639" t="s">
        <v>6513</v>
      </c>
      <c r="E86" s="1852">
        <v>45368</v>
      </c>
      <c r="F86" s="1640">
        <f t="shared" si="49"/>
        <v>45393</v>
      </c>
      <c r="G86" s="1640">
        <f t="shared" si="50"/>
        <v>45395</v>
      </c>
      <c r="H86" s="1640">
        <f t="shared" si="51"/>
        <v>45397</v>
      </c>
      <c r="I86" s="1640">
        <f t="shared" si="52"/>
        <v>45400</v>
      </c>
      <c r="J86" s="1640">
        <f t="shared" si="53"/>
        <v>45401</v>
      </c>
      <c r="K86" s="1640">
        <f t="shared" si="54"/>
        <v>45405</v>
      </c>
      <c r="L86" s="36"/>
      <c r="M86" s="1651">
        <v>45365</v>
      </c>
      <c r="N86" s="1647">
        <f>M86+2</f>
        <v>45367</v>
      </c>
    </row>
    <row r="87" spans="1:14" s="182" customFormat="1" ht="20.100000000000001" hidden="1" customHeight="1">
      <c r="A87" s="1345"/>
      <c r="B87" s="3007" t="s">
        <v>4113</v>
      </c>
      <c r="C87" s="1638" t="s">
        <v>6462</v>
      </c>
      <c r="D87" s="1639" t="s">
        <v>6514</v>
      </c>
      <c r="E87" s="1852">
        <v>45375</v>
      </c>
      <c r="F87" s="1640">
        <f t="shared" si="49"/>
        <v>45400</v>
      </c>
      <c r="G87" s="1640">
        <f t="shared" si="50"/>
        <v>45402</v>
      </c>
      <c r="H87" s="1640">
        <f t="shared" si="51"/>
        <v>45404</v>
      </c>
      <c r="I87" s="1640">
        <f t="shared" si="52"/>
        <v>45407</v>
      </c>
      <c r="J87" s="1640">
        <f t="shared" si="53"/>
        <v>45408</v>
      </c>
      <c r="K87" s="1640">
        <f t="shared" si="54"/>
        <v>45412</v>
      </c>
      <c r="L87" s="36"/>
      <c r="M87" s="1651">
        <v>45372</v>
      </c>
      <c r="N87" s="1647">
        <f>M87+2</f>
        <v>45374</v>
      </c>
    </row>
    <row r="88" spans="1:14" s="182" customFormat="1" ht="20.100000000000001" hidden="1" customHeight="1">
      <c r="A88" s="1345"/>
      <c r="B88" s="3007" t="s">
        <v>4114</v>
      </c>
      <c r="C88" s="1888" t="s">
        <v>6370</v>
      </c>
      <c r="D88" s="1641" t="s">
        <v>6515</v>
      </c>
      <c r="E88" s="1642">
        <v>45381</v>
      </c>
      <c r="F88" s="1640">
        <f t="shared" si="49"/>
        <v>45406</v>
      </c>
      <c r="G88" s="1640">
        <f t="shared" si="50"/>
        <v>45408</v>
      </c>
      <c r="H88" s="1640">
        <f t="shared" si="51"/>
        <v>45410</v>
      </c>
      <c r="I88" s="1640">
        <f t="shared" si="52"/>
        <v>45413</v>
      </c>
      <c r="J88" s="1640">
        <f t="shared" si="53"/>
        <v>45414</v>
      </c>
      <c r="K88" s="1640">
        <f t="shared" si="54"/>
        <v>45418</v>
      </c>
      <c r="L88" s="36"/>
      <c r="M88" s="1651">
        <v>45379</v>
      </c>
      <c r="N88" s="1647">
        <f>M88+2</f>
        <v>45381</v>
      </c>
    </row>
    <row r="89" spans="1:14" s="182" customFormat="1" ht="20.100000000000001" hidden="1" customHeight="1">
      <c r="A89" s="1345"/>
      <c r="B89" s="3007" t="s">
        <v>4115</v>
      </c>
      <c r="C89" s="1643" t="s">
        <v>4664</v>
      </c>
      <c r="D89" s="1644" t="s">
        <v>6516</v>
      </c>
      <c r="E89" s="1645">
        <v>45398</v>
      </c>
      <c r="F89" s="1645">
        <f t="shared" si="49"/>
        <v>45423</v>
      </c>
      <c r="G89" s="1645">
        <f t="shared" si="50"/>
        <v>45425</v>
      </c>
      <c r="H89" s="1645">
        <f t="shared" si="51"/>
        <v>45427</v>
      </c>
      <c r="I89" s="1645">
        <f t="shared" si="52"/>
        <v>45430</v>
      </c>
      <c r="J89" s="1645">
        <f t="shared" si="53"/>
        <v>45431</v>
      </c>
      <c r="K89" s="1645">
        <f t="shared" si="54"/>
        <v>45435</v>
      </c>
      <c r="L89" s="36"/>
      <c r="M89" s="1651">
        <v>45386</v>
      </c>
      <c r="N89" s="1647">
        <f t="shared" ref="N89:N91" si="55">M89+2</f>
        <v>45388</v>
      </c>
    </row>
    <row r="90" spans="1:14" s="182" customFormat="1" ht="20.100000000000001" hidden="1" customHeight="1">
      <c r="A90" s="1345"/>
      <c r="B90" s="3007" t="s">
        <v>4116</v>
      </c>
      <c r="C90" s="1643" t="s">
        <v>6517</v>
      </c>
      <c r="D90" s="1644" t="s">
        <v>6518</v>
      </c>
      <c r="E90" s="1645">
        <v>45403</v>
      </c>
      <c r="F90" s="1645">
        <f t="shared" si="49"/>
        <v>45428</v>
      </c>
      <c r="G90" s="1645">
        <f t="shared" si="50"/>
        <v>45430</v>
      </c>
      <c r="H90" s="1645">
        <f t="shared" si="51"/>
        <v>45432</v>
      </c>
      <c r="I90" s="1645">
        <f t="shared" si="52"/>
        <v>45435</v>
      </c>
      <c r="J90" s="1645">
        <f t="shared" si="53"/>
        <v>45436</v>
      </c>
      <c r="K90" s="1645">
        <f t="shared" si="54"/>
        <v>45440</v>
      </c>
      <c r="L90" s="36"/>
      <c r="M90" s="1651">
        <v>45393</v>
      </c>
      <c r="N90" s="1647">
        <f t="shared" si="55"/>
        <v>45395</v>
      </c>
    </row>
    <row r="91" spans="1:14" s="182" customFormat="1" ht="20.100000000000001" hidden="1" customHeight="1">
      <c r="A91" s="1345"/>
      <c r="B91" s="3007" t="s">
        <v>6519</v>
      </c>
      <c r="C91" s="1643" t="s">
        <v>6383</v>
      </c>
      <c r="D91" s="1644" t="s">
        <v>6520</v>
      </c>
      <c r="E91" s="1645">
        <v>45410</v>
      </c>
      <c r="F91" s="1645">
        <f t="shared" si="49"/>
        <v>45435</v>
      </c>
      <c r="G91" s="1645">
        <f t="shared" si="50"/>
        <v>45437</v>
      </c>
      <c r="H91" s="1645">
        <f t="shared" si="51"/>
        <v>45439</v>
      </c>
      <c r="I91" s="1645">
        <f t="shared" si="52"/>
        <v>45442</v>
      </c>
      <c r="J91" s="1645">
        <f t="shared" si="53"/>
        <v>45443</v>
      </c>
      <c r="K91" s="1645">
        <f t="shared" si="54"/>
        <v>45447</v>
      </c>
      <c r="L91" s="36"/>
      <c r="M91" s="1651">
        <v>45400</v>
      </c>
      <c r="N91" s="1647">
        <f t="shared" si="55"/>
        <v>45402</v>
      </c>
    </row>
    <row r="92" spans="1:14" s="182" customFormat="1" ht="20.100000000000001" hidden="1" customHeight="1">
      <c r="A92" s="1345"/>
      <c r="B92" s="3007" t="s">
        <v>6521</v>
      </c>
      <c r="C92" s="1643" t="s">
        <v>6446</v>
      </c>
      <c r="D92" s="1644" t="s">
        <v>6522</v>
      </c>
      <c r="E92" s="1645">
        <v>45414</v>
      </c>
      <c r="F92" s="1645">
        <f t="shared" si="49"/>
        <v>45439</v>
      </c>
      <c r="G92" s="1645">
        <f t="shared" si="50"/>
        <v>45441</v>
      </c>
      <c r="H92" s="1645">
        <f t="shared" si="51"/>
        <v>45443</v>
      </c>
      <c r="I92" s="1645">
        <f t="shared" si="52"/>
        <v>45446</v>
      </c>
      <c r="J92" s="1645">
        <f t="shared" si="53"/>
        <v>45447</v>
      </c>
      <c r="K92" s="1645">
        <f t="shared" si="54"/>
        <v>45451</v>
      </c>
      <c r="L92" s="36"/>
      <c r="M92" s="1651">
        <v>45407</v>
      </c>
      <c r="N92" s="1647">
        <f>M92+2</f>
        <v>45409</v>
      </c>
    </row>
    <row r="93" spans="1:14" s="182" customFormat="1" ht="20.100000000000001" hidden="1" customHeight="1">
      <c r="A93" s="1345"/>
      <c r="B93" s="3007" t="s">
        <v>6523</v>
      </c>
      <c r="C93" s="1953" t="s">
        <v>6431</v>
      </c>
      <c r="D93" s="1954" t="s">
        <v>6524</v>
      </c>
      <c r="E93" s="1955">
        <v>45433</v>
      </c>
      <c r="F93" s="1955">
        <f>E93+25</f>
        <v>45458</v>
      </c>
      <c r="G93" s="1955">
        <f t="shared" si="50"/>
        <v>45460</v>
      </c>
      <c r="H93" s="1955">
        <f t="shared" si="51"/>
        <v>45462</v>
      </c>
      <c r="I93" s="1955">
        <f t="shared" si="52"/>
        <v>45465</v>
      </c>
      <c r="J93" s="1955">
        <f t="shared" si="53"/>
        <v>45466</v>
      </c>
      <c r="K93" s="1955">
        <f t="shared" si="54"/>
        <v>45470</v>
      </c>
      <c r="L93" s="36"/>
      <c r="M93" s="1987">
        <v>45414</v>
      </c>
      <c r="N93" s="1988">
        <f t="shared" ref="N93:N100" si="56">M93+2</f>
        <v>45416</v>
      </c>
    </row>
    <row r="94" spans="1:14" s="182" customFormat="1" ht="20.100000000000001" hidden="1" customHeight="1">
      <c r="A94" s="1345"/>
      <c r="B94" s="3007" t="s">
        <v>6525</v>
      </c>
      <c r="C94" s="1953" t="s">
        <v>6377</v>
      </c>
      <c r="D94" s="1954" t="s">
        <v>6526</v>
      </c>
      <c r="E94" s="1955">
        <v>45436</v>
      </c>
      <c r="F94" s="1955">
        <f>E94+25</f>
        <v>45461</v>
      </c>
      <c r="G94" s="1955">
        <f t="shared" si="50"/>
        <v>45463</v>
      </c>
      <c r="H94" s="1955">
        <f t="shared" si="51"/>
        <v>45465</v>
      </c>
      <c r="I94" s="1955">
        <f t="shared" si="52"/>
        <v>45468</v>
      </c>
      <c r="J94" s="1955">
        <f t="shared" si="53"/>
        <v>45469</v>
      </c>
      <c r="K94" s="1955">
        <f t="shared" si="54"/>
        <v>45473</v>
      </c>
      <c r="L94" s="36"/>
      <c r="M94" s="1987">
        <v>45421</v>
      </c>
      <c r="N94" s="1988">
        <f t="shared" si="56"/>
        <v>45423</v>
      </c>
    </row>
    <row r="95" spans="1:14" s="182" customFormat="1" ht="20.100000000000001" hidden="1" customHeight="1">
      <c r="A95" s="1345"/>
      <c r="B95" s="3007" t="s">
        <v>6527</v>
      </c>
      <c r="C95" s="1953" t="s">
        <v>6422</v>
      </c>
      <c r="D95" s="1954" t="s">
        <v>6528</v>
      </c>
      <c r="E95" s="1955">
        <v>45439</v>
      </c>
      <c r="F95" s="1955">
        <f t="shared" si="49"/>
        <v>45464</v>
      </c>
      <c r="G95" s="1955">
        <f t="shared" si="50"/>
        <v>45466</v>
      </c>
      <c r="H95" s="1955">
        <f t="shared" si="51"/>
        <v>45468</v>
      </c>
      <c r="I95" s="1955">
        <f t="shared" si="52"/>
        <v>45471</v>
      </c>
      <c r="J95" s="1955">
        <f t="shared" si="53"/>
        <v>45472</v>
      </c>
      <c r="K95" s="1955">
        <f t="shared" si="54"/>
        <v>45476</v>
      </c>
      <c r="L95" s="36"/>
      <c r="M95" s="1987">
        <v>45428</v>
      </c>
      <c r="N95" s="1988">
        <f>M95+2</f>
        <v>45430</v>
      </c>
    </row>
    <row r="96" spans="1:14" s="182" customFormat="1" ht="20.100000000000001" hidden="1" customHeight="1">
      <c r="A96" s="1345"/>
      <c r="B96" s="3007" t="s">
        <v>6529</v>
      </c>
      <c r="C96" s="1953" t="s">
        <v>6396</v>
      </c>
      <c r="D96" s="1954" t="s">
        <v>6530</v>
      </c>
      <c r="E96" s="1955">
        <v>45446</v>
      </c>
      <c r="F96" s="1955">
        <f>E96+25</f>
        <v>45471</v>
      </c>
      <c r="G96" s="1955">
        <f t="shared" si="50"/>
        <v>45473</v>
      </c>
      <c r="H96" s="1955">
        <f t="shared" si="51"/>
        <v>45475</v>
      </c>
      <c r="I96" s="1955">
        <f>E96+32</f>
        <v>45478</v>
      </c>
      <c r="J96" s="1955">
        <f t="shared" si="53"/>
        <v>45479</v>
      </c>
      <c r="K96" s="1955">
        <f t="shared" si="54"/>
        <v>45483</v>
      </c>
      <c r="L96" s="36"/>
      <c r="M96" s="1987">
        <v>45435</v>
      </c>
      <c r="N96" s="1988">
        <f t="shared" si="56"/>
        <v>45437</v>
      </c>
    </row>
    <row r="97" spans="1:14" s="182" customFormat="1" ht="20.100000000000001" hidden="1" customHeight="1">
      <c r="A97" s="1345"/>
      <c r="B97" s="3007" t="s">
        <v>6531</v>
      </c>
      <c r="C97" s="1956" t="s">
        <v>4659</v>
      </c>
      <c r="D97" s="1957" t="s">
        <v>6532</v>
      </c>
      <c r="E97" s="1958">
        <v>45455</v>
      </c>
      <c r="F97" s="1958">
        <f t="shared" si="49"/>
        <v>45480</v>
      </c>
      <c r="G97" s="1955">
        <f t="shared" si="50"/>
        <v>45482</v>
      </c>
      <c r="H97" s="1955">
        <f t="shared" si="51"/>
        <v>45484</v>
      </c>
      <c r="I97" s="1955">
        <f t="shared" si="52"/>
        <v>45487</v>
      </c>
      <c r="J97" s="1955">
        <f t="shared" si="53"/>
        <v>45488</v>
      </c>
      <c r="K97" s="1955">
        <f t="shared" si="54"/>
        <v>45492</v>
      </c>
      <c r="L97" s="36"/>
      <c r="M97" s="1987">
        <v>45442</v>
      </c>
      <c r="N97" s="1988">
        <f>M97+2</f>
        <v>45444</v>
      </c>
    </row>
    <row r="98" spans="1:14" s="182" customFormat="1" ht="20.100000000000001" hidden="1" customHeight="1">
      <c r="A98" s="1345"/>
      <c r="B98" s="3007" t="s">
        <v>6533</v>
      </c>
      <c r="C98" s="1643" t="s">
        <v>4961</v>
      </c>
      <c r="D98" s="1644" t="s">
        <v>6534</v>
      </c>
      <c r="E98" s="1645">
        <v>45461</v>
      </c>
      <c r="F98" s="1645">
        <f t="shared" si="49"/>
        <v>45486</v>
      </c>
      <c r="G98" s="1887">
        <f t="shared" si="50"/>
        <v>45488</v>
      </c>
      <c r="H98" s="1645">
        <f t="shared" si="51"/>
        <v>45490</v>
      </c>
      <c r="I98" s="1645">
        <f t="shared" si="52"/>
        <v>45493</v>
      </c>
      <c r="J98" s="1645">
        <f t="shared" si="53"/>
        <v>45494</v>
      </c>
      <c r="K98" s="1645">
        <f t="shared" si="54"/>
        <v>45498</v>
      </c>
      <c r="L98" s="36"/>
      <c r="M98" s="1987">
        <v>45449</v>
      </c>
      <c r="N98" s="1988">
        <f t="shared" si="56"/>
        <v>45451</v>
      </c>
    </row>
    <row r="99" spans="1:14" s="182" customFormat="1" ht="20.100000000000001" hidden="1" customHeight="1">
      <c r="A99" s="1345"/>
      <c r="B99" s="3007" t="s">
        <v>6535</v>
      </c>
      <c r="C99" s="1643" t="s">
        <v>4690</v>
      </c>
      <c r="D99" s="1644" t="s">
        <v>6536</v>
      </c>
      <c r="E99" s="1645">
        <v>45471</v>
      </c>
      <c r="F99" s="1645">
        <f t="shared" si="49"/>
        <v>45496</v>
      </c>
      <c r="G99" s="1887">
        <f t="shared" si="50"/>
        <v>45498</v>
      </c>
      <c r="H99" s="1645">
        <f t="shared" si="51"/>
        <v>45500</v>
      </c>
      <c r="I99" s="1645">
        <f t="shared" si="52"/>
        <v>45503</v>
      </c>
      <c r="J99" s="1645">
        <f t="shared" si="53"/>
        <v>45504</v>
      </c>
      <c r="K99" s="1645">
        <f t="shared" si="54"/>
        <v>45508</v>
      </c>
      <c r="L99" s="36"/>
      <c r="M99" s="1987">
        <v>45456</v>
      </c>
      <c r="N99" s="1988">
        <f t="shared" si="56"/>
        <v>45458</v>
      </c>
    </row>
    <row r="100" spans="1:14" s="182" customFormat="1" ht="20.100000000000001" hidden="1" customHeight="1">
      <c r="A100" s="1345"/>
      <c r="B100" s="3007" t="s">
        <v>6537</v>
      </c>
      <c r="C100" s="1643" t="s">
        <v>6462</v>
      </c>
      <c r="D100" s="1644" t="s">
        <v>6538</v>
      </c>
      <c r="E100" s="1645">
        <v>45474</v>
      </c>
      <c r="F100" s="1645">
        <f t="shared" si="49"/>
        <v>45499</v>
      </c>
      <c r="G100" s="1887">
        <f t="shared" si="50"/>
        <v>45501</v>
      </c>
      <c r="H100" s="1645">
        <f t="shared" si="51"/>
        <v>45503</v>
      </c>
      <c r="I100" s="1645">
        <f t="shared" si="52"/>
        <v>45506</v>
      </c>
      <c r="J100" s="1645">
        <f t="shared" si="53"/>
        <v>45507</v>
      </c>
      <c r="K100" s="1645">
        <f t="shared" si="54"/>
        <v>45511</v>
      </c>
      <c r="L100" s="36"/>
      <c r="M100" s="1987">
        <v>45463</v>
      </c>
      <c r="N100" s="1988">
        <f t="shared" si="56"/>
        <v>45465</v>
      </c>
    </row>
    <row r="101" spans="1:14" s="182" customFormat="1" ht="20.100000000000001" hidden="1" customHeight="1">
      <c r="A101" s="1345"/>
      <c r="B101" s="3007" t="s">
        <v>6539</v>
      </c>
      <c r="C101" s="1643" t="s">
        <v>6370</v>
      </c>
      <c r="D101" s="1644" t="s">
        <v>6540</v>
      </c>
      <c r="E101" s="1645">
        <v>45479</v>
      </c>
      <c r="F101" s="1645">
        <f t="shared" ref="F101:F109" si="57">E101+25</f>
        <v>45504</v>
      </c>
      <c r="G101" s="1887">
        <f t="shared" ref="G101:G109" si="58">E101+27</f>
        <v>45506</v>
      </c>
      <c r="H101" s="1645">
        <f t="shared" ref="H101:H109" si="59">E101+29</f>
        <v>45508</v>
      </c>
      <c r="I101" s="1645">
        <f t="shared" ref="I101:I109" si="60">E101+32</f>
        <v>45511</v>
      </c>
      <c r="J101" s="1645">
        <f t="shared" ref="J101:J109" si="61">E101+33</f>
        <v>45512</v>
      </c>
      <c r="K101" s="1645">
        <f t="shared" ref="K101:K109" si="62">E101+37</f>
        <v>45516</v>
      </c>
      <c r="L101" s="36"/>
      <c r="M101" s="1987">
        <v>45470</v>
      </c>
      <c r="N101" s="1988">
        <f t="shared" ref="N101:N109" si="63">M101+2</f>
        <v>45472</v>
      </c>
    </row>
    <row r="102" spans="1:14" s="182" customFormat="1" ht="20.100000000000001" hidden="1" customHeight="1">
      <c r="A102" s="1961" t="s">
        <v>6541</v>
      </c>
      <c r="B102" s="3007" t="s">
        <v>6542</v>
      </c>
      <c r="C102" s="2005" t="s">
        <v>404</v>
      </c>
      <c r="D102" s="2006" t="s">
        <v>6543</v>
      </c>
      <c r="E102" s="2009">
        <v>45477</v>
      </c>
      <c r="F102" s="2007">
        <f t="shared" si="57"/>
        <v>45502</v>
      </c>
      <c r="G102" s="2008">
        <f t="shared" si="58"/>
        <v>45504</v>
      </c>
      <c r="H102" s="2007">
        <f t="shared" si="59"/>
        <v>45506</v>
      </c>
      <c r="I102" s="2007">
        <f t="shared" si="60"/>
        <v>45509</v>
      </c>
      <c r="J102" s="2007">
        <f t="shared" si="61"/>
        <v>45510</v>
      </c>
      <c r="K102" s="2007">
        <f t="shared" si="62"/>
        <v>45514</v>
      </c>
      <c r="L102" s="36"/>
      <c r="M102" s="1987">
        <v>45477</v>
      </c>
      <c r="N102" s="1988">
        <f t="shared" si="63"/>
        <v>45479</v>
      </c>
    </row>
    <row r="103" spans="1:14" s="182" customFormat="1" ht="20.100000000000001" hidden="1" customHeight="1">
      <c r="A103" s="1961" t="s">
        <v>6544</v>
      </c>
      <c r="B103" s="3007" t="s">
        <v>6545</v>
      </c>
      <c r="C103" s="1953" t="s">
        <v>4664</v>
      </c>
      <c r="D103" s="1954" t="s">
        <v>6546</v>
      </c>
      <c r="E103" s="1955">
        <v>45493</v>
      </c>
      <c r="F103" s="1955">
        <f t="shared" si="57"/>
        <v>45518</v>
      </c>
      <c r="G103" s="1959">
        <f t="shared" si="58"/>
        <v>45520</v>
      </c>
      <c r="H103" s="1955">
        <f t="shared" si="59"/>
        <v>45522</v>
      </c>
      <c r="I103" s="1955">
        <f t="shared" si="60"/>
        <v>45525</v>
      </c>
      <c r="J103" s="1955">
        <f t="shared" si="61"/>
        <v>45526</v>
      </c>
      <c r="K103" s="1955">
        <f t="shared" si="62"/>
        <v>45530</v>
      </c>
      <c r="L103" s="36"/>
      <c r="M103" s="1987">
        <v>45484</v>
      </c>
      <c r="N103" s="1988">
        <f t="shared" si="63"/>
        <v>45486</v>
      </c>
    </row>
    <row r="104" spans="1:14" s="182" customFormat="1" ht="20.100000000000001" hidden="1" customHeight="1">
      <c r="A104" s="1961"/>
      <c r="B104" s="3007" t="s">
        <v>6547</v>
      </c>
      <c r="C104" s="1953" t="s">
        <v>6517</v>
      </c>
      <c r="D104" s="1954" t="s">
        <v>6548</v>
      </c>
      <c r="E104" s="1955">
        <v>45495</v>
      </c>
      <c r="F104" s="1955">
        <f t="shared" si="57"/>
        <v>45520</v>
      </c>
      <c r="G104" s="1959">
        <f t="shared" si="58"/>
        <v>45522</v>
      </c>
      <c r="H104" s="1955">
        <f t="shared" si="59"/>
        <v>45524</v>
      </c>
      <c r="I104" s="1955">
        <f t="shared" si="60"/>
        <v>45527</v>
      </c>
      <c r="J104" s="1955">
        <f t="shared" si="61"/>
        <v>45528</v>
      </c>
      <c r="K104" s="1955">
        <f t="shared" si="62"/>
        <v>45532</v>
      </c>
      <c r="L104" s="36"/>
      <c r="M104" s="1987">
        <v>45491</v>
      </c>
      <c r="N104" s="1988">
        <f t="shared" si="63"/>
        <v>45493</v>
      </c>
    </row>
    <row r="105" spans="1:14" s="182" customFormat="1" ht="20.100000000000001" hidden="1" customHeight="1">
      <c r="A105" s="1961"/>
      <c r="B105" s="3007" t="s">
        <v>6549</v>
      </c>
      <c r="C105" s="1953" t="s">
        <v>6446</v>
      </c>
      <c r="D105" s="1954" t="s">
        <v>6550</v>
      </c>
      <c r="E105" s="1955">
        <v>45502</v>
      </c>
      <c r="F105" s="1955">
        <f t="shared" si="57"/>
        <v>45527</v>
      </c>
      <c r="G105" s="1959">
        <f t="shared" si="58"/>
        <v>45529</v>
      </c>
      <c r="H105" s="1955">
        <f t="shared" si="59"/>
        <v>45531</v>
      </c>
      <c r="I105" s="1955">
        <f t="shared" si="60"/>
        <v>45534</v>
      </c>
      <c r="J105" s="1955">
        <f t="shared" si="61"/>
        <v>45535</v>
      </c>
      <c r="K105" s="1955">
        <f t="shared" si="62"/>
        <v>45539</v>
      </c>
      <c r="L105" s="36"/>
      <c r="M105" s="1987">
        <v>45498</v>
      </c>
      <c r="N105" s="1988">
        <f t="shared" si="63"/>
        <v>45500</v>
      </c>
    </row>
    <row r="106" spans="1:14" s="182" customFormat="1" ht="20.100000000000001" hidden="1" customHeight="1">
      <c r="A106" s="1961"/>
      <c r="B106" s="3007" t="s">
        <v>6551</v>
      </c>
      <c r="C106" s="1643" t="s">
        <v>6383</v>
      </c>
      <c r="D106" s="1644" t="s">
        <v>6552</v>
      </c>
      <c r="E106" s="1645">
        <v>45515</v>
      </c>
      <c r="F106" s="1645">
        <f t="shared" si="57"/>
        <v>45540</v>
      </c>
      <c r="G106" s="1887">
        <f t="shared" si="58"/>
        <v>45542</v>
      </c>
      <c r="H106" s="1645">
        <f t="shared" si="59"/>
        <v>45544</v>
      </c>
      <c r="I106" s="1645">
        <f t="shared" si="60"/>
        <v>45547</v>
      </c>
      <c r="J106" s="1645">
        <f t="shared" si="61"/>
        <v>45548</v>
      </c>
      <c r="K106" s="1645">
        <f t="shared" si="62"/>
        <v>45552</v>
      </c>
      <c r="L106" s="36"/>
      <c r="M106" s="1987">
        <v>45505</v>
      </c>
      <c r="N106" s="1988">
        <f t="shared" si="63"/>
        <v>45507</v>
      </c>
    </row>
    <row r="107" spans="1:14" s="182" customFormat="1" ht="20.100000000000001" hidden="1" customHeight="1">
      <c r="A107" s="1961" t="s">
        <v>6553</v>
      </c>
      <c r="B107" s="3007" t="s">
        <v>6554</v>
      </c>
      <c r="C107" s="2441" t="s">
        <v>404</v>
      </c>
      <c r="D107" s="2433" t="s">
        <v>6555</v>
      </c>
      <c r="E107" s="2009">
        <v>45512</v>
      </c>
      <c r="F107" s="2007">
        <f t="shared" si="57"/>
        <v>45537</v>
      </c>
      <c r="G107" s="2008">
        <f t="shared" si="58"/>
        <v>45539</v>
      </c>
      <c r="H107" s="2007">
        <f t="shared" si="59"/>
        <v>45541</v>
      </c>
      <c r="I107" s="2007">
        <f t="shared" si="60"/>
        <v>45544</v>
      </c>
      <c r="J107" s="2007">
        <f t="shared" si="61"/>
        <v>45545</v>
      </c>
      <c r="K107" s="2007">
        <f t="shared" si="62"/>
        <v>45549</v>
      </c>
      <c r="L107" s="36"/>
      <c r="M107" s="1987">
        <v>45512</v>
      </c>
      <c r="N107" s="1988">
        <f t="shared" si="63"/>
        <v>45514</v>
      </c>
    </row>
    <row r="108" spans="1:14" s="182" customFormat="1" ht="20.100000000000001" hidden="1" customHeight="1">
      <c r="A108" s="1961" t="s">
        <v>6496</v>
      </c>
      <c r="B108" s="3007" t="s">
        <v>6556</v>
      </c>
      <c r="C108" s="2439" t="s">
        <v>6431</v>
      </c>
      <c r="D108" s="1644" t="s">
        <v>6557</v>
      </c>
      <c r="E108" s="1645">
        <v>45530</v>
      </c>
      <c r="F108" s="1645">
        <f t="shared" si="57"/>
        <v>45555</v>
      </c>
      <c r="G108" s="1887">
        <f t="shared" si="58"/>
        <v>45557</v>
      </c>
      <c r="H108" s="1645">
        <f t="shared" si="59"/>
        <v>45559</v>
      </c>
      <c r="I108" s="1645">
        <f t="shared" si="60"/>
        <v>45562</v>
      </c>
      <c r="J108" s="1645">
        <f t="shared" si="61"/>
        <v>45563</v>
      </c>
      <c r="K108" s="1645">
        <f t="shared" si="62"/>
        <v>45567</v>
      </c>
      <c r="L108" s="36"/>
      <c r="M108" s="1987">
        <v>45519</v>
      </c>
      <c r="N108" s="1988">
        <f t="shared" si="63"/>
        <v>45521</v>
      </c>
    </row>
    <row r="109" spans="1:14" s="182" customFormat="1" ht="20.100000000000001" hidden="1" customHeight="1">
      <c r="A109" s="1961" t="s">
        <v>6558</v>
      </c>
      <c r="B109" s="3007" t="s">
        <v>6559</v>
      </c>
      <c r="C109" s="1643" t="s">
        <v>6377</v>
      </c>
      <c r="D109" s="1644" t="s">
        <v>6560</v>
      </c>
      <c r="E109" s="1645">
        <v>45532</v>
      </c>
      <c r="F109" s="1645">
        <f t="shared" si="57"/>
        <v>45557</v>
      </c>
      <c r="G109" s="1887">
        <f t="shared" si="58"/>
        <v>45559</v>
      </c>
      <c r="H109" s="1645">
        <f t="shared" si="59"/>
        <v>45561</v>
      </c>
      <c r="I109" s="1645">
        <f t="shared" si="60"/>
        <v>45564</v>
      </c>
      <c r="J109" s="1645">
        <f t="shared" si="61"/>
        <v>45565</v>
      </c>
      <c r="K109" s="1645">
        <f t="shared" si="62"/>
        <v>45569</v>
      </c>
      <c r="L109" s="36"/>
      <c r="M109" s="1987">
        <v>45526</v>
      </c>
      <c r="N109" s="1988">
        <f t="shared" si="63"/>
        <v>45528</v>
      </c>
    </row>
    <row r="110" spans="1:14" s="182" customFormat="1" ht="20.100000000000001" hidden="1" customHeight="1">
      <c r="A110" s="1961"/>
      <c r="B110" s="3007" t="s">
        <v>6561</v>
      </c>
      <c r="C110" s="2084" t="s">
        <v>6422</v>
      </c>
      <c r="D110" s="1644" t="s">
        <v>6562</v>
      </c>
      <c r="E110" s="1645">
        <v>45538</v>
      </c>
      <c r="F110" s="1645">
        <f t="shared" ref="F110:F119" si="64">E110+25</f>
        <v>45563</v>
      </c>
      <c r="G110" s="1887">
        <f t="shared" ref="G110:G119" si="65">E110+27</f>
        <v>45565</v>
      </c>
      <c r="H110" s="1645">
        <f t="shared" ref="H110:H119" si="66">E110+29</f>
        <v>45567</v>
      </c>
      <c r="I110" s="1645">
        <f t="shared" ref="I110:I119" si="67">E110+32</f>
        <v>45570</v>
      </c>
      <c r="J110" s="1645">
        <f t="shared" ref="J110:J119" si="68">E110+33</f>
        <v>45571</v>
      </c>
      <c r="K110" s="1645">
        <f t="shared" ref="K110:K119" si="69">E110+37</f>
        <v>45575</v>
      </c>
      <c r="L110" s="36"/>
      <c r="M110" s="1987">
        <v>45533</v>
      </c>
      <c r="N110" s="1988">
        <f t="shared" ref="N110:N119" si="70">M110+2</f>
        <v>45535</v>
      </c>
    </row>
    <row r="111" spans="1:14" s="182" customFormat="1" ht="21.75" thickBot="1">
      <c r="A111" s="764"/>
      <c r="B111" s="3004"/>
      <c r="C111" s="766" t="s">
        <v>4210</v>
      </c>
      <c r="D111" s="1447" t="s">
        <v>4265</v>
      </c>
      <c r="E111" s="767"/>
      <c r="F111" s="768" t="s">
        <v>3243</v>
      </c>
      <c r="G111" s="768" t="s">
        <v>3305</v>
      </c>
      <c r="H111" s="768" t="s">
        <v>3235</v>
      </c>
      <c r="I111" s="768" t="s">
        <v>3306</v>
      </c>
      <c r="J111" s="768" t="s">
        <v>3215</v>
      </c>
      <c r="K111" s="768" t="s">
        <v>3562</v>
      </c>
      <c r="M111" s="1418" t="s">
        <v>6295</v>
      </c>
      <c r="N111" s="1418" t="s">
        <v>6296</v>
      </c>
    </row>
    <row r="112" spans="1:14" s="182" customFormat="1" ht="20.100000000000001" hidden="1" customHeight="1" thickTop="1">
      <c r="A112" s="1961"/>
      <c r="B112" s="3007" t="s">
        <v>6563</v>
      </c>
      <c r="C112" s="2684" t="s">
        <v>6396</v>
      </c>
      <c r="D112" s="2683" t="s">
        <v>6564</v>
      </c>
      <c r="E112" s="1955">
        <v>45547</v>
      </c>
      <c r="F112" s="1955">
        <f t="shared" si="64"/>
        <v>45572</v>
      </c>
      <c r="G112" s="1959">
        <f t="shared" si="65"/>
        <v>45574</v>
      </c>
      <c r="H112" s="1955">
        <f t="shared" si="66"/>
        <v>45576</v>
      </c>
      <c r="I112" s="1955">
        <f t="shared" si="67"/>
        <v>45579</v>
      </c>
      <c r="J112" s="1955">
        <f t="shared" si="68"/>
        <v>45580</v>
      </c>
      <c r="K112" s="1955">
        <f t="shared" si="69"/>
        <v>45584</v>
      </c>
      <c r="L112" s="36"/>
      <c r="M112" s="2693">
        <v>45540</v>
      </c>
      <c r="N112" s="2693">
        <f t="shared" si="70"/>
        <v>45542</v>
      </c>
    </row>
    <row r="113" spans="1:14" s="182" customFormat="1" ht="20.100000000000001" hidden="1" customHeight="1">
      <c r="A113" s="1961"/>
      <c r="B113" s="3007" t="s">
        <v>6565</v>
      </c>
      <c r="C113" s="2684" t="s">
        <v>4659</v>
      </c>
      <c r="D113" s="2683" t="s">
        <v>6566</v>
      </c>
      <c r="E113" s="1955">
        <v>45557</v>
      </c>
      <c r="F113" s="1955">
        <f t="shared" si="64"/>
        <v>45582</v>
      </c>
      <c r="G113" s="1959">
        <f t="shared" si="65"/>
        <v>45584</v>
      </c>
      <c r="H113" s="1955">
        <f t="shared" si="66"/>
        <v>45586</v>
      </c>
      <c r="I113" s="1955">
        <f t="shared" si="67"/>
        <v>45589</v>
      </c>
      <c r="J113" s="1955">
        <f t="shared" si="68"/>
        <v>45590</v>
      </c>
      <c r="K113" s="1955">
        <f t="shared" si="69"/>
        <v>45594</v>
      </c>
      <c r="L113" s="36"/>
      <c r="M113" s="2693">
        <v>45547</v>
      </c>
      <c r="N113" s="2693">
        <f t="shared" si="70"/>
        <v>45549</v>
      </c>
    </row>
    <row r="114" spans="1:14" s="182" customFormat="1" ht="20.100000000000001" hidden="1" customHeight="1">
      <c r="A114" s="1961"/>
      <c r="B114" s="3007" t="s">
        <v>6567</v>
      </c>
      <c r="C114" s="2684" t="s">
        <v>4961</v>
      </c>
      <c r="D114" s="2683" t="s">
        <v>6568</v>
      </c>
      <c r="E114" s="1955">
        <v>45563</v>
      </c>
      <c r="F114" s="1955">
        <f t="shared" si="64"/>
        <v>45588</v>
      </c>
      <c r="G114" s="1959">
        <f t="shared" si="65"/>
        <v>45590</v>
      </c>
      <c r="H114" s="1955">
        <f t="shared" si="66"/>
        <v>45592</v>
      </c>
      <c r="I114" s="1955">
        <f t="shared" si="67"/>
        <v>45595</v>
      </c>
      <c r="J114" s="1955">
        <f t="shared" si="68"/>
        <v>45596</v>
      </c>
      <c r="K114" s="1955">
        <f t="shared" si="69"/>
        <v>45600</v>
      </c>
      <c r="L114" s="36"/>
      <c r="M114" s="2693">
        <f t="shared" ref="M114:M119" si="71">M113+7</f>
        <v>45554</v>
      </c>
      <c r="N114" s="2693">
        <f t="shared" si="70"/>
        <v>45556</v>
      </c>
    </row>
    <row r="115" spans="1:14" s="182" customFormat="1" ht="20.100000000000001" hidden="1" customHeight="1">
      <c r="A115" s="1961"/>
      <c r="B115" s="3007" t="s">
        <v>6569</v>
      </c>
      <c r="C115" s="2684" t="s">
        <v>4690</v>
      </c>
      <c r="D115" s="2683" t="s">
        <v>6570</v>
      </c>
      <c r="E115" s="1955">
        <v>45572</v>
      </c>
      <c r="F115" s="1955">
        <f t="shared" si="64"/>
        <v>45597</v>
      </c>
      <c r="G115" s="1959">
        <f t="shared" si="65"/>
        <v>45599</v>
      </c>
      <c r="H115" s="1955">
        <f t="shared" si="66"/>
        <v>45601</v>
      </c>
      <c r="I115" s="1955">
        <f t="shared" si="67"/>
        <v>45604</v>
      </c>
      <c r="J115" s="1955">
        <f t="shared" si="68"/>
        <v>45605</v>
      </c>
      <c r="K115" s="1955">
        <f t="shared" si="69"/>
        <v>45609</v>
      </c>
      <c r="L115" s="36"/>
      <c r="M115" s="2693">
        <f t="shared" si="71"/>
        <v>45561</v>
      </c>
      <c r="N115" s="2693">
        <f t="shared" si="70"/>
        <v>45563</v>
      </c>
    </row>
    <row r="116" spans="1:14" s="182" customFormat="1" ht="20.100000000000001" hidden="1" customHeight="1">
      <c r="A116" s="1961"/>
      <c r="B116" s="3007" t="s">
        <v>6571</v>
      </c>
      <c r="C116" s="1338" t="s">
        <v>6462</v>
      </c>
      <c r="D116" s="2691" t="s">
        <v>6572</v>
      </c>
      <c r="E116" s="1645">
        <v>45579</v>
      </c>
      <c r="F116" s="1645">
        <f t="shared" si="64"/>
        <v>45604</v>
      </c>
      <c r="G116" s="1887">
        <f t="shared" si="65"/>
        <v>45606</v>
      </c>
      <c r="H116" s="1645">
        <f t="shared" si="66"/>
        <v>45608</v>
      </c>
      <c r="I116" s="1645">
        <f t="shared" si="67"/>
        <v>45611</v>
      </c>
      <c r="J116" s="1645">
        <f t="shared" si="68"/>
        <v>45612</v>
      </c>
      <c r="K116" s="1645">
        <f t="shared" si="69"/>
        <v>45616</v>
      </c>
      <c r="L116" s="36"/>
      <c r="M116" s="2693">
        <f t="shared" si="71"/>
        <v>45568</v>
      </c>
      <c r="N116" s="2693">
        <f t="shared" si="70"/>
        <v>45570</v>
      </c>
    </row>
    <row r="117" spans="1:14" s="182" customFormat="1" ht="20.100000000000001" hidden="1" customHeight="1">
      <c r="A117" s="1961"/>
      <c r="B117" s="3007" t="s">
        <v>6573</v>
      </c>
      <c r="C117" s="1338" t="s">
        <v>6370</v>
      </c>
      <c r="D117" s="2691" t="s">
        <v>6574</v>
      </c>
      <c r="E117" s="1645">
        <v>45583</v>
      </c>
      <c r="F117" s="1645">
        <f t="shared" si="64"/>
        <v>45608</v>
      </c>
      <c r="G117" s="1887">
        <f t="shared" si="65"/>
        <v>45610</v>
      </c>
      <c r="H117" s="1645">
        <f t="shared" si="66"/>
        <v>45612</v>
      </c>
      <c r="I117" s="1645">
        <f t="shared" si="67"/>
        <v>45615</v>
      </c>
      <c r="J117" s="1645">
        <f t="shared" si="68"/>
        <v>45616</v>
      </c>
      <c r="K117" s="1645">
        <f t="shared" si="69"/>
        <v>45620</v>
      </c>
      <c r="L117" s="36"/>
      <c r="M117" s="2693">
        <f t="shared" si="71"/>
        <v>45575</v>
      </c>
      <c r="N117" s="2693">
        <f t="shared" si="70"/>
        <v>45577</v>
      </c>
    </row>
    <row r="118" spans="1:14" s="182" customFormat="1" ht="20.100000000000001" hidden="1" customHeight="1">
      <c r="A118" s="1961"/>
      <c r="B118" s="3007" t="s">
        <v>6575</v>
      </c>
      <c r="C118" s="1338" t="s">
        <v>4664</v>
      </c>
      <c r="D118" s="2691" t="s">
        <v>6576</v>
      </c>
      <c r="E118" s="1645">
        <v>45591</v>
      </c>
      <c r="F118" s="1645">
        <f t="shared" si="64"/>
        <v>45616</v>
      </c>
      <c r="G118" s="1887">
        <f t="shared" si="65"/>
        <v>45618</v>
      </c>
      <c r="H118" s="1645">
        <f t="shared" si="66"/>
        <v>45620</v>
      </c>
      <c r="I118" s="1645">
        <f t="shared" si="67"/>
        <v>45623</v>
      </c>
      <c r="J118" s="1645">
        <f t="shared" si="68"/>
        <v>45624</v>
      </c>
      <c r="K118" s="1645">
        <f t="shared" si="69"/>
        <v>45628</v>
      </c>
      <c r="L118" s="36"/>
      <c r="M118" s="2693">
        <f t="shared" si="71"/>
        <v>45582</v>
      </c>
      <c r="N118" s="2693">
        <f t="shared" si="70"/>
        <v>45584</v>
      </c>
    </row>
    <row r="119" spans="1:14" s="182" customFormat="1" ht="20.100000000000001" hidden="1" customHeight="1">
      <c r="A119" s="1961"/>
      <c r="B119" s="3007" t="s">
        <v>6577</v>
      </c>
      <c r="C119" s="1338" t="s">
        <v>6517</v>
      </c>
      <c r="D119" s="2691" t="s">
        <v>6578</v>
      </c>
      <c r="E119" s="1645">
        <v>45595</v>
      </c>
      <c r="F119" s="1645">
        <f t="shared" si="64"/>
        <v>45620</v>
      </c>
      <c r="G119" s="1887">
        <f t="shared" si="65"/>
        <v>45622</v>
      </c>
      <c r="H119" s="1645">
        <f t="shared" si="66"/>
        <v>45624</v>
      </c>
      <c r="I119" s="1645">
        <f t="shared" si="67"/>
        <v>45627</v>
      </c>
      <c r="J119" s="1645">
        <f t="shared" si="68"/>
        <v>45628</v>
      </c>
      <c r="K119" s="1645">
        <f t="shared" si="69"/>
        <v>45632</v>
      </c>
      <c r="L119" s="36"/>
      <c r="M119" s="2693">
        <f t="shared" si="71"/>
        <v>45589</v>
      </c>
      <c r="N119" s="2693">
        <f t="shared" si="70"/>
        <v>45591</v>
      </c>
    </row>
    <row r="120" spans="1:14" s="182" customFormat="1" ht="20.100000000000001" hidden="1" customHeight="1">
      <c r="A120" s="1961"/>
      <c r="B120" s="3007" t="s">
        <v>6579</v>
      </c>
      <c r="C120" s="2684" t="s">
        <v>6446</v>
      </c>
      <c r="D120" s="2683" t="s">
        <v>6580</v>
      </c>
      <c r="E120" s="1955">
        <v>45610</v>
      </c>
      <c r="F120" s="1955">
        <f t="shared" ref="F120:F127" si="72">E120+25</f>
        <v>45635</v>
      </c>
      <c r="G120" s="1959">
        <f t="shared" ref="G120:G127" si="73">E120+27</f>
        <v>45637</v>
      </c>
      <c r="H120" s="1955">
        <f t="shared" ref="H120:H127" si="74">E120+29</f>
        <v>45639</v>
      </c>
      <c r="I120" s="1955">
        <f t="shared" ref="I120:I127" si="75">E120+32</f>
        <v>45642</v>
      </c>
      <c r="J120" s="1955">
        <f t="shared" ref="J120:J127" si="76">E120+33</f>
        <v>45643</v>
      </c>
      <c r="K120" s="1955">
        <f t="shared" ref="K120:K127" si="77">E120+37</f>
        <v>45647</v>
      </c>
      <c r="L120" s="36"/>
      <c r="M120" s="2693">
        <f t="shared" ref="M120:M125" si="78">M119+7</f>
        <v>45596</v>
      </c>
      <c r="N120" s="2693">
        <f t="shared" ref="N120:N127" si="79">M120+2</f>
        <v>45598</v>
      </c>
    </row>
    <row r="121" spans="1:14" s="182" customFormat="1" ht="20.100000000000001" hidden="1" customHeight="1">
      <c r="A121" s="1961"/>
      <c r="B121" s="3007" t="s">
        <v>6581</v>
      </c>
      <c r="C121" s="2684" t="s">
        <v>6383</v>
      </c>
      <c r="D121" s="2683" t="s">
        <v>6582</v>
      </c>
      <c r="E121" s="1955">
        <v>45613</v>
      </c>
      <c r="F121" s="1955">
        <f>E121+25</f>
        <v>45638</v>
      </c>
      <c r="G121" s="1959">
        <f t="shared" si="73"/>
        <v>45640</v>
      </c>
      <c r="H121" s="1955">
        <f t="shared" si="74"/>
        <v>45642</v>
      </c>
      <c r="I121" s="1955">
        <f t="shared" si="75"/>
        <v>45645</v>
      </c>
      <c r="J121" s="1955">
        <f t="shared" si="76"/>
        <v>45646</v>
      </c>
      <c r="K121" s="1955">
        <f t="shared" si="77"/>
        <v>45650</v>
      </c>
      <c r="L121" s="36"/>
      <c r="M121" s="2693">
        <f t="shared" si="78"/>
        <v>45603</v>
      </c>
      <c r="N121" s="2693">
        <f t="shared" si="79"/>
        <v>45605</v>
      </c>
    </row>
    <row r="122" spans="1:14" s="182" customFormat="1" ht="20.100000000000001" hidden="1" customHeight="1">
      <c r="A122" s="1961" t="s">
        <v>6421</v>
      </c>
      <c r="B122" s="3007" t="s">
        <v>6583</v>
      </c>
      <c r="C122" s="2684" t="s">
        <v>6584</v>
      </c>
      <c r="D122" s="2683" t="s">
        <v>6585</v>
      </c>
      <c r="E122" s="1955">
        <v>45620</v>
      </c>
      <c r="F122" s="1955">
        <f>E122+25</f>
        <v>45645</v>
      </c>
      <c r="G122" s="1959">
        <f t="shared" si="73"/>
        <v>45647</v>
      </c>
      <c r="H122" s="1955">
        <f t="shared" si="74"/>
        <v>45649</v>
      </c>
      <c r="I122" s="1955">
        <f t="shared" si="75"/>
        <v>45652</v>
      </c>
      <c r="J122" s="1955">
        <f t="shared" si="76"/>
        <v>45653</v>
      </c>
      <c r="K122" s="1955">
        <f t="shared" si="77"/>
        <v>45657</v>
      </c>
      <c r="L122" s="36"/>
      <c r="M122" s="2693">
        <f t="shared" si="78"/>
        <v>45610</v>
      </c>
      <c r="N122" s="2693">
        <f t="shared" si="79"/>
        <v>45612</v>
      </c>
    </row>
    <row r="123" spans="1:14" s="182" customFormat="1" ht="20.100000000000001" hidden="1" customHeight="1">
      <c r="A123" s="1961"/>
      <c r="B123" s="3007" t="s">
        <v>6586</v>
      </c>
      <c r="C123" s="2684" t="s">
        <v>6377</v>
      </c>
      <c r="D123" s="2683" t="s">
        <v>6587</v>
      </c>
      <c r="E123" s="1955">
        <v>45622</v>
      </c>
      <c r="F123" s="1955">
        <f t="shared" si="72"/>
        <v>45647</v>
      </c>
      <c r="G123" s="1959">
        <f>E123+27</f>
        <v>45649</v>
      </c>
      <c r="H123" s="1955">
        <f t="shared" si="74"/>
        <v>45651</v>
      </c>
      <c r="I123" s="1955">
        <f t="shared" si="75"/>
        <v>45654</v>
      </c>
      <c r="J123" s="1955">
        <f t="shared" si="76"/>
        <v>45655</v>
      </c>
      <c r="K123" s="1955">
        <f t="shared" si="77"/>
        <v>45659</v>
      </c>
      <c r="L123" s="36"/>
      <c r="M123" s="2693">
        <f t="shared" si="78"/>
        <v>45617</v>
      </c>
      <c r="N123" s="2693">
        <f t="shared" si="79"/>
        <v>45619</v>
      </c>
    </row>
    <row r="124" spans="1:14" s="182" customFormat="1" ht="20.100000000000001" hidden="1" customHeight="1">
      <c r="A124" s="1961" t="s">
        <v>6558</v>
      </c>
      <c r="B124" s="3007" t="s">
        <v>6588</v>
      </c>
      <c r="C124" s="2852" t="s">
        <v>404</v>
      </c>
      <c r="D124" s="2853" t="s">
        <v>6589</v>
      </c>
      <c r="E124" s="2007">
        <v>45624</v>
      </c>
      <c r="F124" s="2007"/>
      <c r="G124" s="2008"/>
      <c r="H124" s="2007"/>
      <c r="I124" s="2007"/>
      <c r="J124" s="2007"/>
      <c r="K124" s="2007"/>
      <c r="L124" s="36"/>
      <c r="M124" s="2693">
        <f t="shared" si="78"/>
        <v>45624</v>
      </c>
      <c r="N124" s="2693">
        <f t="shared" si="79"/>
        <v>45626</v>
      </c>
    </row>
    <row r="125" spans="1:14" s="182" customFormat="1" ht="20.100000000000001" hidden="1" customHeight="1">
      <c r="A125" s="1961" t="s">
        <v>6590</v>
      </c>
      <c r="B125" s="3007" t="s">
        <v>6591</v>
      </c>
      <c r="C125" s="1338" t="s">
        <v>6422</v>
      </c>
      <c r="D125" s="2691" t="s">
        <v>6592</v>
      </c>
      <c r="E125" s="1645">
        <v>45638</v>
      </c>
      <c r="F125" s="1645">
        <f t="shared" si="72"/>
        <v>45663</v>
      </c>
      <c r="G125" s="1887">
        <f t="shared" si="73"/>
        <v>45665</v>
      </c>
      <c r="H125" s="1645">
        <f t="shared" si="74"/>
        <v>45667</v>
      </c>
      <c r="I125" s="1645">
        <f t="shared" si="75"/>
        <v>45670</v>
      </c>
      <c r="J125" s="1645">
        <f t="shared" si="76"/>
        <v>45671</v>
      </c>
      <c r="K125" s="1645">
        <f t="shared" si="77"/>
        <v>45675</v>
      </c>
      <c r="L125" s="36"/>
      <c r="M125" s="2693">
        <f t="shared" si="78"/>
        <v>45631</v>
      </c>
      <c r="N125" s="2693">
        <f t="shared" si="79"/>
        <v>45633</v>
      </c>
    </row>
    <row r="126" spans="1:14" s="182" customFormat="1" ht="20.100000000000001" hidden="1" customHeight="1">
      <c r="A126" s="1961" t="s">
        <v>6593</v>
      </c>
      <c r="B126" s="3007" t="s">
        <v>6594</v>
      </c>
      <c r="C126" s="1338" t="s">
        <v>6396</v>
      </c>
      <c r="D126" s="2691" t="s">
        <v>6595</v>
      </c>
      <c r="E126" s="1645">
        <v>45645</v>
      </c>
      <c r="F126" s="1645">
        <f t="shared" si="72"/>
        <v>45670</v>
      </c>
      <c r="G126" s="1887">
        <f t="shared" si="73"/>
        <v>45672</v>
      </c>
      <c r="H126" s="1645">
        <f t="shared" si="74"/>
        <v>45674</v>
      </c>
      <c r="I126" s="1645">
        <f t="shared" si="75"/>
        <v>45677</v>
      </c>
      <c r="J126" s="1645">
        <f t="shared" si="76"/>
        <v>45678</v>
      </c>
      <c r="K126" s="1645">
        <f t="shared" si="77"/>
        <v>45682</v>
      </c>
      <c r="L126" s="36"/>
      <c r="M126" s="2693">
        <f>M125+7</f>
        <v>45638</v>
      </c>
      <c r="N126" s="2693">
        <f t="shared" si="79"/>
        <v>45640</v>
      </c>
    </row>
    <row r="127" spans="1:14" s="182" customFormat="1" ht="20.100000000000001" hidden="1" customHeight="1">
      <c r="A127" s="1961" t="s">
        <v>6596</v>
      </c>
      <c r="B127" s="3007" t="s">
        <v>6597</v>
      </c>
      <c r="C127" s="1338" t="s">
        <v>4659</v>
      </c>
      <c r="D127" s="2691" t="s">
        <v>6598</v>
      </c>
      <c r="E127" s="1645">
        <v>45655</v>
      </c>
      <c r="F127" s="1645">
        <f t="shared" si="72"/>
        <v>45680</v>
      </c>
      <c r="G127" s="1887">
        <f t="shared" si="73"/>
        <v>45682</v>
      </c>
      <c r="H127" s="1645">
        <f t="shared" si="74"/>
        <v>45684</v>
      </c>
      <c r="I127" s="1645">
        <f t="shared" si="75"/>
        <v>45687</v>
      </c>
      <c r="J127" s="1645">
        <f t="shared" si="76"/>
        <v>45688</v>
      </c>
      <c r="K127" s="1645">
        <f t="shared" si="77"/>
        <v>45692</v>
      </c>
      <c r="L127" s="36"/>
      <c r="M127" s="2693">
        <f>M126+7</f>
        <v>45645</v>
      </c>
      <c r="N127" s="2693">
        <f t="shared" si="79"/>
        <v>45647</v>
      </c>
    </row>
    <row r="128" spans="1:14" s="182" customFormat="1" ht="20.100000000000001" hidden="1" customHeight="1">
      <c r="A128" s="1961"/>
      <c r="B128" s="3007" t="s">
        <v>6599</v>
      </c>
      <c r="C128" s="1338" t="s">
        <v>4961</v>
      </c>
      <c r="D128" s="2691" t="s">
        <v>6600</v>
      </c>
      <c r="E128" s="1645">
        <v>45296</v>
      </c>
      <c r="F128" s="1645">
        <f>E128+25</f>
        <v>45321</v>
      </c>
      <c r="G128" s="1887">
        <f>E128+27</f>
        <v>45323</v>
      </c>
      <c r="H128" s="1645">
        <f>E128+29</f>
        <v>45325</v>
      </c>
      <c r="I128" s="1645">
        <f>E128+32</f>
        <v>45328</v>
      </c>
      <c r="J128" s="1645">
        <f>E128+33</f>
        <v>45329</v>
      </c>
      <c r="K128" s="1645">
        <f>E128+37</f>
        <v>45333</v>
      </c>
      <c r="L128" s="36"/>
      <c r="M128" s="2693">
        <f>M127+7</f>
        <v>45652</v>
      </c>
      <c r="N128" s="2693">
        <f>M128+2</f>
        <v>45654</v>
      </c>
    </row>
    <row r="129" spans="1:14" s="182" customFormat="1" ht="20.100000000000001" hidden="1" customHeight="1">
      <c r="A129" s="1961"/>
      <c r="B129" s="3007" t="s">
        <v>6601</v>
      </c>
      <c r="C129" s="2684" t="s">
        <v>4690</v>
      </c>
      <c r="D129" s="2683" t="s">
        <v>6602</v>
      </c>
      <c r="E129" s="1955">
        <v>45302</v>
      </c>
      <c r="F129" s="1955">
        <f>E129+25</f>
        <v>45327</v>
      </c>
      <c r="G129" s="1959">
        <f>E129+27</f>
        <v>45329</v>
      </c>
      <c r="H129" s="1955">
        <f>E129+29</f>
        <v>45331</v>
      </c>
      <c r="I129" s="1955">
        <f>E129+32</f>
        <v>45334</v>
      </c>
      <c r="J129" s="1955">
        <f>E129+33</f>
        <v>45335</v>
      </c>
      <c r="K129" s="1955">
        <f>E129+37</f>
        <v>45339</v>
      </c>
      <c r="L129" s="36"/>
      <c r="M129" s="1987">
        <f>M128+7</f>
        <v>45659</v>
      </c>
      <c r="N129" s="1988">
        <f>M129+2</f>
        <v>45661</v>
      </c>
    </row>
    <row r="130" spans="1:14" s="182" customFormat="1" ht="20.100000000000001" hidden="1" customHeight="1">
      <c r="A130" s="1961" t="s">
        <v>6603</v>
      </c>
      <c r="B130" s="3007" t="s">
        <v>6604</v>
      </c>
      <c r="C130" s="2684" t="s">
        <v>6370</v>
      </c>
      <c r="D130" s="2683" t="s">
        <v>6605</v>
      </c>
      <c r="E130" s="1955">
        <v>45307</v>
      </c>
      <c r="F130" s="1955">
        <f t="shared" ref="F130:F132" si="80">E130+25</f>
        <v>45332</v>
      </c>
      <c r="G130" s="1959">
        <f t="shared" ref="G130:G132" si="81">E130+27</f>
        <v>45334</v>
      </c>
      <c r="H130" s="1955">
        <f t="shared" ref="H130:H132" si="82">E130+29</f>
        <v>45336</v>
      </c>
      <c r="I130" s="1955">
        <f t="shared" ref="I130:I132" si="83">E130+32</f>
        <v>45339</v>
      </c>
      <c r="J130" s="1955">
        <f t="shared" ref="J130:J132" si="84">E130+33</f>
        <v>45340</v>
      </c>
      <c r="K130" s="1955">
        <f t="shared" ref="K130:K132" si="85">E130+37</f>
        <v>45344</v>
      </c>
      <c r="L130" s="36"/>
      <c r="M130" s="1987">
        <f t="shared" ref="M130:M132" si="86">M129+7</f>
        <v>45666</v>
      </c>
      <c r="N130" s="1988">
        <f t="shared" ref="N130:N132" si="87">M130+2</f>
        <v>45668</v>
      </c>
    </row>
    <row r="131" spans="1:14" s="182" customFormat="1" ht="20.100000000000001" hidden="1" customHeight="1">
      <c r="A131" s="1961" t="s">
        <v>6606</v>
      </c>
      <c r="B131" s="3007" t="s">
        <v>6607</v>
      </c>
      <c r="C131" s="2684" t="s">
        <v>6462</v>
      </c>
      <c r="D131" s="2683" t="s">
        <v>6608</v>
      </c>
      <c r="E131" s="1955">
        <v>45315</v>
      </c>
      <c r="F131" s="1955">
        <f t="shared" si="80"/>
        <v>45340</v>
      </c>
      <c r="G131" s="1959">
        <f t="shared" si="81"/>
        <v>45342</v>
      </c>
      <c r="H131" s="1955">
        <f t="shared" si="82"/>
        <v>45344</v>
      </c>
      <c r="I131" s="1955">
        <f t="shared" si="83"/>
        <v>45347</v>
      </c>
      <c r="J131" s="1955">
        <f t="shared" si="84"/>
        <v>45348</v>
      </c>
      <c r="K131" s="1955">
        <f t="shared" si="85"/>
        <v>45352</v>
      </c>
      <c r="L131" s="36"/>
      <c r="M131" s="1987">
        <f t="shared" si="86"/>
        <v>45673</v>
      </c>
      <c r="N131" s="1988">
        <f t="shared" si="87"/>
        <v>45675</v>
      </c>
    </row>
    <row r="132" spans="1:14" s="182" customFormat="1" ht="20.100000000000001" hidden="1" customHeight="1">
      <c r="A132" s="1961"/>
      <c r="B132" s="3007" t="s">
        <v>6609</v>
      </c>
      <c r="C132" s="2684" t="s">
        <v>4664</v>
      </c>
      <c r="D132" s="2683" t="s">
        <v>6610</v>
      </c>
      <c r="E132" s="1955">
        <v>45323</v>
      </c>
      <c r="F132" s="1955">
        <f t="shared" si="80"/>
        <v>45348</v>
      </c>
      <c r="G132" s="1959">
        <f t="shared" si="81"/>
        <v>45350</v>
      </c>
      <c r="H132" s="1955">
        <f t="shared" si="82"/>
        <v>45352</v>
      </c>
      <c r="I132" s="1955">
        <f t="shared" si="83"/>
        <v>45355</v>
      </c>
      <c r="J132" s="1955">
        <f t="shared" si="84"/>
        <v>45356</v>
      </c>
      <c r="K132" s="1955">
        <f t="shared" si="85"/>
        <v>45360</v>
      </c>
      <c r="L132" s="36"/>
      <c r="M132" s="1987">
        <f t="shared" si="86"/>
        <v>45680</v>
      </c>
      <c r="N132" s="1988">
        <f t="shared" si="87"/>
        <v>45682</v>
      </c>
    </row>
    <row r="133" spans="1:14" s="182" customFormat="1" ht="20.100000000000001" hidden="1" customHeight="1">
      <c r="A133" s="1961"/>
      <c r="B133" s="3007" t="s">
        <v>6611</v>
      </c>
      <c r="C133" s="1338" t="s">
        <v>6517</v>
      </c>
      <c r="D133" s="2691" t="s">
        <v>6612</v>
      </c>
      <c r="E133" s="1645">
        <v>45336</v>
      </c>
      <c r="F133" s="1645">
        <f t="shared" ref="F133:F140" si="88">E133+25</f>
        <v>45361</v>
      </c>
      <c r="G133" s="1887">
        <f t="shared" ref="G133:G140" si="89">E133+27</f>
        <v>45363</v>
      </c>
      <c r="H133" s="1645">
        <f t="shared" ref="H133:H140" si="90">E133+29</f>
        <v>45365</v>
      </c>
      <c r="I133" s="1645">
        <f t="shared" ref="I133:I140" si="91">E133+32</f>
        <v>45368</v>
      </c>
      <c r="J133" s="1645">
        <f t="shared" ref="J133:J140" si="92">E133+33</f>
        <v>45369</v>
      </c>
      <c r="K133" s="1645">
        <f t="shared" ref="K133:K140" si="93">E133+37</f>
        <v>45373</v>
      </c>
      <c r="L133" s="36"/>
      <c r="M133" s="1987">
        <f t="shared" ref="M133:M138" si="94">M132+7</f>
        <v>45687</v>
      </c>
      <c r="N133" s="1988">
        <f t="shared" ref="N133:N140" si="95">M133+2</f>
        <v>45689</v>
      </c>
    </row>
    <row r="134" spans="1:14" s="182" customFormat="1" ht="20.100000000000001" hidden="1" customHeight="1">
      <c r="A134" s="1961"/>
      <c r="B134" s="3007" t="s">
        <v>6613</v>
      </c>
      <c r="C134" s="1338" t="s">
        <v>6446</v>
      </c>
      <c r="D134" s="2691" t="s">
        <v>6614</v>
      </c>
      <c r="E134" s="2452">
        <v>45337</v>
      </c>
      <c r="F134" s="2452">
        <f t="shared" si="88"/>
        <v>45362</v>
      </c>
      <c r="G134" s="2885">
        <f t="shared" si="89"/>
        <v>45364</v>
      </c>
      <c r="H134" s="2452">
        <f t="shared" si="90"/>
        <v>45366</v>
      </c>
      <c r="I134" s="2452">
        <f t="shared" si="91"/>
        <v>45369</v>
      </c>
      <c r="J134" s="2452">
        <f t="shared" si="92"/>
        <v>45370</v>
      </c>
      <c r="K134" s="2452">
        <f t="shared" si="93"/>
        <v>45374</v>
      </c>
      <c r="L134" s="36"/>
      <c r="M134" s="1987">
        <f t="shared" si="94"/>
        <v>45694</v>
      </c>
      <c r="N134" s="1988">
        <f t="shared" si="95"/>
        <v>45696</v>
      </c>
    </row>
    <row r="135" spans="1:14" s="182" customFormat="1" ht="20.100000000000001" hidden="1" customHeight="1">
      <c r="A135" s="1961"/>
      <c r="B135" s="3007" t="s">
        <v>6615</v>
      </c>
      <c r="C135" s="2883" t="s">
        <v>404</v>
      </c>
      <c r="D135" s="2884" t="s">
        <v>6616</v>
      </c>
      <c r="E135" s="2007">
        <v>45335</v>
      </c>
      <c r="F135" s="2007">
        <f t="shared" si="88"/>
        <v>45360</v>
      </c>
      <c r="G135" s="2008">
        <f t="shared" si="89"/>
        <v>45362</v>
      </c>
      <c r="H135" s="2007">
        <f t="shared" si="90"/>
        <v>45364</v>
      </c>
      <c r="I135" s="2007">
        <f t="shared" si="91"/>
        <v>45367</v>
      </c>
      <c r="J135" s="2007">
        <f t="shared" si="92"/>
        <v>45368</v>
      </c>
      <c r="K135" s="2007">
        <f t="shared" si="93"/>
        <v>45372</v>
      </c>
      <c r="L135" s="36"/>
      <c r="M135" s="1987">
        <f t="shared" si="94"/>
        <v>45701</v>
      </c>
      <c r="N135" s="1988">
        <f t="shared" si="95"/>
        <v>45703</v>
      </c>
    </row>
    <row r="136" spans="1:14" s="182" customFormat="1" ht="20.100000000000001" hidden="1" customHeight="1">
      <c r="A136" s="1961"/>
      <c r="B136" s="3007" t="s">
        <v>6617</v>
      </c>
      <c r="C136" s="1338" t="s">
        <v>6383</v>
      </c>
      <c r="D136" s="2691" t="s">
        <v>6618</v>
      </c>
      <c r="E136" s="1645">
        <v>45346</v>
      </c>
      <c r="F136" s="1645">
        <f t="shared" si="88"/>
        <v>45371</v>
      </c>
      <c r="G136" s="1887">
        <f t="shared" si="89"/>
        <v>45373</v>
      </c>
      <c r="H136" s="1645">
        <f t="shared" si="90"/>
        <v>45375</v>
      </c>
      <c r="I136" s="1645">
        <f t="shared" si="91"/>
        <v>45378</v>
      </c>
      <c r="J136" s="1645">
        <f t="shared" si="92"/>
        <v>45379</v>
      </c>
      <c r="K136" s="1645">
        <f t="shared" si="93"/>
        <v>45383</v>
      </c>
      <c r="L136" s="36"/>
      <c r="M136" s="1987">
        <f t="shared" si="94"/>
        <v>45708</v>
      </c>
      <c r="N136" s="1988">
        <f t="shared" si="95"/>
        <v>45710</v>
      </c>
    </row>
    <row r="137" spans="1:14" s="182" customFormat="1" ht="20.100000000000001" hidden="1" customHeight="1">
      <c r="A137" s="1961"/>
      <c r="B137" s="3007" t="s">
        <v>6619</v>
      </c>
      <c r="C137" s="2684" t="s">
        <v>6584</v>
      </c>
      <c r="D137" s="2683" t="s">
        <v>6620</v>
      </c>
      <c r="E137" s="1955">
        <v>45352</v>
      </c>
      <c r="F137" s="1955">
        <f t="shared" si="88"/>
        <v>45377</v>
      </c>
      <c r="G137" s="1959">
        <f t="shared" si="89"/>
        <v>45379</v>
      </c>
      <c r="H137" s="1955">
        <f t="shared" si="90"/>
        <v>45381</v>
      </c>
      <c r="I137" s="1955">
        <f t="shared" si="91"/>
        <v>45384</v>
      </c>
      <c r="J137" s="1955">
        <f t="shared" si="92"/>
        <v>45385</v>
      </c>
      <c r="K137" s="1955">
        <f t="shared" si="93"/>
        <v>45389</v>
      </c>
      <c r="L137" s="36"/>
      <c r="M137" s="1987">
        <f t="shared" si="94"/>
        <v>45715</v>
      </c>
      <c r="N137" s="1988">
        <f t="shared" si="95"/>
        <v>45717</v>
      </c>
    </row>
    <row r="138" spans="1:14" s="182" customFormat="1" ht="20.100000000000001" hidden="1" customHeight="1">
      <c r="A138" s="1961"/>
      <c r="B138" s="3007" t="s">
        <v>6621</v>
      </c>
      <c r="C138" s="2684" t="s">
        <v>6377</v>
      </c>
      <c r="D138" s="2683" t="s">
        <v>6622</v>
      </c>
      <c r="E138" s="1955">
        <v>45362</v>
      </c>
      <c r="F138" s="1955">
        <f t="shared" si="88"/>
        <v>45387</v>
      </c>
      <c r="G138" s="1959">
        <f t="shared" si="89"/>
        <v>45389</v>
      </c>
      <c r="H138" s="1955">
        <f t="shared" si="90"/>
        <v>45391</v>
      </c>
      <c r="I138" s="1955">
        <f t="shared" si="91"/>
        <v>45394</v>
      </c>
      <c r="J138" s="1955">
        <f t="shared" si="92"/>
        <v>45395</v>
      </c>
      <c r="K138" s="1955">
        <f t="shared" si="93"/>
        <v>45399</v>
      </c>
      <c r="L138" s="36"/>
      <c r="M138" s="1987">
        <f t="shared" si="94"/>
        <v>45722</v>
      </c>
      <c r="N138" s="1988">
        <f t="shared" si="95"/>
        <v>45724</v>
      </c>
    </row>
    <row r="139" spans="1:14" s="182" customFormat="1" ht="20.100000000000001" hidden="1" customHeight="1">
      <c r="A139" s="1961"/>
      <c r="B139" s="3007" t="s">
        <v>6623</v>
      </c>
      <c r="C139" s="2684" t="s">
        <v>6422</v>
      </c>
      <c r="D139" s="2683" t="s">
        <v>6624</v>
      </c>
      <c r="E139" s="1955">
        <v>45371</v>
      </c>
      <c r="F139" s="1955">
        <f t="shared" si="88"/>
        <v>45396</v>
      </c>
      <c r="G139" s="1959">
        <f t="shared" si="89"/>
        <v>45398</v>
      </c>
      <c r="H139" s="1955">
        <f t="shared" si="90"/>
        <v>45400</v>
      </c>
      <c r="I139" s="1955">
        <f t="shared" si="91"/>
        <v>45403</v>
      </c>
      <c r="J139" s="1955">
        <f t="shared" si="92"/>
        <v>45404</v>
      </c>
      <c r="K139" s="1955">
        <f t="shared" si="93"/>
        <v>45408</v>
      </c>
      <c r="L139" s="36"/>
      <c r="M139" s="1987">
        <f t="shared" ref="M139:M150" si="96">M138+7</f>
        <v>45729</v>
      </c>
      <c r="N139" s="1988">
        <f t="shared" si="95"/>
        <v>45731</v>
      </c>
    </row>
    <row r="140" spans="1:14" s="182" customFormat="1" ht="20.100000000000001" hidden="1" customHeight="1">
      <c r="A140" s="1961"/>
      <c r="B140" s="3007" t="s">
        <v>6625</v>
      </c>
      <c r="C140" s="2684" t="s">
        <v>6396</v>
      </c>
      <c r="D140" s="2683" t="s">
        <v>6626</v>
      </c>
      <c r="E140" s="1955">
        <v>45373</v>
      </c>
      <c r="F140" s="1955">
        <f t="shared" si="88"/>
        <v>45398</v>
      </c>
      <c r="G140" s="1959">
        <f t="shared" si="89"/>
        <v>45400</v>
      </c>
      <c r="H140" s="1955">
        <f t="shared" si="90"/>
        <v>45402</v>
      </c>
      <c r="I140" s="1955">
        <f t="shared" si="91"/>
        <v>45405</v>
      </c>
      <c r="J140" s="1955">
        <f t="shared" si="92"/>
        <v>45406</v>
      </c>
      <c r="K140" s="1955">
        <f t="shared" si="93"/>
        <v>45410</v>
      </c>
      <c r="L140" s="36"/>
      <c r="M140" s="1987">
        <f t="shared" si="96"/>
        <v>45736</v>
      </c>
      <c r="N140" s="1988">
        <f t="shared" si="95"/>
        <v>45738</v>
      </c>
    </row>
    <row r="141" spans="1:14" s="182" customFormat="1" ht="20.100000000000001" hidden="1" customHeight="1">
      <c r="A141" s="1961"/>
      <c r="B141" s="3007" t="s">
        <v>6627</v>
      </c>
      <c r="C141" s="2684" t="s">
        <v>4659</v>
      </c>
      <c r="D141" s="2683" t="s">
        <v>6628</v>
      </c>
      <c r="E141" s="1955">
        <v>45385</v>
      </c>
      <c r="F141" s="1955">
        <f t="shared" ref="F141:F150" si="97">E141+25</f>
        <v>45410</v>
      </c>
      <c r="G141" s="1959">
        <f t="shared" ref="G141:G150" si="98">E141+27</f>
        <v>45412</v>
      </c>
      <c r="H141" s="1955">
        <f t="shared" ref="H141:H150" si="99">E141+29</f>
        <v>45414</v>
      </c>
      <c r="I141" s="1955">
        <f t="shared" ref="I141:I150" si="100">E141+32</f>
        <v>45417</v>
      </c>
      <c r="J141" s="1955">
        <f t="shared" ref="J141:J150" si="101">E141+33</f>
        <v>45418</v>
      </c>
      <c r="K141" s="1955">
        <f t="shared" ref="K141:K150" si="102">E141+37</f>
        <v>45422</v>
      </c>
      <c r="L141" s="36"/>
      <c r="M141" s="1987">
        <f t="shared" si="96"/>
        <v>45743</v>
      </c>
      <c r="N141" s="1988">
        <f>M141+2</f>
        <v>45745</v>
      </c>
    </row>
    <row r="142" spans="1:14" s="182" customFormat="1" ht="20.100000000000001" hidden="1" customHeight="1">
      <c r="A142" s="1961"/>
      <c r="B142" s="3007" t="s">
        <v>6629</v>
      </c>
      <c r="C142" s="1338" t="s">
        <v>4961</v>
      </c>
      <c r="D142" s="2691" t="s">
        <v>6630</v>
      </c>
      <c r="E142" s="1645">
        <v>45391</v>
      </c>
      <c r="F142" s="1645">
        <f t="shared" si="97"/>
        <v>45416</v>
      </c>
      <c r="G142" s="1887">
        <f t="shared" si="98"/>
        <v>45418</v>
      </c>
      <c r="H142" s="1645">
        <f t="shared" si="99"/>
        <v>45420</v>
      </c>
      <c r="I142" s="1645">
        <f t="shared" si="100"/>
        <v>45423</v>
      </c>
      <c r="J142" s="1645">
        <f t="shared" si="101"/>
        <v>45424</v>
      </c>
      <c r="K142" s="1645">
        <f t="shared" si="102"/>
        <v>45428</v>
      </c>
      <c r="L142" s="36"/>
      <c r="M142" s="1987">
        <f t="shared" si="96"/>
        <v>45750</v>
      </c>
      <c r="N142" s="1988">
        <f>M142+2</f>
        <v>45752</v>
      </c>
    </row>
    <row r="143" spans="1:14" s="182" customFormat="1" ht="20.100000000000001" hidden="1" customHeight="1">
      <c r="A143" s="1961" t="s">
        <v>6631</v>
      </c>
      <c r="B143" s="3007" t="s">
        <v>6632</v>
      </c>
      <c r="C143" s="1338" t="s">
        <v>6633</v>
      </c>
      <c r="D143" s="2691" t="s">
        <v>6634</v>
      </c>
      <c r="E143" s="1645">
        <v>45402</v>
      </c>
      <c r="F143" s="1645">
        <f t="shared" si="97"/>
        <v>45427</v>
      </c>
      <c r="G143" s="1887">
        <f t="shared" si="98"/>
        <v>45429</v>
      </c>
      <c r="H143" s="1645">
        <f t="shared" si="99"/>
        <v>45431</v>
      </c>
      <c r="I143" s="1645">
        <f t="shared" si="100"/>
        <v>45434</v>
      </c>
      <c r="J143" s="1645">
        <f t="shared" si="101"/>
        <v>45435</v>
      </c>
      <c r="K143" s="1645">
        <f t="shared" si="102"/>
        <v>45439</v>
      </c>
      <c r="L143" s="36"/>
      <c r="M143" s="1987">
        <f t="shared" si="96"/>
        <v>45757</v>
      </c>
      <c r="N143" s="1988">
        <f>M143+2</f>
        <v>45759</v>
      </c>
    </row>
    <row r="144" spans="1:14" s="182" customFormat="1" ht="20.100000000000001" hidden="1" customHeight="1">
      <c r="A144" s="1961"/>
      <c r="B144" s="3007" t="s">
        <v>6635</v>
      </c>
      <c r="C144" s="1338" t="s">
        <v>6370</v>
      </c>
      <c r="D144" s="2691" t="s">
        <v>6636</v>
      </c>
      <c r="E144" s="1645">
        <v>45403</v>
      </c>
      <c r="F144" s="1645">
        <f t="shared" si="97"/>
        <v>45428</v>
      </c>
      <c r="G144" s="1887">
        <f t="shared" si="98"/>
        <v>45430</v>
      </c>
      <c r="H144" s="1645">
        <f t="shared" si="99"/>
        <v>45432</v>
      </c>
      <c r="I144" s="1645">
        <f t="shared" si="100"/>
        <v>45435</v>
      </c>
      <c r="J144" s="1645">
        <f t="shared" si="101"/>
        <v>45436</v>
      </c>
      <c r="K144" s="1645">
        <f t="shared" si="102"/>
        <v>45440</v>
      </c>
      <c r="L144" s="36"/>
      <c r="M144" s="1987">
        <f t="shared" si="96"/>
        <v>45764</v>
      </c>
      <c r="N144" s="1988">
        <f>M144+2</f>
        <v>45766</v>
      </c>
    </row>
    <row r="145" spans="1:14" s="182" customFormat="1" ht="20.100000000000001" hidden="1" customHeight="1">
      <c r="A145" s="1961" t="s">
        <v>6637</v>
      </c>
      <c r="B145" s="3007" t="s">
        <v>6638</v>
      </c>
      <c r="C145" s="1338" t="s">
        <v>6479</v>
      </c>
      <c r="D145" s="2691" t="s">
        <v>6639</v>
      </c>
      <c r="E145" s="1645">
        <v>45412</v>
      </c>
      <c r="F145" s="1645">
        <f t="shared" si="97"/>
        <v>45437</v>
      </c>
      <c r="G145" s="1887">
        <f t="shared" si="98"/>
        <v>45439</v>
      </c>
      <c r="H145" s="1645">
        <f t="shared" si="99"/>
        <v>45441</v>
      </c>
      <c r="I145" s="1645">
        <f t="shared" si="100"/>
        <v>45444</v>
      </c>
      <c r="J145" s="1645">
        <f t="shared" si="101"/>
        <v>45445</v>
      </c>
      <c r="K145" s="1645">
        <f t="shared" si="102"/>
        <v>45449</v>
      </c>
      <c r="L145" s="36"/>
      <c r="M145" s="1987">
        <f t="shared" si="96"/>
        <v>45771</v>
      </c>
      <c r="N145" s="1988">
        <f>M145+2</f>
        <v>45773</v>
      </c>
    </row>
    <row r="146" spans="1:14" s="182" customFormat="1" ht="20.100000000000001" hidden="1" customHeight="1">
      <c r="A146" s="1961"/>
      <c r="B146" s="3007" t="s">
        <v>6640</v>
      </c>
      <c r="C146" s="2684" t="s">
        <v>4664</v>
      </c>
      <c r="D146" s="2683" t="s">
        <v>6641</v>
      </c>
      <c r="E146" s="1955">
        <v>45419</v>
      </c>
      <c r="F146" s="1955">
        <f t="shared" si="97"/>
        <v>45444</v>
      </c>
      <c r="G146" s="1959">
        <f t="shared" si="98"/>
        <v>45446</v>
      </c>
      <c r="H146" s="1955">
        <f t="shared" si="99"/>
        <v>45448</v>
      </c>
      <c r="I146" s="1955">
        <f t="shared" si="100"/>
        <v>45451</v>
      </c>
      <c r="J146" s="1955">
        <f t="shared" si="101"/>
        <v>45452</v>
      </c>
      <c r="K146" s="1955">
        <f t="shared" si="102"/>
        <v>45456</v>
      </c>
      <c r="L146" s="36"/>
      <c r="M146" s="1987">
        <f t="shared" si="96"/>
        <v>45778</v>
      </c>
      <c r="N146" s="1988">
        <f t="shared" ref="N146:N150" si="103">M146+2</f>
        <v>45780</v>
      </c>
    </row>
    <row r="147" spans="1:14" s="182" customFormat="1" ht="20.100000000000001" hidden="1" customHeight="1">
      <c r="A147" s="1961"/>
      <c r="B147" s="3007" t="s">
        <v>6642</v>
      </c>
      <c r="C147" s="2852" t="s">
        <v>404</v>
      </c>
      <c r="D147" s="2853" t="s">
        <v>6643</v>
      </c>
      <c r="E147" s="2007">
        <v>45420</v>
      </c>
      <c r="F147" s="2007">
        <f t="shared" si="97"/>
        <v>45445</v>
      </c>
      <c r="G147" s="2008">
        <f t="shared" si="98"/>
        <v>45447</v>
      </c>
      <c r="H147" s="2007">
        <f t="shared" si="99"/>
        <v>45449</v>
      </c>
      <c r="I147" s="2007">
        <f t="shared" si="100"/>
        <v>45452</v>
      </c>
      <c r="J147" s="2007">
        <f t="shared" si="101"/>
        <v>45453</v>
      </c>
      <c r="K147" s="2007">
        <f t="shared" si="102"/>
        <v>45457</v>
      </c>
      <c r="L147" s="36"/>
      <c r="M147" s="1987">
        <f t="shared" si="96"/>
        <v>45785</v>
      </c>
      <c r="N147" s="1988">
        <f t="shared" si="103"/>
        <v>45787</v>
      </c>
    </row>
    <row r="148" spans="1:14" s="182" customFormat="1" ht="20.100000000000001" hidden="1" customHeight="1">
      <c r="A148" s="1961"/>
      <c r="B148" s="3007" t="s">
        <v>6644</v>
      </c>
      <c r="C148" s="3156" t="s">
        <v>6517</v>
      </c>
      <c r="D148" s="3157" t="s">
        <v>6645</v>
      </c>
      <c r="E148" s="1955">
        <v>45431</v>
      </c>
      <c r="F148" s="1955">
        <f t="shared" si="97"/>
        <v>45456</v>
      </c>
      <c r="G148" s="1959">
        <f t="shared" si="98"/>
        <v>45458</v>
      </c>
      <c r="H148" s="1955">
        <f t="shared" si="99"/>
        <v>45460</v>
      </c>
      <c r="I148" s="1955">
        <f t="shared" si="100"/>
        <v>45463</v>
      </c>
      <c r="J148" s="1955">
        <f t="shared" si="101"/>
        <v>45464</v>
      </c>
      <c r="K148" s="1955">
        <f t="shared" si="102"/>
        <v>45468</v>
      </c>
      <c r="L148" s="36"/>
      <c r="M148" s="1987">
        <f t="shared" si="96"/>
        <v>45792</v>
      </c>
      <c r="N148" s="1988">
        <f t="shared" si="103"/>
        <v>45794</v>
      </c>
    </row>
    <row r="149" spans="1:14" s="182" customFormat="1" ht="20.100000000000001" hidden="1" customHeight="1">
      <c r="A149" s="1961"/>
      <c r="B149" s="3007" t="s">
        <v>6646</v>
      </c>
      <c r="C149" s="2684" t="s">
        <v>6446</v>
      </c>
      <c r="D149" s="2683" t="s">
        <v>6647</v>
      </c>
      <c r="E149" s="1955">
        <v>45437</v>
      </c>
      <c r="F149" s="1955">
        <f t="shared" si="97"/>
        <v>45462</v>
      </c>
      <c r="G149" s="1959">
        <f t="shared" si="98"/>
        <v>45464</v>
      </c>
      <c r="H149" s="1955">
        <f t="shared" si="99"/>
        <v>45466</v>
      </c>
      <c r="I149" s="1955">
        <f t="shared" si="100"/>
        <v>45469</v>
      </c>
      <c r="J149" s="1955">
        <f t="shared" si="101"/>
        <v>45470</v>
      </c>
      <c r="K149" s="1955">
        <f t="shared" si="102"/>
        <v>45474</v>
      </c>
      <c r="L149" s="36"/>
      <c r="M149" s="1987">
        <f t="shared" si="96"/>
        <v>45799</v>
      </c>
      <c r="N149" s="1988">
        <f t="shared" si="103"/>
        <v>45801</v>
      </c>
    </row>
    <row r="150" spans="1:14" s="182" customFormat="1" ht="20.100000000000001" hidden="1" customHeight="1">
      <c r="A150" s="1961"/>
      <c r="B150" s="3007" t="s">
        <v>6648</v>
      </c>
      <c r="C150" s="2684" t="s">
        <v>6383</v>
      </c>
      <c r="D150" s="2683" t="s">
        <v>6649</v>
      </c>
      <c r="E150" s="1955">
        <v>45810</v>
      </c>
      <c r="F150" s="1955">
        <f t="shared" si="97"/>
        <v>45835</v>
      </c>
      <c r="G150" s="1959">
        <f t="shared" si="98"/>
        <v>45837</v>
      </c>
      <c r="H150" s="1955">
        <f t="shared" si="99"/>
        <v>45839</v>
      </c>
      <c r="I150" s="1955">
        <f t="shared" si="100"/>
        <v>45842</v>
      </c>
      <c r="J150" s="1955">
        <f t="shared" si="101"/>
        <v>45843</v>
      </c>
      <c r="K150" s="1955">
        <f t="shared" si="102"/>
        <v>45847</v>
      </c>
      <c r="L150" s="36"/>
      <c r="M150" s="1987">
        <f t="shared" si="96"/>
        <v>45806</v>
      </c>
      <c r="N150" s="1988">
        <f t="shared" si="103"/>
        <v>45808</v>
      </c>
    </row>
    <row r="151" spans="1:14" s="182" customFormat="1" ht="20.100000000000001" hidden="1" customHeight="1">
      <c r="A151" s="1961"/>
      <c r="B151" s="3007" t="s">
        <v>6650</v>
      </c>
      <c r="C151" s="1338" t="s">
        <v>6584</v>
      </c>
      <c r="D151" s="2691" t="s">
        <v>6651</v>
      </c>
      <c r="E151" s="1645">
        <v>45819</v>
      </c>
      <c r="F151" s="1645">
        <f>E151+25</f>
        <v>45844</v>
      </c>
      <c r="G151" s="1887">
        <f>E151+27</f>
        <v>45846</v>
      </c>
      <c r="H151" s="1645">
        <f>E151+29</f>
        <v>45848</v>
      </c>
      <c r="I151" s="1645">
        <f>E151+32</f>
        <v>45851</v>
      </c>
      <c r="J151" s="1645">
        <f>E151+33</f>
        <v>45852</v>
      </c>
      <c r="K151" s="1645">
        <f>E151+37</f>
        <v>45856</v>
      </c>
      <c r="L151" s="36"/>
      <c r="M151" s="1987">
        <f>M150+7</f>
        <v>45813</v>
      </c>
      <c r="N151" s="1988">
        <f>M151+2</f>
        <v>45815</v>
      </c>
    </row>
    <row r="152" spans="1:14" s="182" customFormat="1" ht="20.100000000000001" hidden="1" customHeight="1">
      <c r="A152" s="1961"/>
      <c r="B152" s="3007" t="s">
        <v>6652</v>
      </c>
      <c r="C152" s="1338" t="s">
        <v>6377</v>
      </c>
      <c r="D152" s="2691" t="s">
        <v>6653</v>
      </c>
      <c r="E152" s="1645">
        <v>45457</v>
      </c>
      <c r="F152" s="1645">
        <f>E152+25</f>
        <v>45482</v>
      </c>
      <c r="G152" s="1887">
        <f>E152+27</f>
        <v>45484</v>
      </c>
      <c r="H152" s="1645">
        <f>E152+29</f>
        <v>45486</v>
      </c>
      <c r="I152" s="1645">
        <f>E152+32</f>
        <v>45489</v>
      </c>
      <c r="J152" s="1645">
        <f>E152+33</f>
        <v>45490</v>
      </c>
      <c r="K152" s="1645">
        <f>E152+37</f>
        <v>45494</v>
      </c>
      <c r="L152" s="36"/>
      <c r="M152" s="1987">
        <f>M151+7</f>
        <v>45820</v>
      </c>
      <c r="N152" s="1988">
        <f>M152+2</f>
        <v>45822</v>
      </c>
    </row>
    <row r="153" spans="1:14" s="182" customFormat="1" ht="20.100000000000001" hidden="1" customHeight="1">
      <c r="A153" s="1961" t="s">
        <v>6654</v>
      </c>
      <c r="B153" s="3007" t="s">
        <v>6655</v>
      </c>
      <c r="C153" s="1338" t="s">
        <v>6422</v>
      </c>
      <c r="D153" s="2691" t="s">
        <v>6656</v>
      </c>
      <c r="E153" s="1645">
        <v>45830</v>
      </c>
      <c r="F153" s="1645">
        <f>E153+25</f>
        <v>45855</v>
      </c>
      <c r="G153" s="1887">
        <f>E153+27</f>
        <v>45857</v>
      </c>
      <c r="H153" s="1645">
        <f>E153+29</f>
        <v>45859</v>
      </c>
      <c r="I153" s="1645">
        <f>E153+32</f>
        <v>45862</v>
      </c>
      <c r="J153" s="1645">
        <f>E153+33</f>
        <v>45863</v>
      </c>
      <c r="K153" s="1645">
        <f>E153+37</f>
        <v>45867</v>
      </c>
      <c r="L153" s="36"/>
      <c r="M153" s="2693">
        <f>M152+7</f>
        <v>45827</v>
      </c>
      <c r="N153" s="2693">
        <f>M153+2</f>
        <v>45829</v>
      </c>
    </row>
    <row r="154" spans="1:14" s="182" customFormat="1" ht="20.100000000000001" hidden="1" customHeight="1">
      <c r="A154" s="1961"/>
      <c r="B154" s="3007" t="s">
        <v>4130</v>
      </c>
      <c r="C154" s="1338" t="s">
        <v>6396</v>
      </c>
      <c r="D154" s="2691" t="s">
        <v>6657</v>
      </c>
      <c r="E154" s="1645">
        <v>45839</v>
      </c>
      <c r="F154" s="1645">
        <f>E154+25</f>
        <v>45864</v>
      </c>
      <c r="G154" s="1887">
        <f>E154+27</f>
        <v>45866</v>
      </c>
      <c r="H154" s="1645">
        <f>E154+29</f>
        <v>45868</v>
      </c>
      <c r="I154" s="1645">
        <f>E154+32</f>
        <v>45871</v>
      </c>
      <c r="J154" s="1645">
        <f>E154+33</f>
        <v>45872</v>
      </c>
      <c r="K154" s="1645">
        <f>E154+37</f>
        <v>45876</v>
      </c>
      <c r="L154" s="36"/>
      <c r="M154" s="2693">
        <f>M153+7</f>
        <v>45834</v>
      </c>
      <c r="N154" s="2693">
        <f>M154+2</f>
        <v>45836</v>
      </c>
    </row>
    <row r="155" spans="1:14" s="182" customFormat="1" ht="20.100000000000001" hidden="1" customHeight="1">
      <c r="A155" s="1961"/>
      <c r="B155" s="3007" t="s">
        <v>4131</v>
      </c>
      <c r="C155" s="2684" t="s">
        <v>4659</v>
      </c>
      <c r="D155" s="2683" t="s">
        <v>6658</v>
      </c>
      <c r="E155" s="1955">
        <v>45846</v>
      </c>
      <c r="F155" s="1955">
        <f t="shared" ref="F155:F160" si="104">E155+25</f>
        <v>45871</v>
      </c>
      <c r="G155" s="1959">
        <f t="shared" ref="G155:G160" si="105">E155+27</f>
        <v>45873</v>
      </c>
      <c r="H155" s="1955">
        <f t="shared" ref="H155:H160" si="106">E155+29</f>
        <v>45875</v>
      </c>
      <c r="I155" s="1955">
        <f t="shared" ref="I155:I160" si="107">E155+32</f>
        <v>45878</v>
      </c>
      <c r="J155" s="1955">
        <f t="shared" ref="J155:J160" si="108">E155+33</f>
        <v>45879</v>
      </c>
      <c r="K155" s="1955">
        <f t="shared" ref="K155:K160" si="109">E155+37</f>
        <v>45883</v>
      </c>
      <c r="L155" s="36"/>
      <c r="M155" s="2693">
        <f t="shared" ref="M155:M164" si="110">M154+7</f>
        <v>45841</v>
      </c>
      <c r="N155" s="2693">
        <f t="shared" ref="N155:N160" si="111">M155+2</f>
        <v>45843</v>
      </c>
    </row>
    <row r="156" spans="1:14" s="182" customFormat="1" ht="20.100000000000001" hidden="1" customHeight="1">
      <c r="A156" s="1961"/>
      <c r="B156" s="3007" t="s">
        <v>4132</v>
      </c>
      <c r="C156" s="2684" t="s">
        <v>4961</v>
      </c>
      <c r="D156" s="2683" t="s">
        <v>6659</v>
      </c>
      <c r="E156" s="1955">
        <v>45854</v>
      </c>
      <c r="F156" s="1955">
        <f t="shared" si="104"/>
        <v>45879</v>
      </c>
      <c r="G156" s="1959">
        <f t="shared" si="105"/>
        <v>45881</v>
      </c>
      <c r="H156" s="1955">
        <f t="shared" si="106"/>
        <v>45883</v>
      </c>
      <c r="I156" s="1955">
        <f t="shared" si="107"/>
        <v>45886</v>
      </c>
      <c r="J156" s="1955">
        <f t="shared" si="108"/>
        <v>45887</v>
      </c>
      <c r="K156" s="1955">
        <f t="shared" si="109"/>
        <v>45891</v>
      </c>
      <c r="L156" s="36"/>
      <c r="M156" s="2693">
        <f t="shared" si="110"/>
        <v>45848</v>
      </c>
      <c r="N156" s="2693">
        <f t="shared" si="111"/>
        <v>45850</v>
      </c>
    </row>
    <row r="157" spans="1:14" s="182" customFormat="1" ht="20.100000000000001" hidden="1" customHeight="1">
      <c r="A157" s="1961"/>
      <c r="B157" s="3007" t="s">
        <v>4135</v>
      </c>
      <c r="C157" s="2684" t="s">
        <v>6633</v>
      </c>
      <c r="D157" s="2683" t="s">
        <v>6660</v>
      </c>
      <c r="E157" s="1955">
        <v>45860</v>
      </c>
      <c r="F157" s="1955">
        <f t="shared" si="104"/>
        <v>45885</v>
      </c>
      <c r="G157" s="1959">
        <f t="shared" si="105"/>
        <v>45887</v>
      </c>
      <c r="H157" s="1955">
        <f t="shared" si="106"/>
        <v>45889</v>
      </c>
      <c r="I157" s="1955">
        <f t="shared" si="107"/>
        <v>45892</v>
      </c>
      <c r="J157" s="1955">
        <f t="shared" si="108"/>
        <v>45893</v>
      </c>
      <c r="K157" s="1955">
        <f t="shared" si="109"/>
        <v>45897</v>
      </c>
      <c r="L157" s="36"/>
      <c r="M157" s="2693">
        <f t="shared" si="110"/>
        <v>45855</v>
      </c>
      <c r="N157" s="2693">
        <f t="shared" si="111"/>
        <v>45857</v>
      </c>
    </row>
    <row r="158" spans="1:14" s="182" customFormat="1" ht="20.100000000000001" hidden="1" customHeight="1">
      <c r="A158" s="1961" t="s">
        <v>6370</v>
      </c>
      <c r="B158" s="3007" t="s">
        <v>4136</v>
      </c>
      <c r="C158" s="2684" t="s">
        <v>6661</v>
      </c>
      <c r="D158" s="2683" t="s">
        <v>6662</v>
      </c>
      <c r="E158" s="1955">
        <v>45866</v>
      </c>
      <c r="F158" s="1955">
        <f t="shared" si="104"/>
        <v>45891</v>
      </c>
      <c r="G158" s="1959">
        <f t="shared" si="105"/>
        <v>45893</v>
      </c>
      <c r="H158" s="1955">
        <f t="shared" si="106"/>
        <v>45895</v>
      </c>
      <c r="I158" s="1955">
        <f t="shared" si="107"/>
        <v>45898</v>
      </c>
      <c r="J158" s="1955">
        <f t="shared" si="108"/>
        <v>45899</v>
      </c>
      <c r="K158" s="1955">
        <f t="shared" si="109"/>
        <v>45903</v>
      </c>
      <c r="L158" s="36"/>
      <c r="M158" s="2693">
        <f t="shared" si="110"/>
        <v>45862</v>
      </c>
      <c r="N158" s="2693">
        <f t="shared" si="111"/>
        <v>45864</v>
      </c>
    </row>
    <row r="159" spans="1:14" s="182" customFormat="1" ht="20.100000000000001" hidden="1" customHeight="1">
      <c r="A159" s="1961"/>
      <c r="B159" s="3007" t="s">
        <v>4137</v>
      </c>
      <c r="C159" s="1338" t="s">
        <v>6479</v>
      </c>
      <c r="D159" s="2691" t="s">
        <v>6663</v>
      </c>
      <c r="E159" s="1645">
        <v>45879</v>
      </c>
      <c r="F159" s="1645">
        <f t="shared" si="104"/>
        <v>45904</v>
      </c>
      <c r="G159" s="1887">
        <f t="shared" si="105"/>
        <v>45906</v>
      </c>
      <c r="H159" s="1645">
        <f t="shared" si="106"/>
        <v>45908</v>
      </c>
      <c r="I159" s="1645">
        <f t="shared" si="107"/>
        <v>45911</v>
      </c>
      <c r="J159" s="1645">
        <f t="shared" si="108"/>
        <v>45912</v>
      </c>
      <c r="K159" s="1645">
        <f t="shared" si="109"/>
        <v>45916</v>
      </c>
      <c r="L159" s="36"/>
      <c r="M159" s="2693">
        <f t="shared" si="110"/>
        <v>45869</v>
      </c>
      <c r="N159" s="2693">
        <f t="shared" si="111"/>
        <v>45871</v>
      </c>
    </row>
    <row r="160" spans="1:14" s="182" customFormat="1" ht="20.100000000000001" hidden="1" customHeight="1">
      <c r="A160" s="1961"/>
      <c r="B160" s="3007" t="s">
        <v>4138</v>
      </c>
      <c r="C160" s="1338" t="s">
        <v>4664</v>
      </c>
      <c r="D160" s="2691" t="s">
        <v>6664</v>
      </c>
      <c r="E160" s="1645">
        <v>45885</v>
      </c>
      <c r="F160" s="1645">
        <f t="shared" si="104"/>
        <v>45910</v>
      </c>
      <c r="G160" s="1887">
        <f t="shared" si="105"/>
        <v>45912</v>
      </c>
      <c r="H160" s="1645">
        <f t="shared" si="106"/>
        <v>45914</v>
      </c>
      <c r="I160" s="1645">
        <f t="shared" si="107"/>
        <v>45917</v>
      </c>
      <c r="J160" s="1645">
        <f t="shared" si="108"/>
        <v>45918</v>
      </c>
      <c r="K160" s="1645">
        <f t="shared" si="109"/>
        <v>45922</v>
      </c>
      <c r="L160" s="36"/>
      <c r="M160" s="2693">
        <f t="shared" si="110"/>
        <v>45876</v>
      </c>
      <c r="N160" s="2693">
        <f t="shared" si="111"/>
        <v>45878</v>
      </c>
    </row>
    <row r="161" spans="1:14" s="182" customFormat="1" ht="20.100000000000001" hidden="1" customHeight="1">
      <c r="A161" s="1961"/>
      <c r="B161" s="3007" t="s">
        <v>4140</v>
      </c>
      <c r="C161" s="1795" t="s">
        <v>404</v>
      </c>
      <c r="D161" s="2691" t="s">
        <v>6665</v>
      </c>
      <c r="E161" s="1645">
        <v>45518</v>
      </c>
      <c r="F161" s="2007"/>
      <c r="G161" s="2008"/>
      <c r="H161" s="2007"/>
      <c r="I161" s="2007"/>
      <c r="J161" s="2007"/>
      <c r="K161" s="2007"/>
      <c r="L161" s="36"/>
      <c r="M161" s="2693">
        <f t="shared" si="110"/>
        <v>45883</v>
      </c>
      <c r="N161" s="2693">
        <f t="shared" ref="N161:N164" si="112">M161+2</f>
        <v>45885</v>
      </c>
    </row>
    <row r="162" spans="1:14" s="182" customFormat="1" ht="20.100000000000001" hidden="1" customHeight="1" thickTop="1">
      <c r="A162" s="1961"/>
      <c r="B162" s="3007" t="s">
        <v>4142</v>
      </c>
      <c r="C162" s="1615" t="s">
        <v>6517</v>
      </c>
      <c r="D162" s="2691" t="s">
        <v>6666</v>
      </c>
      <c r="E162" s="1645">
        <v>45897</v>
      </c>
      <c r="F162" s="1645">
        <f t="shared" ref="F162:F164" si="113">E162+25</f>
        <v>45922</v>
      </c>
      <c r="G162" s="1887">
        <f t="shared" ref="G162:G164" si="114">E162+27</f>
        <v>45924</v>
      </c>
      <c r="H162" s="1645">
        <f t="shared" ref="H162:H164" si="115">E162+29</f>
        <v>45926</v>
      </c>
      <c r="I162" s="1645">
        <f t="shared" ref="I162:I164" si="116">E162+32</f>
        <v>45929</v>
      </c>
      <c r="J162" s="1645">
        <f t="shared" ref="J162:J164" si="117">E162+33</f>
        <v>45930</v>
      </c>
      <c r="K162" s="1645">
        <f t="shared" ref="K162:K164" si="118">E162+37</f>
        <v>45934</v>
      </c>
      <c r="L162" s="36"/>
      <c r="M162" s="2693">
        <f t="shared" si="110"/>
        <v>45890</v>
      </c>
      <c r="N162" s="2693">
        <f t="shared" si="112"/>
        <v>45892</v>
      </c>
    </row>
    <row r="163" spans="1:14" s="182" customFormat="1" ht="20.100000000000001" hidden="1" customHeight="1">
      <c r="A163" s="1961"/>
      <c r="B163" s="3007" t="s">
        <v>4143</v>
      </c>
      <c r="C163" s="2164" t="s">
        <v>6446</v>
      </c>
      <c r="D163" s="2691" t="s">
        <v>6667</v>
      </c>
      <c r="E163" s="1645">
        <v>45900</v>
      </c>
      <c r="F163" s="1645">
        <f t="shared" si="113"/>
        <v>45925</v>
      </c>
      <c r="G163" s="1887">
        <f t="shared" si="114"/>
        <v>45927</v>
      </c>
      <c r="H163" s="1645">
        <f t="shared" si="115"/>
        <v>45929</v>
      </c>
      <c r="I163" s="1645">
        <f t="shared" si="116"/>
        <v>45932</v>
      </c>
      <c r="J163" s="1645">
        <f t="shared" si="117"/>
        <v>45933</v>
      </c>
      <c r="K163" s="1645">
        <f t="shared" si="118"/>
        <v>45937</v>
      </c>
      <c r="L163" s="36"/>
      <c r="M163" s="2693">
        <f t="shared" si="110"/>
        <v>45897</v>
      </c>
      <c r="N163" s="2693">
        <f t="shared" si="112"/>
        <v>45899</v>
      </c>
    </row>
    <row r="164" spans="1:14" s="182" customFormat="1" ht="20.100000000000001" hidden="1" customHeight="1">
      <c r="A164" s="1961"/>
      <c r="B164" s="3007" t="s">
        <v>4084</v>
      </c>
      <c r="C164" s="1615" t="s">
        <v>6383</v>
      </c>
      <c r="D164" s="2691" t="s">
        <v>6668</v>
      </c>
      <c r="E164" s="1645">
        <v>45908</v>
      </c>
      <c r="F164" s="1645">
        <f t="shared" si="113"/>
        <v>45933</v>
      </c>
      <c r="G164" s="1887">
        <f t="shared" si="114"/>
        <v>45935</v>
      </c>
      <c r="H164" s="1645">
        <f t="shared" si="115"/>
        <v>45937</v>
      </c>
      <c r="I164" s="1645">
        <f t="shared" si="116"/>
        <v>45940</v>
      </c>
      <c r="J164" s="1645">
        <f t="shared" si="117"/>
        <v>45941</v>
      </c>
      <c r="K164" s="1645">
        <f t="shared" si="118"/>
        <v>45945</v>
      </c>
      <c r="L164" s="36"/>
      <c r="M164" s="2693">
        <f t="shared" si="110"/>
        <v>45904</v>
      </c>
      <c r="N164" s="2693">
        <f t="shared" si="112"/>
        <v>45906</v>
      </c>
    </row>
    <row r="165" spans="1:14" s="182" customFormat="1" ht="20.100000000000001" hidden="1" customHeight="1">
      <c r="A165" s="1961"/>
      <c r="B165" s="3007" t="s">
        <v>4144</v>
      </c>
      <c r="C165" s="1615" t="s">
        <v>6584</v>
      </c>
      <c r="D165" s="2691" t="s">
        <v>6669</v>
      </c>
      <c r="E165" s="1645">
        <v>45918</v>
      </c>
      <c r="F165" s="1645">
        <f>E165+25</f>
        <v>45943</v>
      </c>
      <c r="G165" s="1887">
        <f>E165+27</f>
        <v>45945</v>
      </c>
      <c r="H165" s="1645">
        <f>E165+29</f>
        <v>45947</v>
      </c>
      <c r="I165" s="1645">
        <f>E165+32</f>
        <v>45950</v>
      </c>
      <c r="J165" s="1645">
        <f>E165+33</f>
        <v>45951</v>
      </c>
      <c r="K165" s="1645">
        <f>E165+37</f>
        <v>45955</v>
      </c>
      <c r="L165" s="36"/>
      <c r="M165" s="2693">
        <f>M164+7</f>
        <v>45911</v>
      </c>
      <c r="N165" s="2693">
        <f>M165+2</f>
        <v>45913</v>
      </c>
    </row>
    <row r="166" spans="1:14" s="182" customFormat="1" ht="20.100000000000001" hidden="1" customHeight="1" thickTop="1">
      <c r="A166" s="1961"/>
      <c r="B166" s="3007" t="s">
        <v>4145</v>
      </c>
      <c r="C166" s="1615" t="s">
        <v>6670</v>
      </c>
      <c r="D166" s="2691" t="s">
        <v>6671</v>
      </c>
      <c r="E166" s="1645">
        <v>45925</v>
      </c>
      <c r="F166" s="1645">
        <f>E166+25</f>
        <v>45950</v>
      </c>
      <c r="G166" s="1887">
        <f>E166+27</f>
        <v>45952</v>
      </c>
      <c r="H166" s="1645">
        <f>E166+29</f>
        <v>45954</v>
      </c>
      <c r="I166" s="1645">
        <f>E166+32</f>
        <v>45957</v>
      </c>
      <c r="J166" s="1645">
        <f>E166+33</f>
        <v>45958</v>
      </c>
      <c r="K166" s="1645">
        <f>E166+37</f>
        <v>45962</v>
      </c>
      <c r="L166" s="36"/>
      <c r="M166" s="2693">
        <f>M165+7</f>
        <v>45918</v>
      </c>
      <c r="N166" s="2693">
        <f>M166+2</f>
        <v>45920</v>
      </c>
    </row>
    <row r="167" spans="1:14" s="182" customFormat="1" ht="20.100000000000001" hidden="1" customHeight="1">
      <c r="A167" s="1961"/>
      <c r="B167" s="3007" t="s">
        <v>4146</v>
      </c>
      <c r="C167" s="1615" t="s">
        <v>6672</v>
      </c>
      <c r="D167" s="2691" t="s">
        <v>6673</v>
      </c>
      <c r="E167" s="1645">
        <v>45937</v>
      </c>
      <c r="F167" s="1645">
        <f>E167+25</f>
        <v>45962</v>
      </c>
      <c r="G167" s="1887">
        <f>E167+27</f>
        <v>45964</v>
      </c>
      <c r="H167" s="1645">
        <f>E167+29</f>
        <v>45966</v>
      </c>
      <c r="I167" s="1645">
        <f>E167+32</f>
        <v>45969</v>
      </c>
      <c r="J167" s="1645">
        <f>E167+33</f>
        <v>45970</v>
      </c>
      <c r="K167" s="1645">
        <f>E167+37</f>
        <v>45974</v>
      </c>
      <c r="L167" s="36"/>
      <c r="M167" s="2693">
        <f>M166+7</f>
        <v>45925</v>
      </c>
      <c r="N167" s="2693">
        <f>M167+2</f>
        <v>45927</v>
      </c>
    </row>
    <row r="168" spans="1:14" s="182" customFormat="1" ht="20.100000000000001" hidden="1" customHeight="1">
      <c r="A168" s="1961"/>
      <c r="B168" s="3007" t="s">
        <v>4147</v>
      </c>
      <c r="C168" s="4266" t="s">
        <v>6674</v>
      </c>
      <c r="D168" s="2691" t="s">
        <v>6675</v>
      </c>
      <c r="E168" s="1645">
        <v>45935</v>
      </c>
      <c r="F168" s="1645">
        <f>E168+25</f>
        <v>45960</v>
      </c>
      <c r="G168" s="1887">
        <f>E168+27</f>
        <v>45962</v>
      </c>
      <c r="H168" s="1645">
        <f>E168+29</f>
        <v>45964</v>
      </c>
      <c r="I168" s="1645">
        <f>E168+32</f>
        <v>45967</v>
      </c>
      <c r="J168" s="1645">
        <f>E168+33</f>
        <v>45968</v>
      </c>
      <c r="K168" s="1645">
        <f>E168+37</f>
        <v>45972</v>
      </c>
      <c r="L168" s="36"/>
      <c r="M168" s="2693">
        <f>M167+7</f>
        <v>45932</v>
      </c>
      <c r="N168" s="2693">
        <f>M168+2</f>
        <v>45934</v>
      </c>
    </row>
    <row r="169" spans="1:14" s="182" customFormat="1" ht="20.100000000000001" hidden="1" customHeight="1">
      <c r="A169" s="1961"/>
      <c r="B169" s="3007" t="s">
        <v>4168</v>
      </c>
      <c r="C169" s="4265" t="s">
        <v>6676</v>
      </c>
      <c r="D169" s="2691" t="s">
        <v>6677</v>
      </c>
      <c r="E169" s="1645">
        <v>45945</v>
      </c>
      <c r="F169" s="1645">
        <f>E169+25</f>
        <v>45970</v>
      </c>
      <c r="G169" s="1887">
        <f>E169+27</f>
        <v>45972</v>
      </c>
      <c r="H169" s="1645">
        <f>E169+29</f>
        <v>45974</v>
      </c>
      <c r="I169" s="1645">
        <f>E169+32</f>
        <v>45977</v>
      </c>
      <c r="J169" s="1645">
        <f>E169+33</f>
        <v>45978</v>
      </c>
      <c r="K169" s="1645">
        <f>E169+37</f>
        <v>45982</v>
      </c>
      <c r="L169" s="36"/>
      <c r="M169" s="2693">
        <f>M168+7</f>
        <v>45939</v>
      </c>
      <c r="N169" s="2693">
        <f>M169+2</f>
        <v>45941</v>
      </c>
    </row>
    <row r="170" spans="1:14" s="182" customFormat="1" ht="20.100000000000001" customHeight="1" thickTop="1">
      <c r="A170" s="1961"/>
      <c r="B170" s="3007" t="s">
        <v>4148</v>
      </c>
      <c r="C170" s="4288" t="s">
        <v>6678</v>
      </c>
      <c r="D170" s="2691" t="s">
        <v>6679</v>
      </c>
      <c r="E170" s="1645">
        <v>45956</v>
      </c>
      <c r="F170" s="1645">
        <f t="shared" ref="F170:F173" si="119">E170+25</f>
        <v>45981</v>
      </c>
      <c r="G170" s="1887">
        <f t="shared" ref="G170:G172" si="120">E170+27</f>
        <v>45983</v>
      </c>
      <c r="H170" s="1645">
        <f t="shared" ref="H170:H172" si="121">E170+29</f>
        <v>45985</v>
      </c>
      <c r="I170" s="1645">
        <f t="shared" ref="I170:I172" si="122">E170+32</f>
        <v>45988</v>
      </c>
      <c r="J170" s="1645">
        <f t="shared" ref="J170:J172" si="123">E170+33</f>
        <v>45989</v>
      </c>
      <c r="K170" s="1645">
        <f t="shared" ref="K170:K172" si="124">E170+37</f>
        <v>45993</v>
      </c>
      <c r="L170" s="36"/>
      <c r="M170" s="2693">
        <f t="shared" ref="M170:M172" si="125">M169+7</f>
        <v>45946</v>
      </c>
      <c r="N170" s="2693">
        <f t="shared" ref="N170:N173" si="126">M170+2</f>
        <v>45948</v>
      </c>
    </row>
    <row r="171" spans="1:14" s="182" customFormat="1" ht="20.100000000000001" customHeight="1">
      <c r="A171" s="1961"/>
      <c r="B171" s="3007" t="s">
        <v>4149</v>
      </c>
      <c r="C171" s="1795" t="s">
        <v>404</v>
      </c>
      <c r="D171" s="2691" t="s">
        <v>6680</v>
      </c>
      <c r="E171" s="1645">
        <v>46683</v>
      </c>
      <c r="F171" s="2007"/>
      <c r="G171" s="2008"/>
      <c r="H171" s="2007"/>
      <c r="I171" s="2007"/>
      <c r="J171" s="2007"/>
      <c r="K171" s="2007"/>
      <c r="L171" s="36"/>
      <c r="M171" s="2693">
        <f t="shared" si="125"/>
        <v>45953</v>
      </c>
      <c r="N171" s="2693">
        <f t="shared" si="126"/>
        <v>45955</v>
      </c>
    </row>
    <row r="172" spans="1:14" s="182" customFormat="1" ht="20.100000000000001" customHeight="1">
      <c r="A172" s="1961"/>
      <c r="B172" s="3007" t="s">
        <v>4150</v>
      </c>
      <c r="C172" s="1615" t="s">
        <v>6633</v>
      </c>
      <c r="D172" s="2691" t="s">
        <v>6681</v>
      </c>
      <c r="E172" s="1645">
        <v>45965</v>
      </c>
      <c r="F172" s="1645">
        <f t="shared" si="119"/>
        <v>45990</v>
      </c>
      <c r="G172" s="1887">
        <f t="shared" si="120"/>
        <v>45992</v>
      </c>
      <c r="H172" s="1645">
        <f t="shared" si="121"/>
        <v>45994</v>
      </c>
      <c r="I172" s="1645">
        <f t="shared" si="122"/>
        <v>45997</v>
      </c>
      <c r="J172" s="1645">
        <f t="shared" si="123"/>
        <v>45998</v>
      </c>
      <c r="K172" s="1645">
        <f t="shared" si="124"/>
        <v>46002</v>
      </c>
      <c r="L172" s="36"/>
      <c r="M172" s="2693">
        <f t="shared" si="125"/>
        <v>45960</v>
      </c>
      <c r="N172" s="2693">
        <f t="shared" si="126"/>
        <v>45962</v>
      </c>
    </row>
    <row r="173" spans="1:14" s="182" customFormat="1" ht="20.100000000000001" customHeight="1">
      <c r="A173" s="1961"/>
      <c r="B173" s="3007" t="s">
        <v>4151</v>
      </c>
      <c r="C173" s="1443" t="s">
        <v>6682</v>
      </c>
      <c r="D173" s="2691" t="s">
        <v>6683</v>
      </c>
      <c r="E173" s="1645">
        <v>45968</v>
      </c>
      <c r="F173" s="1645">
        <f t="shared" si="119"/>
        <v>45993</v>
      </c>
      <c r="G173" s="1887">
        <f t="shared" ref="G173" si="127">E173+27</f>
        <v>45995</v>
      </c>
      <c r="H173" s="1645">
        <f t="shared" ref="H173" si="128">E173+29</f>
        <v>45997</v>
      </c>
      <c r="I173" s="1645">
        <f t="shared" ref="I173" si="129">E173+32</f>
        <v>46000</v>
      </c>
      <c r="J173" s="1645">
        <f t="shared" ref="J173" si="130">E173+33</f>
        <v>46001</v>
      </c>
      <c r="K173" s="1645">
        <f t="shared" ref="K173" si="131">E173+37</f>
        <v>46005</v>
      </c>
      <c r="L173" s="36"/>
      <c r="M173" s="2693">
        <f t="shared" ref="M173" si="132">M172+7</f>
        <v>45967</v>
      </c>
      <c r="N173" s="2693">
        <f t="shared" si="126"/>
        <v>45969</v>
      </c>
    </row>
    <row r="174" spans="1:14" s="182" customFormat="1" ht="20.100000000000001" customHeight="1">
      <c r="A174" s="1961"/>
      <c r="B174" s="3007" t="s">
        <v>4152</v>
      </c>
      <c r="C174" s="1615" t="s">
        <v>6479</v>
      </c>
      <c r="D174" s="2691" t="s">
        <v>6684</v>
      </c>
      <c r="E174" s="1645">
        <v>45984</v>
      </c>
      <c r="F174" s="1645">
        <f t="shared" ref="F174:F182" si="133">E174+25</f>
        <v>46009</v>
      </c>
      <c r="G174" s="1887">
        <f t="shared" ref="G174:G182" si="134">E174+27</f>
        <v>46011</v>
      </c>
      <c r="H174" s="1645">
        <f t="shared" ref="H174:H182" si="135">E174+29</f>
        <v>46013</v>
      </c>
      <c r="I174" s="1645">
        <f t="shared" ref="I174:I182" si="136">E174+32</f>
        <v>46016</v>
      </c>
      <c r="J174" s="1645">
        <f t="shared" ref="J174:J182" si="137">E174+33</f>
        <v>46017</v>
      </c>
      <c r="K174" s="1645">
        <f t="shared" ref="K174:K182" si="138">E174+37</f>
        <v>46021</v>
      </c>
      <c r="L174" s="36"/>
      <c r="M174" s="2693">
        <f t="shared" ref="M174:M182" si="139">M173+7</f>
        <v>45974</v>
      </c>
      <c r="N174" s="2693">
        <f t="shared" ref="N174:N182" si="140">M174+2</f>
        <v>45976</v>
      </c>
    </row>
    <row r="175" spans="1:14" s="182" customFormat="1" ht="20.100000000000001" customHeight="1">
      <c r="A175" s="1961" t="s">
        <v>6685</v>
      </c>
      <c r="B175" s="3007" t="s">
        <v>4154</v>
      </c>
      <c r="C175" s="1615" t="s">
        <v>6686</v>
      </c>
      <c r="D175" s="2691" t="s">
        <v>6687</v>
      </c>
      <c r="E175" s="1645">
        <v>45987</v>
      </c>
      <c r="F175" s="1645">
        <f t="shared" si="133"/>
        <v>46012</v>
      </c>
      <c r="G175" s="1887">
        <f t="shared" si="134"/>
        <v>46014</v>
      </c>
      <c r="H175" s="1645">
        <f t="shared" si="135"/>
        <v>46016</v>
      </c>
      <c r="I175" s="1645">
        <f t="shared" si="136"/>
        <v>46019</v>
      </c>
      <c r="J175" s="1645">
        <f t="shared" si="137"/>
        <v>46020</v>
      </c>
      <c r="K175" s="1645">
        <f t="shared" si="138"/>
        <v>46024</v>
      </c>
      <c r="L175" s="36"/>
      <c r="M175" s="2693">
        <f t="shared" si="139"/>
        <v>45981</v>
      </c>
      <c r="N175" s="2693">
        <f t="shared" si="140"/>
        <v>45983</v>
      </c>
    </row>
    <row r="176" spans="1:14" s="182" customFormat="1" ht="20.100000000000001" customHeight="1">
      <c r="A176" s="1961"/>
      <c r="B176" s="3007" t="s">
        <v>4155</v>
      </c>
      <c r="C176" s="1615" t="s">
        <v>6517</v>
      </c>
      <c r="D176" s="2691" t="s">
        <v>6688</v>
      </c>
      <c r="E176" s="1645">
        <v>45991</v>
      </c>
      <c r="F176" s="1645">
        <f t="shared" si="133"/>
        <v>46016</v>
      </c>
      <c r="G176" s="1887">
        <f t="shared" si="134"/>
        <v>46018</v>
      </c>
      <c r="H176" s="1645">
        <f t="shared" si="135"/>
        <v>46020</v>
      </c>
      <c r="I176" s="1645">
        <f t="shared" si="136"/>
        <v>46023</v>
      </c>
      <c r="J176" s="1645">
        <f t="shared" si="137"/>
        <v>46024</v>
      </c>
      <c r="K176" s="1645">
        <f t="shared" si="138"/>
        <v>46028</v>
      </c>
      <c r="L176" s="36"/>
      <c r="M176" s="2693">
        <f t="shared" si="139"/>
        <v>45988</v>
      </c>
      <c r="N176" s="2693">
        <f t="shared" si="140"/>
        <v>45990</v>
      </c>
    </row>
    <row r="177" spans="1:14" s="182" customFormat="1" ht="20.100000000000001" customHeight="1">
      <c r="A177" s="1961"/>
      <c r="B177" s="3007" t="s">
        <v>4169</v>
      </c>
      <c r="C177" s="1615" t="s">
        <v>6446</v>
      </c>
      <c r="D177" s="2691" t="s">
        <v>6689</v>
      </c>
      <c r="E177" s="1645">
        <v>45995</v>
      </c>
      <c r="F177" s="1645">
        <f t="shared" si="133"/>
        <v>46020</v>
      </c>
      <c r="G177" s="1887">
        <f t="shared" si="134"/>
        <v>46022</v>
      </c>
      <c r="H177" s="1645">
        <f t="shared" si="135"/>
        <v>46024</v>
      </c>
      <c r="I177" s="1645">
        <f t="shared" si="136"/>
        <v>46027</v>
      </c>
      <c r="J177" s="1645">
        <f t="shared" si="137"/>
        <v>46028</v>
      </c>
      <c r="K177" s="1645">
        <f t="shared" si="138"/>
        <v>46032</v>
      </c>
      <c r="L177" s="36"/>
      <c r="M177" s="2693">
        <f t="shared" si="139"/>
        <v>45995</v>
      </c>
      <c r="N177" s="2693">
        <f t="shared" si="140"/>
        <v>45997</v>
      </c>
    </row>
    <row r="178" spans="1:14" s="182" customFormat="1" ht="20.100000000000001" customHeight="1">
      <c r="A178" s="1961"/>
      <c r="B178" s="3007" t="s">
        <v>4170</v>
      </c>
      <c r="C178" s="2164" t="s">
        <v>6383</v>
      </c>
      <c r="D178" s="2691" t="s">
        <v>9345</v>
      </c>
      <c r="E178" s="1645">
        <v>46002</v>
      </c>
      <c r="F178" s="1645">
        <f t="shared" si="133"/>
        <v>46027</v>
      </c>
      <c r="G178" s="1887">
        <f t="shared" si="134"/>
        <v>46029</v>
      </c>
      <c r="H178" s="1645">
        <f t="shared" si="135"/>
        <v>46031</v>
      </c>
      <c r="I178" s="1645">
        <f t="shared" si="136"/>
        <v>46034</v>
      </c>
      <c r="J178" s="1645">
        <f t="shared" si="137"/>
        <v>46035</v>
      </c>
      <c r="K178" s="1645">
        <f t="shared" si="138"/>
        <v>46039</v>
      </c>
      <c r="L178" s="36"/>
      <c r="M178" s="2693">
        <f t="shared" si="139"/>
        <v>46002</v>
      </c>
      <c r="N178" s="2693">
        <f t="shared" si="140"/>
        <v>46004</v>
      </c>
    </row>
    <row r="179" spans="1:14" s="182" customFormat="1" ht="20.100000000000001" customHeight="1">
      <c r="A179" s="1961"/>
      <c r="B179" s="3007" t="s">
        <v>4158</v>
      </c>
      <c r="C179" s="1615" t="s">
        <v>6584</v>
      </c>
      <c r="D179" s="2691" t="s">
        <v>6690</v>
      </c>
      <c r="E179" s="1645">
        <v>46009</v>
      </c>
      <c r="F179" s="1645">
        <f t="shared" si="133"/>
        <v>46034</v>
      </c>
      <c r="G179" s="1887">
        <f t="shared" si="134"/>
        <v>46036</v>
      </c>
      <c r="H179" s="1645">
        <f t="shared" si="135"/>
        <v>46038</v>
      </c>
      <c r="I179" s="1645">
        <f t="shared" si="136"/>
        <v>46041</v>
      </c>
      <c r="J179" s="1645">
        <f t="shared" si="137"/>
        <v>46042</v>
      </c>
      <c r="K179" s="1645">
        <f t="shared" si="138"/>
        <v>46046</v>
      </c>
      <c r="L179" s="36"/>
      <c r="M179" s="2693">
        <f t="shared" si="139"/>
        <v>46009</v>
      </c>
      <c r="N179" s="2693">
        <f t="shared" si="140"/>
        <v>46011</v>
      </c>
    </row>
    <row r="180" spans="1:14" s="182" customFormat="1" ht="20.100000000000001" customHeight="1">
      <c r="A180" s="1961"/>
      <c r="B180" s="3007" t="s">
        <v>4171</v>
      </c>
      <c r="C180" s="1615" t="s">
        <v>6670</v>
      </c>
      <c r="D180" s="2691" t="s">
        <v>6691</v>
      </c>
      <c r="E180" s="1645">
        <v>46016</v>
      </c>
      <c r="F180" s="1645">
        <f t="shared" si="133"/>
        <v>46041</v>
      </c>
      <c r="G180" s="1887">
        <f t="shared" si="134"/>
        <v>46043</v>
      </c>
      <c r="H180" s="1645">
        <f t="shared" si="135"/>
        <v>46045</v>
      </c>
      <c r="I180" s="1645">
        <f t="shared" si="136"/>
        <v>46048</v>
      </c>
      <c r="J180" s="1645">
        <f t="shared" si="137"/>
        <v>46049</v>
      </c>
      <c r="K180" s="1645">
        <f t="shared" si="138"/>
        <v>46053</v>
      </c>
      <c r="L180" s="36"/>
      <c r="M180" s="2693">
        <f t="shared" si="139"/>
        <v>46016</v>
      </c>
      <c r="N180" s="2693">
        <f t="shared" si="140"/>
        <v>46018</v>
      </c>
    </row>
    <row r="181" spans="1:14" s="182" customFormat="1" ht="20.100000000000001" customHeight="1">
      <c r="A181" s="1961"/>
      <c r="B181" s="3007" t="s">
        <v>4093</v>
      </c>
      <c r="C181" s="1795" t="s">
        <v>2290</v>
      </c>
      <c r="D181" s="2691" t="s">
        <v>6692</v>
      </c>
      <c r="E181" s="1645">
        <v>46023</v>
      </c>
      <c r="F181" s="1645">
        <f t="shared" si="133"/>
        <v>46048</v>
      </c>
      <c r="G181" s="1887">
        <f t="shared" si="134"/>
        <v>46050</v>
      </c>
      <c r="H181" s="1645">
        <f t="shared" si="135"/>
        <v>46052</v>
      </c>
      <c r="I181" s="1645">
        <f t="shared" si="136"/>
        <v>46055</v>
      </c>
      <c r="J181" s="1645">
        <f t="shared" si="137"/>
        <v>46056</v>
      </c>
      <c r="K181" s="1645">
        <f t="shared" si="138"/>
        <v>46060</v>
      </c>
      <c r="L181" s="36"/>
      <c r="M181" s="2693">
        <f t="shared" si="139"/>
        <v>46023</v>
      </c>
      <c r="N181" s="2693">
        <f t="shared" si="140"/>
        <v>46025</v>
      </c>
    </row>
    <row r="182" spans="1:14" s="182" customFormat="1" ht="20.100000000000001" customHeight="1">
      <c r="A182" s="1961"/>
      <c r="B182" s="3007" t="s">
        <v>4095</v>
      </c>
      <c r="C182" s="1615" t="s">
        <v>6693</v>
      </c>
      <c r="D182" s="2691" t="s">
        <v>6694</v>
      </c>
      <c r="E182" s="1645">
        <v>46030</v>
      </c>
      <c r="F182" s="1645">
        <f t="shared" si="133"/>
        <v>46055</v>
      </c>
      <c r="G182" s="1887">
        <f t="shared" si="134"/>
        <v>46057</v>
      </c>
      <c r="H182" s="1645">
        <f t="shared" si="135"/>
        <v>46059</v>
      </c>
      <c r="I182" s="1645">
        <f t="shared" si="136"/>
        <v>46062</v>
      </c>
      <c r="J182" s="1645">
        <f t="shared" si="137"/>
        <v>46063</v>
      </c>
      <c r="K182" s="1645">
        <f t="shared" si="138"/>
        <v>46067</v>
      </c>
      <c r="L182" s="36"/>
      <c r="M182" s="2693">
        <f t="shared" si="139"/>
        <v>46030</v>
      </c>
      <c r="N182" s="2693">
        <f t="shared" si="140"/>
        <v>46032</v>
      </c>
    </row>
    <row r="183" spans="1:14" s="182" customFormat="1" ht="20.100000000000001" customHeight="1">
      <c r="A183" s="1345"/>
      <c r="B183" s="3008"/>
      <c r="C183" s="1699" t="s">
        <v>609</v>
      </c>
      <c r="D183" s="1350"/>
      <c r="E183" s="1351"/>
      <c r="F183" s="1351"/>
      <c r="G183" s="1351"/>
      <c r="H183" s="1351"/>
      <c r="I183" s="1351"/>
      <c r="J183" s="1351"/>
      <c r="K183" s="1351"/>
      <c r="L183" s="36"/>
      <c r="M183" s="1651"/>
      <c r="N183" s="1647"/>
    </row>
    <row r="184" spans="1:14" s="182" customFormat="1" ht="20.100000000000001" customHeight="1">
      <c r="A184" s="1345"/>
      <c r="B184" s="3005"/>
      <c r="C184" s="1349"/>
      <c r="D184" s="1350"/>
      <c r="E184" s="769" t="s">
        <v>649</v>
      </c>
      <c r="F184" s="190"/>
      <c r="G184" s="1351"/>
      <c r="H184" s="1351"/>
      <c r="I184" s="1351"/>
      <c r="J184" s="1351"/>
      <c r="K184" s="1351"/>
      <c r="L184" s="36"/>
      <c r="M184" s="190"/>
      <c r="N184" s="1613"/>
    </row>
    <row r="185" spans="1:14" s="182" customFormat="1" ht="20.100000000000001" customHeight="1">
      <c r="A185" s="757"/>
      <c r="B185" s="3002"/>
      <c r="C185" s="763"/>
      <c r="D185" s="190"/>
      <c r="E185" s="769" t="s">
        <v>649</v>
      </c>
      <c r="F185" s="190"/>
      <c r="G185" s="190"/>
      <c r="H185" s="190"/>
      <c r="I185" s="190"/>
      <c r="J185" s="190"/>
      <c r="K185" s="190"/>
      <c r="L185" s="190"/>
      <c r="M185" s="130"/>
      <c r="N185" s="1535"/>
    </row>
    <row r="186" spans="1:14" s="182" customFormat="1" ht="20.100000000000001" customHeight="1">
      <c r="A186" s="757"/>
      <c r="B186" s="3002"/>
      <c r="C186" s="763"/>
      <c r="D186" s="190"/>
      <c r="E186" s="190"/>
      <c r="F186" s="190"/>
      <c r="G186" s="190"/>
      <c r="H186" s="190"/>
      <c r="I186" s="190"/>
      <c r="J186" s="190"/>
      <c r="K186" s="190"/>
      <c r="L186" s="190"/>
      <c r="M186" s="130"/>
      <c r="N186" s="1535"/>
    </row>
    <row r="187" spans="1:14" s="182" customFormat="1" ht="20.100000000000001" customHeight="1">
      <c r="A187" s="757"/>
      <c r="B187" s="3002"/>
      <c r="C187" s="230" t="s">
        <v>0</v>
      </c>
      <c r="D187" s="69"/>
      <c r="E187" s="1416" t="s">
        <v>2209</v>
      </c>
      <c r="F187" s="70"/>
      <c r="G187" s="70" t="s">
        <v>35</v>
      </c>
      <c r="H187" s="70"/>
      <c r="I187" s="69"/>
      <c r="J187" s="69"/>
      <c r="K187" s="70" t="s">
        <v>60</v>
      </c>
      <c r="L187" s="70" t="str">
        <f>'HOW TO-&gt;'!$B$136</f>
        <v>6011 2413</v>
      </c>
      <c r="M187" s="70"/>
      <c r="N187" s="60"/>
    </row>
    <row r="188" spans="1:14" s="182" customFormat="1" ht="20.100000000000001" customHeight="1">
      <c r="A188" s="382"/>
      <c r="B188" s="3009"/>
      <c r="C188" s="80" t="s">
        <v>1</v>
      </c>
      <c r="D188" s="69"/>
      <c r="E188" s="283" t="s">
        <v>610</v>
      </c>
      <c r="F188" s="70"/>
      <c r="G188" s="69" t="s">
        <v>611</v>
      </c>
      <c r="H188" s="69"/>
      <c r="I188" s="283" t="s">
        <v>38</v>
      </c>
      <c r="J188" s="69"/>
      <c r="K188" s="69" t="s">
        <v>62</v>
      </c>
      <c r="L188" s="69"/>
      <c r="M188" s="250" t="s">
        <v>63</v>
      </c>
      <c r="N188" s="60"/>
    </row>
    <row r="189" spans="1:14" s="182" customFormat="1" ht="20.100000000000001" customHeight="1">
      <c r="A189" s="382"/>
      <c r="B189" s="3009"/>
      <c r="C189" s="80"/>
      <c r="D189" s="69"/>
      <c r="E189" s="283"/>
      <c r="F189" s="60"/>
      <c r="G189" s="69"/>
      <c r="H189" s="69"/>
      <c r="I189" s="283"/>
      <c r="J189" s="69"/>
      <c r="K189" s="69" t="str">
        <f>'HOW TO-&gt;'!$A$138</f>
        <v>PERMIT</v>
      </c>
      <c r="L189" s="69"/>
      <c r="M189" s="3053" t="str">
        <f>'HOW TO-&gt;'!$C$138</f>
        <v>SG094-SinPermit@msc.com</v>
      </c>
      <c r="N189" s="60"/>
    </row>
    <row r="190" spans="1:14" s="182" customFormat="1" ht="16.899999999999999" customHeight="1">
      <c r="A190" s="437"/>
      <c r="B190" s="3009"/>
      <c r="C190" s="78">
        <f>'HOW TO-&gt;'!$A$105</f>
        <v>0</v>
      </c>
      <c r="D190" s="78">
        <f>'HOW TO-&gt;'!$B$105</f>
        <v>0</v>
      </c>
      <c r="E190" s="64">
        <f>'HOW TO-&gt;'!$C$105</f>
        <v>0</v>
      </c>
      <c r="F190" s="60"/>
      <c r="G190" s="78" t="str">
        <f>'HOW TO-&gt;'!$A$124</f>
        <v>ROBERT CHIA</v>
      </c>
      <c r="H190" s="78" t="str">
        <f>'HOW TO-&gt;'!$B$124</f>
        <v>6011 0564</v>
      </c>
      <c r="I190" s="64" t="str">
        <f>'HOW TO-&gt;'!$C$124</f>
        <v>robert.chia@msc.com</v>
      </c>
      <c r="J190" s="60"/>
      <c r="K190" s="78" t="str">
        <f>'HOW TO-&gt;'!$A$139</f>
        <v>RAYNAR ANG</v>
      </c>
      <c r="L190" s="78" t="str">
        <f>'HOW TO-&gt;'!$B$139</f>
        <v>6011 2358</v>
      </c>
      <c r="M190" s="64" t="str">
        <f>'HOW TO-&gt;'!$C$139</f>
        <v>raynar.ang@msc.com</v>
      </c>
      <c r="N190" s="60"/>
    </row>
    <row r="191" spans="1:14" s="182" customFormat="1" ht="16.899999999999999" customHeight="1">
      <c r="B191" s="53"/>
      <c r="C191" s="78" t="str">
        <f>'HOW TO-&gt;'!$A$106</f>
        <v>NATALIE LEW</v>
      </c>
      <c r="D191" s="78" t="str">
        <f>'HOW TO-&gt;'!$B$106</f>
        <v>6011 2399</v>
      </c>
      <c r="E191" s="64" t="str">
        <f>'HOW TO-&gt;'!$C$106</f>
        <v>natalie.lew@msc.com</v>
      </c>
      <c r="F191" s="60"/>
      <c r="G191" s="78" t="str">
        <f>'HOW TO-&gt;'!$A$125</f>
        <v>S. Y. LIEW</v>
      </c>
      <c r="H191" s="78" t="str">
        <f>'HOW TO-&gt;'!$B$125</f>
        <v>6011 2348</v>
      </c>
      <c r="I191" s="64" t="str">
        <f>'HOW TO-&gt;'!$C$125</f>
        <v>seoyi.liew@msc.com</v>
      </c>
      <c r="J191" s="60"/>
      <c r="K191" s="78" t="str">
        <f>'HOW TO-&gt;'!$A$140</f>
        <v>KAI SIANG</v>
      </c>
      <c r="L191" s="78" t="str">
        <f>'HOW TO-&gt;'!$B$140</f>
        <v>6011 2356</v>
      </c>
      <c r="M191" s="64" t="str">
        <f>'HOW TO-&gt;'!$C$140</f>
        <v>kaisiang.lim@msc.com</v>
      </c>
      <c r="N191" s="60"/>
    </row>
    <row r="192" spans="1:14" s="182" customFormat="1" ht="16.899999999999999" customHeight="1">
      <c r="B192" s="53"/>
      <c r="C192" s="78" t="str">
        <f>'HOW TO-&gt;'!$A$107</f>
        <v>PHOEBE HUANG</v>
      </c>
      <c r="D192" s="78" t="str">
        <f>'HOW TO-&gt;'!$B$107</f>
        <v>6011 0562</v>
      </c>
      <c r="E192" s="64" t="str">
        <f>'HOW TO-&gt;'!$C$107</f>
        <v>phoebe.huang@msc.com</v>
      </c>
      <c r="F192" s="60"/>
      <c r="G192" s="78" t="str">
        <f>'HOW TO-&gt;'!$A$126</f>
        <v>SHARON KOH</v>
      </c>
      <c r="H192" s="78" t="str">
        <f>'HOW TO-&gt;'!$B$126</f>
        <v>6011 2349</v>
      </c>
      <c r="I192" s="64" t="str">
        <f>'HOW TO-&gt;'!$C$126</f>
        <v>sharon.koh@msc.com</v>
      </c>
      <c r="J192" s="60"/>
      <c r="K192" s="78" t="str">
        <f>'HOW TO-&gt;'!$A$141</f>
        <v>DEWI</v>
      </c>
      <c r="L192" s="78" t="str">
        <f>'HOW TO-&gt;'!$B$141</f>
        <v>6011 2354</v>
      </c>
      <c r="M192" s="64" t="str">
        <f>'HOW TO-&gt;'!$C$141</f>
        <v>dewi.ratnah@msc.com</v>
      </c>
      <c r="N192" s="60"/>
    </row>
    <row r="193" spans="2:14" s="130" customFormat="1" ht="16.899999999999999" customHeight="1">
      <c r="B193" s="30"/>
      <c r="C193" s="78" t="str">
        <f>'HOW TO-&gt;'!$A$108</f>
        <v>SHERWIN LIM</v>
      </c>
      <c r="D193" s="78" t="str">
        <f>'HOW TO-&gt;'!$B$108</f>
        <v>6011 2395</v>
      </c>
      <c r="E193" s="64" t="str">
        <f>'HOW TO-&gt;'!$C$108</f>
        <v>sherwin.lim@msc.com</v>
      </c>
      <c r="F193" s="60"/>
      <c r="G193" s="78" t="str">
        <f>'HOW TO-&gt;'!$A$127</f>
        <v>ANGELIA LAU</v>
      </c>
      <c r="H193" s="78" t="str">
        <f>'HOW TO-&gt;'!$B$127</f>
        <v>6011 2346</v>
      </c>
      <c r="I193" s="64" t="str">
        <f>'HOW TO-&gt;'!$C$127</f>
        <v>angelia.lau@msc.com</v>
      </c>
      <c r="J193" s="60"/>
      <c r="K193" s="78" t="str">
        <f>'HOW TO-&gt;'!$A$142</f>
        <v>YU TING</v>
      </c>
      <c r="L193" s="78" t="str">
        <f>'HOW TO-&gt;'!$B$142</f>
        <v>6011 2359</v>
      </c>
      <c r="M193" s="64" t="str">
        <f>'HOW TO-&gt;'!$C$142</f>
        <v>yuting.luo@msc.com</v>
      </c>
      <c r="N193" s="60"/>
    </row>
    <row r="194" spans="2:14" s="130" customFormat="1" ht="16.899999999999999" customHeight="1">
      <c r="B194" s="30"/>
      <c r="C194" s="78" t="str">
        <f>'HOW TO-&gt;'!$A$109</f>
        <v>CHOK KAR HEE</v>
      </c>
      <c r="D194" s="78" t="str">
        <f>'HOW TO-&gt;'!$B$109</f>
        <v>6011 2397</v>
      </c>
      <c r="E194" s="64" t="str">
        <f>'HOW TO-&gt;'!$C$109</f>
        <v>karhee.chok@msc.com</v>
      </c>
      <c r="F194" s="60"/>
      <c r="G194" s="78" t="str">
        <f>'HOW TO-&gt;'!$A$128</f>
        <v>NOOR AFNINDAH</v>
      </c>
      <c r="H194" s="78" t="str">
        <f>'HOW TO-&gt;'!$B$128</f>
        <v>6011 2347</v>
      </c>
      <c r="I194" s="64" t="str">
        <f>'HOW TO-&gt;'!$C$128</f>
        <v>noor.afnindah@msc.com</v>
      </c>
      <c r="J194" s="60"/>
      <c r="K194" s="78" t="str">
        <f>'HOW TO-&gt;'!$A$143</f>
        <v>SHAN SHAN</v>
      </c>
      <c r="L194" s="78" t="str">
        <f>'HOW TO-&gt;'!$B$143</f>
        <v>6011 2353</v>
      </c>
      <c r="M194" s="64" t="str">
        <f>'HOW TO-&gt;'!$C$143</f>
        <v>shanshan.chin@msc.com</v>
      </c>
      <c r="N194" s="60"/>
    </row>
    <row r="195" spans="2:14" s="69" customFormat="1" ht="16.899999999999999" customHeight="1">
      <c r="B195" s="30"/>
      <c r="C195" s="78" t="str">
        <f>'HOW TO-&gt;'!$A$110</f>
        <v>LEWIS SOH</v>
      </c>
      <c r="D195" s="78" t="str">
        <f>'HOW TO-&gt;'!$B$110</f>
        <v>6011 7905</v>
      </c>
      <c r="E195" s="64" t="str">
        <f>'HOW TO-&gt;'!$C$110</f>
        <v>lewis.soh@msc.com</v>
      </c>
      <c r="F195" s="60"/>
      <c r="G195" s="78" t="str">
        <f>'HOW TO-&gt;'!$A$129</f>
        <v>NG CHING WEI</v>
      </c>
      <c r="H195" s="78" t="str">
        <f>'HOW TO-&gt;'!$B$129</f>
        <v>6011 2404</v>
      </c>
      <c r="I195" s="64" t="str">
        <f>'HOW TO-&gt;'!$C$129</f>
        <v>chingwei.ng@msc.com</v>
      </c>
      <c r="J195" s="60"/>
      <c r="K195" s="78" t="str">
        <f>'HOW TO-&gt;'!$A$144</f>
        <v>EUNICE</v>
      </c>
      <c r="L195" s="78" t="str">
        <f>'HOW TO-&gt;'!$B$144</f>
        <v>6011 2355</v>
      </c>
      <c r="M195" s="64" t="str">
        <f>'HOW TO-&gt;'!$C$144</f>
        <v>eunice.chan@msc.com</v>
      </c>
      <c r="N195" s="60"/>
    </row>
    <row r="196" spans="2:14" s="60" customFormat="1" ht="16.899999999999999" customHeight="1">
      <c r="B196" s="29"/>
      <c r="C196" s="78" t="str">
        <f>'HOW TO-&gt;'!$A$111</f>
        <v xml:space="preserve">MELVIN TAN </v>
      </c>
      <c r="D196" s="78" t="str">
        <f>'HOW TO-&gt;'!$B$111</f>
        <v>6011 0561</v>
      </c>
      <c r="E196" s="64" t="str">
        <f>'HOW TO-&gt;'!$C$111</f>
        <v>melvin.tan@msc.com</v>
      </c>
      <c r="G196" s="78" t="str">
        <f>'HOW TO-&gt;'!$A$130</f>
        <v>ZOEY ONG</v>
      </c>
      <c r="H196" s="78">
        <f>'HOW TO-&gt;'!$B$130</f>
        <v>0</v>
      </c>
      <c r="I196" s="64" t="str">
        <f>'HOW TO-&gt;'!$C$130</f>
        <v>zoey.ong@msc.com</v>
      </c>
      <c r="K196" s="78" t="str">
        <f>'HOW TO-&gt;'!$A$145</f>
        <v>HAZEL</v>
      </c>
      <c r="L196" s="78" t="str">
        <f>'HOW TO-&gt;'!$B$145</f>
        <v>6011 2435</v>
      </c>
      <c r="M196" s="64" t="str">
        <f>'HOW TO-&gt;'!$C$145</f>
        <v>hazel.toh@msc.com</v>
      </c>
    </row>
    <row r="197" spans="2:14" s="60" customFormat="1" ht="16.899999999999999" customHeight="1">
      <c r="B197" s="29"/>
      <c r="C197" s="78" t="str">
        <f>'HOW TO-&gt;'!$A$112</f>
        <v>SUE ANN SOON</v>
      </c>
      <c r="D197" s="78" t="str">
        <f>'HOW TO-&gt;'!$B$112</f>
        <v>6011 2327</v>
      </c>
      <c r="E197" s="64" t="str">
        <f>'HOW TO-&gt;'!$C$112</f>
        <v>sueann.soon@msc.com</v>
      </c>
      <c r="G197" s="78" t="str">
        <f>'HOW TO-&gt;'!$A$131</f>
        <v>.</v>
      </c>
      <c r="H197" s="78" t="str">
        <f>'HOW TO-&gt;'!$B$131</f>
        <v>.</v>
      </c>
      <c r="I197" s="64" t="str">
        <f>'HOW TO-&gt;'!$C$131</f>
        <v>.</v>
      </c>
      <c r="K197" s="78">
        <f>'HOW TO-&gt;'!$A$146</f>
        <v>0</v>
      </c>
      <c r="L197" s="78">
        <f>'HOW TO-&gt;'!$B$146</f>
        <v>0</v>
      </c>
      <c r="M197" s="64">
        <f>'HOW TO-&gt;'!$C$146</f>
        <v>0</v>
      </c>
    </row>
    <row r="198" spans="2:14" s="60" customFormat="1" ht="16.899999999999999" customHeight="1">
      <c r="B198" s="29"/>
      <c r="C198" s="78" t="str">
        <f>'HOW TO-&gt;'!$A$113</f>
        <v>LAWRENCE ANG (CROSS-TRADE)</v>
      </c>
      <c r="D198" s="78" t="str">
        <f>'HOW TO-&gt;'!$B$113</f>
        <v>6011 2400</v>
      </c>
      <c r="E198" s="64" t="str">
        <f>'HOW TO-&gt;'!$C$113</f>
        <v>lawrence.ang@msc.com</v>
      </c>
      <c r="G198" s="78">
        <f>'HOW TO-&gt;'!$A$132</f>
        <v>0</v>
      </c>
      <c r="H198" s="78">
        <f>'HOW TO-&gt;'!$B$132</f>
        <v>0</v>
      </c>
      <c r="I198" s="64">
        <f>'HOW TO-&gt;'!$C$132</f>
        <v>0</v>
      </c>
      <c r="K198" s="78">
        <f>'HOW TO-&gt;'!$A$147</f>
        <v>0</v>
      </c>
      <c r="L198" s="78">
        <f>'HOW TO-&gt;'!$B$147</f>
        <v>0</v>
      </c>
      <c r="M198" s="64">
        <f>'HOW TO-&gt;'!$C$147</f>
        <v>0</v>
      </c>
    </row>
    <row r="199" spans="2:14" s="60" customFormat="1">
      <c r="B199" s="29"/>
      <c r="C199" s="78" t="str">
        <f>'HOW TO-&gt;'!$A$114</f>
        <v>DARIUS ONG</v>
      </c>
      <c r="D199" s="78" t="str">
        <f>'HOW TO-&gt;'!$B$114</f>
        <v>6011 2396</v>
      </c>
      <c r="E199" s="64" t="str">
        <f>'HOW TO-&gt;'!$C$114</f>
        <v>darius.ong@msc.com</v>
      </c>
      <c r="H199" s="82"/>
      <c r="I199" s="250"/>
      <c r="K199" s="78">
        <f>'HOW TO-&gt;'!$A$148</f>
        <v>0</v>
      </c>
      <c r="L199" s="78">
        <f>'HOW TO-&gt;'!$B$148</f>
        <v>0</v>
      </c>
      <c r="M199" s="64">
        <f>'HOW TO-&gt;'!$C$148</f>
        <v>0</v>
      </c>
    </row>
    <row r="200" spans="2:14" s="60" customFormat="1">
      <c r="B200" s="29"/>
      <c r="C200" s="78" t="str">
        <f>'HOW TO-&gt;'!$A$115</f>
        <v>YURIKO KHOO</v>
      </c>
      <c r="D200" s="78" t="str">
        <f>'HOW TO-&gt;'!$B$115</f>
        <v>6011 2402</v>
      </c>
      <c r="E200" s="64" t="str">
        <f>'HOW TO-&gt;'!$C$115</f>
        <v>yuriko.k@msc.com</v>
      </c>
      <c r="H200" s="82"/>
      <c r="I200" s="82"/>
      <c r="J200" s="250"/>
      <c r="K200" s="78"/>
      <c r="L200" s="78"/>
      <c r="M200" s="64"/>
    </row>
    <row r="201" spans="2:14" s="60" customFormat="1">
      <c r="B201" s="29"/>
      <c r="C201" s="78" t="str">
        <f>'HOW TO-&gt;'!$A$116</f>
        <v>VICKY ZHU</v>
      </c>
      <c r="D201" s="78" t="str">
        <f>'HOW TO-&gt;'!$B$116</f>
        <v>6011 7900</v>
      </c>
      <c r="E201" s="64" t="str">
        <f>'HOW TO-&gt;'!$C$116</f>
        <v>vicky.zhu@msc.com</v>
      </c>
    </row>
    <row r="202" spans="2:14" s="60" customFormat="1">
      <c r="B202" s="29"/>
    </row>
    <row r="203" spans="2:14" s="190" customFormat="1">
      <c r="B203" s="29"/>
      <c r="C203" s="78" t="str">
        <f>'HOW TO-&gt;'!$A$119</f>
        <v xml:space="preserve">MAIN LINE  </v>
      </c>
      <c r="D203" s="78" t="str">
        <f>'HOW TO-&gt;'!$B$119</f>
        <v>6011 2424</v>
      </c>
      <c r="E203" s="64">
        <f>'HOW TO-&gt;'!$C$119</f>
        <v>0</v>
      </c>
      <c r="F203" s="60"/>
      <c r="G203" s="60"/>
      <c r="H203" s="60"/>
      <c r="I203" s="60"/>
      <c r="J203" s="60"/>
      <c r="K203" s="60"/>
      <c r="L203" s="60"/>
      <c r="M203" s="60"/>
      <c r="N203" s="60"/>
    </row>
    <row r="204" spans="2:14">
      <c r="C204" s="78">
        <f>'HOW TO-&gt;'!$A$120</f>
        <v>0</v>
      </c>
      <c r="D204" s="78">
        <f>'HOW TO-&gt;'!$B$120</f>
        <v>0</v>
      </c>
      <c r="E204" s="64">
        <f>'HOW TO-&gt;'!$C$120</f>
        <v>0</v>
      </c>
      <c r="F204" s="60"/>
      <c r="G204" s="60"/>
      <c r="H204" s="60"/>
      <c r="I204" s="60"/>
      <c r="J204" s="60"/>
      <c r="K204" s="60"/>
      <c r="L204" s="60"/>
      <c r="M204" s="60"/>
      <c r="N204"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9" type="noConversion"/>
  <hyperlinks>
    <hyperlink ref="I188" display="custsvc@msca.com.sg" xr:uid="{FC4DB545-ADCA-425A-BC17-5B7319CAB350}"/>
    <hyperlink ref="M188" display="sinexp@msca.com.sg" xr:uid="{65EDC530-2B70-4F7C-AC9D-353E9107A879}"/>
    <hyperlink ref="E187" r:id="rId21" xr:uid="{C257758B-E01D-42E4-A20E-5B5ABF39C7A3}"/>
    <hyperlink ref="E188"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71"/>
  <sheetViews>
    <sheetView topLeftCell="A199" zoomScale="115" zoomScaleNormal="115" workbookViewId="0">
      <selection activeCell="E233" sqref="E233"/>
    </sheetView>
  </sheetViews>
  <sheetFormatPr defaultColWidth="9.42578125" defaultRowHeight="12.75"/>
  <cols>
    <col min="1" max="1" width="15.5703125" style="2197" customWidth="1"/>
    <col min="2" max="2" width="9.42578125" style="3024" customWidth="1"/>
    <col min="3" max="3" width="35.85546875" style="2199" customWidth="1"/>
    <col min="4" max="4" width="18.85546875" style="2199" customWidth="1"/>
    <col min="5" max="8" width="18" style="2199" customWidth="1"/>
    <col min="9" max="9" width="20" style="2199" bestFit="1" customWidth="1"/>
    <col min="10" max="10" width="13.42578125" style="2199" customWidth="1"/>
    <col min="11" max="11" width="10.28515625" style="2199" customWidth="1"/>
    <col min="12" max="12" width="23.5703125" style="2199" customWidth="1"/>
    <col min="13" max="13" width="9.42578125" style="2199" bestFit="1" customWidth="1"/>
    <col min="14" max="16384" width="9.42578125" style="2199"/>
  </cols>
  <sheetData>
    <row r="2" spans="2:10" s="2192" customFormat="1" ht="21" customHeight="1">
      <c r="B2" s="3022"/>
      <c r="C2" s="2405" t="s">
        <v>4716</v>
      </c>
      <c r="D2" s="2193"/>
    </row>
    <row r="3" spans="2:10" s="2194" customFormat="1" ht="15.75" customHeight="1">
      <c r="B3" s="3023"/>
      <c r="E3" s="2195"/>
      <c r="H3" s="2196"/>
      <c r="I3" s="2195"/>
    </row>
    <row r="4" spans="2:10" ht="18.75">
      <c r="C4" s="2198"/>
      <c r="D4" s="2198"/>
      <c r="E4" s="2409" t="s">
        <v>6695</v>
      </c>
      <c r="F4" s="2198"/>
      <c r="G4" s="2198"/>
      <c r="H4" s="2198"/>
      <c r="I4" s="2198"/>
      <c r="J4" s="2198"/>
    </row>
    <row r="5" spans="2:10">
      <c r="C5" s="2198"/>
      <c r="D5" s="2198"/>
      <c r="E5" s="2200"/>
      <c r="F5" s="2198"/>
      <c r="G5" s="2198"/>
      <c r="H5" s="2198"/>
      <c r="I5" s="2198"/>
      <c r="J5" s="2198"/>
    </row>
    <row r="6" spans="2:10" s="2194" customFormat="1" ht="19.5" hidden="1">
      <c r="B6" s="3023"/>
      <c r="C6" s="2201"/>
      <c r="D6" s="2202"/>
      <c r="E6" s="2203" t="s">
        <v>96</v>
      </c>
      <c r="F6" s="2203" t="s">
        <v>101</v>
      </c>
      <c r="G6" s="2204" t="s">
        <v>683</v>
      </c>
      <c r="H6" s="2205" t="s">
        <v>1498</v>
      </c>
      <c r="I6" s="2205" t="s">
        <v>101</v>
      </c>
    </row>
    <row r="7" spans="2:10" s="2194" customFormat="1" ht="19.5" hidden="1">
      <c r="B7" s="3023"/>
      <c r="C7" s="2206"/>
      <c r="D7" s="2207" t="s">
        <v>4718</v>
      </c>
      <c r="E7" s="2208" t="s">
        <v>4719</v>
      </c>
      <c r="F7" s="2209" t="s">
        <v>3088</v>
      </c>
      <c r="G7" s="2210" t="s">
        <v>4267</v>
      </c>
      <c r="H7" s="2210" t="s">
        <v>4475</v>
      </c>
      <c r="I7" s="2210" t="s">
        <v>4720</v>
      </c>
    </row>
    <row r="8" spans="2:10" s="2194" customFormat="1" ht="20.100000000000001" hidden="1" customHeight="1">
      <c r="B8" s="3023"/>
      <c r="C8" s="2211" t="s">
        <v>4721</v>
      </c>
      <c r="D8" s="2212" t="s">
        <v>4722</v>
      </c>
      <c r="E8" s="2344">
        <v>43636</v>
      </c>
      <c r="F8" s="2213"/>
      <c r="G8" s="2213">
        <f>E8+8</f>
        <v>43644</v>
      </c>
      <c r="H8" s="2213">
        <f>E8+15</f>
        <v>43651</v>
      </c>
      <c r="I8" s="2213">
        <f>E8+20</f>
        <v>43656</v>
      </c>
    </row>
    <row r="9" spans="2:10" s="2194" customFormat="1" ht="20.100000000000001" hidden="1" customHeight="1">
      <c r="B9" s="3023"/>
      <c r="C9" s="2211" t="s">
        <v>6696</v>
      </c>
      <c r="D9" s="2214" t="s">
        <v>4724</v>
      </c>
      <c r="E9" s="2213">
        <f t="shared" ref="E9:E17" si="0">E8+7</f>
        <v>43643</v>
      </c>
      <c r="F9" s="2213"/>
      <c r="G9" s="2213">
        <f t="shared" ref="G9:G16" si="1">E9+13</f>
        <v>43656</v>
      </c>
      <c r="H9" s="2213">
        <f t="shared" ref="H9:H34" si="2">E9+16</f>
        <v>43659</v>
      </c>
      <c r="I9" s="2213">
        <f t="shared" ref="I9:I16" si="3">E9+19</f>
        <v>43662</v>
      </c>
    </row>
    <row r="10" spans="2:10" s="2194" customFormat="1" ht="20.100000000000001" hidden="1" customHeight="1">
      <c r="B10" s="3023"/>
      <c r="C10" s="2215" t="s">
        <v>6697</v>
      </c>
      <c r="D10" s="2216" t="s">
        <v>4726</v>
      </c>
      <c r="E10" s="2217">
        <v>43650</v>
      </c>
      <c r="F10" s="2217"/>
      <c r="G10" s="2217">
        <f t="shared" si="1"/>
        <v>43663</v>
      </c>
      <c r="H10" s="2217">
        <f t="shared" si="2"/>
        <v>43666</v>
      </c>
      <c r="I10" s="2217">
        <f t="shared" si="3"/>
        <v>43669</v>
      </c>
    </row>
    <row r="11" spans="2:10" s="2194" customFormat="1" ht="20.100000000000001" hidden="1" customHeight="1">
      <c r="B11" s="3023"/>
      <c r="C11" s="2215" t="s">
        <v>4758</v>
      </c>
      <c r="D11" s="2216" t="s">
        <v>4728</v>
      </c>
      <c r="E11" s="2217">
        <f t="shared" si="0"/>
        <v>43657</v>
      </c>
      <c r="F11" s="2218"/>
      <c r="G11" s="2218">
        <f t="shared" si="1"/>
        <v>43670</v>
      </c>
      <c r="H11" s="2218">
        <f t="shared" si="2"/>
        <v>43673</v>
      </c>
      <c r="I11" s="2218">
        <f t="shared" si="3"/>
        <v>43676</v>
      </c>
    </row>
    <row r="12" spans="2:10" s="2194" customFormat="1" ht="20.100000000000001" hidden="1" customHeight="1">
      <c r="B12" s="3023"/>
      <c r="C12" s="2215" t="s">
        <v>4822</v>
      </c>
      <c r="D12" s="2216" t="s">
        <v>4730</v>
      </c>
      <c r="E12" s="2217">
        <v>43664</v>
      </c>
      <c r="F12" s="2218"/>
      <c r="G12" s="2218">
        <f t="shared" si="1"/>
        <v>43677</v>
      </c>
      <c r="H12" s="2218">
        <f t="shared" si="2"/>
        <v>43680</v>
      </c>
      <c r="I12" s="2218">
        <f t="shared" si="3"/>
        <v>43683</v>
      </c>
    </row>
    <row r="13" spans="2:10" s="2194" customFormat="1" ht="20.100000000000001" hidden="1" customHeight="1">
      <c r="B13" s="3023"/>
      <c r="C13" s="2219" t="s">
        <v>4731</v>
      </c>
      <c r="D13" s="2216" t="s">
        <v>4732</v>
      </c>
      <c r="E13" s="2217">
        <v>43671</v>
      </c>
      <c r="F13" s="2218"/>
      <c r="G13" s="2218">
        <f t="shared" si="1"/>
        <v>43684</v>
      </c>
      <c r="H13" s="2218">
        <f t="shared" si="2"/>
        <v>43687</v>
      </c>
      <c r="I13" s="2218">
        <f t="shared" si="3"/>
        <v>43690</v>
      </c>
    </row>
    <row r="14" spans="2:10" s="2194" customFormat="1" ht="20.100000000000001" hidden="1" customHeight="1">
      <c r="B14" s="3023"/>
      <c r="C14" s="2211" t="s">
        <v>4721</v>
      </c>
      <c r="D14" s="2214" t="s">
        <v>4733</v>
      </c>
      <c r="E14" s="2213">
        <f t="shared" si="0"/>
        <v>43678</v>
      </c>
      <c r="F14" s="2220"/>
      <c r="G14" s="2220">
        <f t="shared" si="1"/>
        <v>43691</v>
      </c>
      <c r="H14" s="2220">
        <f t="shared" si="2"/>
        <v>43694</v>
      </c>
      <c r="I14" s="2220">
        <f t="shared" si="3"/>
        <v>43697</v>
      </c>
    </row>
    <row r="15" spans="2:10" s="2194" customFormat="1" ht="20.100000000000001" hidden="1" customHeight="1">
      <c r="B15" s="3023"/>
      <c r="C15" s="2211" t="s">
        <v>4734</v>
      </c>
      <c r="D15" s="2214" t="s">
        <v>4735</v>
      </c>
      <c r="E15" s="2213">
        <f t="shared" si="0"/>
        <v>43685</v>
      </c>
      <c r="F15" s="2220"/>
      <c r="G15" s="2220">
        <f t="shared" si="1"/>
        <v>43698</v>
      </c>
      <c r="H15" s="2220">
        <f t="shared" si="2"/>
        <v>43701</v>
      </c>
      <c r="I15" s="2220">
        <f t="shared" si="3"/>
        <v>43704</v>
      </c>
    </row>
    <row r="16" spans="2:10" s="2194" customFormat="1" ht="20.100000000000001" hidden="1" customHeight="1">
      <c r="B16" s="3023"/>
      <c r="C16" s="2211" t="s">
        <v>4758</v>
      </c>
      <c r="D16" s="2214" t="s">
        <v>4736</v>
      </c>
      <c r="E16" s="2213">
        <f t="shared" si="0"/>
        <v>43692</v>
      </c>
      <c r="F16" s="2220"/>
      <c r="G16" s="2220">
        <f t="shared" si="1"/>
        <v>43705</v>
      </c>
      <c r="H16" s="2220">
        <f t="shared" si="2"/>
        <v>43708</v>
      </c>
      <c r="I16" s="2220">
        <f t="shared" si="3"/>
        <v>43711</v>
      </c>
    </row>
    <row r="17" spans="1:10" s="2194" customFormat="1" ht="20.100000000000001" hidden="1" customHeight="1">
      <c r="A17" s="2221"/>
      <c r="B17" s="3025"/>
      <c r="C17" s="2211" t="s">
        <v>4822</v>
      </c>
      <c r="D17" s="2214" t="s">
        <v>4737</v>
      </c>
      <c r="E17" s="2213">
        <f t="shared" si="0"/>
        <v>43699</v>
      </c>
      <c r="F17" s="2220"/>
      <c r="G17" s="2220">
        <f>E17+13</f>
        <v>43712</v>
      </c>
      <c r="H17" s="2220">
        <f t="shared" si="2"/>
        <v>43715</v>
      </c>
      <c r="I17" s="2220">
        <f>E17+19</f>
        <v>43718</v>
      </c>
    </row>
    <row r="18" spans="1:10" s="2194" customFormat="1" ht="20.100000000000001" hidden="1" customHeight="1">
      <c r="A18" s="2221"/>
      <c r="B18" s="3025"/>
      <c r="C18" s="2211" t="s">
        <v>4731</v>
      </c>
      <c r="D18" s="2214" t="s">
        <v>4738</v>
      </c>
      <c r="E18" s="2213">
        <v>43706</v>
      </c>
      <c r="F18" s="2220"/>
      <c r="G18" s="2220">
        <f>E18+13</f>
        <v>43719</v>
      </c>
      <c r="H18" s="2220">
        <f t="shared" si="2"/>
        <v>43722</v>
      </c>
      <c r="I18" s="2220">
        <f>E18+19</f>
        <v>43725</v>
      </c>
    </row>
    <row r="19" spans="1:10" s="2194" customFormat="1" ht="20.100000000000001" hidden="1" customHeight="1">
      <c r="A19" s="2221" t="s">
        <v>4739</v>
      </c>
      <c r="B19" s="3025"/>
      <c r="C19" s="2222" t="s">
        <v>4740</v>
      </c>
      <c r="D19" s="2223" t="s">
        <v>4741</v>
      </c>
      <c r="E19" s="2224">
        <v>43869</v>
      </c>
      <c r="F19" s="2225"/>
      <c r="G19" s="2225">
        <f t="shared" ref="G19:G34" si="4">E19+12</f>
        <v>43881</v>
      </c>
      <c r="H19" s="2225">
        <f t="shared" si="2"/>
        <v>43885</v>
      </c>
      <c r="I19" s="2225">
        <f t="shared" ref="I19:I34" si="5">E19+24</f>
        <v>43893</v>
      </c>
      <c r="J19" s="2345" t="s">
        <v>4742</v>
      </c>
    </row>
    <row r="20" spans="1:10" s="2194" customFormat="1" ht="20.100000000000001" hidden="1" customHeight="1">
      <c r="A20" s="2221" t="s">
        <v>4743</v>
      </c>
      <c r="B20" s="3025"/>
      <c r="C20" s="2226" t="s">
        <v>404</v>
      </c>
      <c r="D20" s="2223" t="s">
        <v>4744</v>
      </c>
      <c r="E20" s="2227">
        <f t="shared" ref="E20" si="6">E19+7</f>
        <v>43876</v>
      </c>
      <c r="F20" s="2228"/>
      <c r="G20" s="2228">
        <f t="shared" si="4"/>
        <v>43888</v>
      </c>
      <c r="H20" s="2228">
        <f t="shared" si="2"/>
        <v>43892</v>
      </c>
      <c r="I20" s="2228">
        <f t="shared" si="5"/>
        <v>43900</v>
      </c>
    </row>
    <row r="21" spans="1:10" s="2194" customFormat="1" ht="20.100000000000001" hidden="1" customHeight="1">
      <c r="A21" s="2221" t="s">
        <v>4745</v>
      </c>
      <c r="B21" s="3025"/>
      <c r="C21" s="2226" t="s">
        <v>404</v>
      </c>
      <c r="D21" s="2223" t="s">
        <v>4746</v>
      </c>
      <c r="E21" s="2227">
        <v>43879</v>
      </c>
      <c r="F21" s="2228"/>
      <c r="G21" s="2228">
        <f t="shared" si="4"/>
        <v>43891</v>
      </c>
      <c r="H21" s="2228">
        <f t="shared" si="2"/>
        <v>43895</v>
      </c>
      <c r="I21" s="2228">
        <f t="shared" si="5"/>
        <v>43903</v>
      </c>
    </row>
    <row r="22" spans="1:10" s="2194" customFormat="1" ht="20.100000000000001" hidden="1" customHeight="1">
      <c r="A22" s="2221" t="s">
        <v>4747</v>
      </c>
      <c r="B22" s="3025"/>
      <c r="C22" s="2226" t="s">
        <v>404</v>
      </c>
      <c r="D22" s="2223" t="s">
        <v>4748</v>
      </c>
      <c r="E22" s="2227">
        <v>43886</v>
      </c>
      <c r="F22" s="2228"/>
      <c r="G22" s="2228">
        <f t="shared" si="4"/>
        <v>43898</v>
      </c>
      <c r="H22" s="2228">
        <f t="shared" si="2"/>
        <v>43902</v>
      </c>
      <c r="I22" s="2228">
        <f t="shared" si="5"/>
        <v>43910</v>
      </c>
      <c r="J22" s="2229"/>
    </row>
    <row r="23" spans="1:10" s="2194" customFormat="1" ht="20.100000000000001" hidden="1" customHeight="1">
      <c r="A23" s="2221" t="s">
        <v>4749</v>
      </c>
      <c r="B23" s="3025"/>
      <c r="C23" s="2211" t="s">
        <v>4750</v>
      </c>
      <c r="D23" s="2214" t="s">
        <v>4751</v>
      </c>
      <c r="E23" s="2213">
        <v>43893</v>
      </c>
      <c r="F23" s="2220"/>
      <c r="G23" s="2220">
        <f t="shared" si="4"/>
        <v>43905</v>
      </c>
      <c r="H23" s="2220">
        <f t="shared" si="2"/>
        <v>43909</v>
      </c>
      <c r="I23" s="2220">
        <f t="shared" si="5"/>
        <v>43917</v>
      </c>
    </row>
    <row r="24" spans="1:10" s="2194" customFormat="1" ht="20.100000000000001" hidden="1" customHeight="1">
      <c r="A24" s="2221"/>
      <c r="B24" s="3025"/>
      <c r="C24" s="2230" t="s">
        <v>404</v>
      </c>
      <c r="D24" s="2214" t="s">
        <v>4752</v>
      </c>
      <c r="E24" s="2227">
        <v>43900</v>
      </c>
      <c r="F24" s="2228"/>
      <c r="G24" s="2228">
        <f t="shared" si="4"/>
        <v>43912</v>
      </c>
      <c r="H24" s="2228">
        <f t="shared" si="2"/>
        <v>43916</v>
      </c>
      <c r="I24" s="2228">
        <f t="shared" si="5"/>
        <v>43924</v>
      </c>
    </row>
    <row r="25" spans="1:10" s="2194" customFormat="1" ht="20.100000000000001" hidden="1" customHeight="1">
      <c r="A25" s="2221"/>
      <c r="B25" s="3025"/>
      <c r="C25" s="2211" t="s">
        <v>4758</v>
      </c>
      <c r="D25" s="2214" t="s">
        <v>4753</v>
      </c>
      <c r="E25" s="2213">
        <v>43907</v>
      </c>
      <c r="F25" s="2220"/>
      <c r="G25" s="2220">
        <f t="shared" si="4"/>
        <v>43919</v>
      </c>
      <c r="H25" s="2220">
        <f t="shared" si="2"/>
        <v>43923</v>
      </c>
      <c r="I25" s="2220">
        <f t="shared" si="5"/>
        <v>43931</v>
      </c>
    </row>
    <row r="26" spans="1:10" s="2194" customFormat="1" ht="20.100000000000001" hidden="1" customHeight="1">
      <c r="A26" s="2221" t="s">
        <v>4754</v>
      </c>
      <c r="B26" s="3025"/>
      <c r="C26" s="2230" t="s">
        <v>404</v>
      </c>
      <c r="D26" s="2231" t="s">
        <v>4755</v>
      </c>
      <c r="E26" s="2227">
        <v>43914</v>
      </c>
      <c r="F26" s="2227"/>
      <c r="G26" s="2227">
        <f t="shared" si="4"/>
        <v>43926</v>
      </c>
      <c r="H26" s="2227">
        <f t="shared" si="2"/>
        <v>43930</v>
      </c>
      <c r="I26" s="2227">
        <f t="shared" si="5"/>
        <v>43938</v>
      </c>
    </row>
    <row r="27" spans="1:10" s="2194" customFormat="1" ht="20.100000000000001" hidden="1" customHeight="1">
      <c r="A27" s="2221" t="s">
        <v>4750</v>
      </c>
      <c r="B27" s="3025"/>
      <c r="C27" s="2232" t="s">
        <v>6697</v>
      </c>
      <c r="D27" s="2233" t="s">
        <v>4756</v>
      </c>
      <c r="E27" s="2220">
        <v>43921</v>
      </c>
      <c r="F27" s="2220"/>
      <c r="G27" s="2220">
        <f t="shared" si="4"/>
        <v>43933</v>
      </c>
      <c r="H27" s="2220">
        <f t="shared" si="2"/>
        <v>43937</v>
      </c>
      <c r="I27" s="2220">
        <f t="shared" si="5"/>
        <v>43945</v>
      </c>
    </row>
    <row r="28" spans="1:10" s="2194" customFormat="1" ht="20.100000000000001" hidden="1" customHeight="1">
      <c r="A28" s="2221"/>
      <c r="B28" s="3025"/>
      <c r="C28" s="2226" t="s">
        <v>404</v>
      </c>
      <c r="D28" s="2224" t="s">
        <v>4757</v>
      </c>
      <c r="E28" s="2227">
        <v>43928</v>
      </c>
      <c r="F28" s="2227"/>
      <c r="G28" s="2227">
        <f t="shared" si="4"/>
        <v>43940</v>
      </c>
      <c r="H28" s="2227">
        <f t="shared" si="2"/>
        <v>43944</v>
      </c>
      <c r="I28" s="2227">
        <f t="shared" si="5"/>
        <v>43952</v>
      </c>
    </row>
    <row r="29" spans="1:10" s="2194" customFormat="1" ht="20.100000000000001" hidden="1" customHeight="1">
      <c r="A29" s="2221" t="s">
        <v>4758</v>
      </c>
      <c r="B29" s="3025"/>
      <c r="C29" s="2226" t="s">
        <v>404</v>
      </c>
      <c r="D29" s="2224" t="s">
        <v>4759</v>
      </c>
      <c r="E29" s="2227">
        <v>43935</v>
      </c>
      <c r="F29" s="2227"/>
      <c r="G29" s="2227">
        <f t="shared" si="4"/>
        <v>43947</v>
      </c>
      <c r="H29" s="2227">
        <f t="shared" si="2"/>
        <v>43951</v>
      </c>
      <c r="I29" s="2227">
        <f t="shared" si="5"/>
        <v>43959</v>
      </c>
    </row>
    <row r="30" spans="1:10" s="2194" customFormat="1" ht="20.100000000000001" hidden="1" customHeight="1">
      <c r="A30" s="2221" t="s">
        <v>4760</v>
      </c>
      <c r="B30" s="3025"/>
      <c r="C30" s="2222" t="s">
        <v>2703</v>
      </c>
      <c r="D30" s="2223" t="s">
        <v>4761</v>
      </c>
      <c r="E30" s="2224">
        <v>43950</v>
      </c>
      <c r="F30" s="2234"/>
      <c r="G30" s="2234">
        <f t="shared" si="4"/>
        <v>43962</v>
      </c>
      <c r="H30" s="2234">
        <f t="shared" si="2"/>
        <v>43966</v>
      </c>
      <c r="I30" s="2234">
        <f t="shared" si="5"/>
        <v>43974</v>
      </c>
      <c r="J30" s="2346" t="s">
        <v>4762</v>
      </c>
    </row>
    <row r="31" spans="1:10" s="2194" customFormat="1" ht="20.100000000000001" hidden="1" customHeight="1">
      <c r="A31" s="2221" t="s">
        <v>4763</v>
      </c>
      <c r="B31" s="3025"/>
      <c r="C31" s="2222" t="s">
        <v>404</v>
      </c>
      <c r="D31" s="2223" t="s">
        <v>4764</v>
      </c>
      <c r="E31" s="2227">
        <v>43949</v>
      </c>
      <c r="F31" s="2227"/>
      <c r="G31" s="2227">
        <f t="shared" si="4"/>
        <v>43961</v>
      </c>
      <c r="H31" s="2227">
        <f t="shared" si="2"/>
        <v>43965</v>
      </c>
      <c r="I31" s="2227">
        <f t="shared" si="5"/>
        <v>43973</v>
      </c>
    </row>
    <row r="32" spans="1:10" s="2194" customFormat="1" ht="20.100000000000001" hidden="1" customHeight="1">
      <c r="A32" s="2221" t="s">
        <v>4765</v>
      </c>
      <c r="B32" s="3025"/>
      <c r="C32" s="2230" t="s">
        <v>404</v>
      </c>
      <c r="D32" s="2231" t="s">
        <v>4766</v>
      </c>
      <c r="E32" s="2227">
        <v>43956</v>
      </c>
      <c r="F32" s="2227"/>
      <c r="G32" s="2227">
        <f t="shared" si="4"/>
        <v>43968</v>
      </c>
      <c r="H32" s="2227">
        <f t="shared" si="2"/>
        <v>43972</v>
      </c>
      <c r="I32" s="2227">
        <f t="shared" si="5"/>
        <v>43980</v>
      </c>
    </row>
    <row r="33" spans="1:10" s="2194" customFormat="1" ht="20.100000000000001" hidden="1" customHeight="1">
      <c r="A33" s="2221"/>
      <c r="B33" s="3025"/>
      <c r="C33" s="2211" t="s">
        <v>2139</v>
      </c>
      <c r="D33" s="2214" t="s">
        <v>4767</v>
      </c>
      <c r="E33" s="2231">
        <v>43964</v>
      </c>
      <c r="F33" s="2213"/>
      <c r="G33" s="2213">
        <f t="shared" si="4"/>
        <v>43976</v>
      </c>
      <c r="H33" s="2213">
        <f t="shared" si="2"/>
        <v>43980</v>
      </c>
      <c r="I33" s="2213">
        <f t="shared" si="5"/>
        <v>43988</v>
      </c>
      <c r="J33" s="2346" t="s">
        <v>4768</v>
      </c>
    </row>
    <row r="34" spans="1:10" s="2194" customFormat="1" ht="20.100000000000001" hidden="1" customHeight="1">
      <c r="A34" s="2221"/>
      <c r="B34" s="3025"/>
      <c r="C34" s="2211" t="s">
        <v>4769</v>
      </c>
      <c r="D34" s="2214" t="s">
        <v>4770</v>
      </c>
      <c r="E34" s="2213">
        <v>43970</v>
      </c>
      <c r="F34" s="2213"/>
      <c r="G34" s="2213">
        <f t="shared" si="4"/>
        <v>43982</v>
      </c>
      <c r="H34" s="2227">
        <f t="shared" si="2"/>
        <v>43986</v>
      </c>
      <c r="I34" s="2227">
        <f t="shared" si="5"/>
        <v>43994</v>
      </c>
    </row>
    <row r="35" spans="1:10" s="2194" customFormat="1" ht="20.100000000000001" hidden="1" customHeight="1">
      <c r="A35" s="2221"/>
      <c r="B35" s="3025"/>
      <c r="C35" s="2235"/>
      <c r="D35" s="2236"/>
      <c r="E35" s="2237"/>
      <c r="F35" s="2237"/>
      <c r="G35" s="2237"/>
      <c r="H35" s="2237"/>
      <c r="I35" s="2237"/>
    </row>
    <row r="36" spans="1:10" s="2194" customFormat="1" ht="35.25" hidden="1" customHeight="1">
      <c r="A36" s="2221"/>
      <c r="B36" s="3025"/>
      <c r="C36" s="2201"/>
      <c r="D36" s="2202"/>
      <c r="E36" s="2203" t="s">
        <v>96</v>
      </c>
      <c r="F36" s="2203" t="s">
        <v>101</v>
      </c>
      <c r="G36" s="2205" t="s">
        <v>1498</v>
      </c>
      <c r="H36" s="2238"/>
      <c r="I36" s="2238"/>
    </row>
    <row r="37" spans="1:10" s="2194" customFormat="1" ht="25.5" hidden="1" customHeight="1">
      <c r="A37" s="2221"/>
      <c r="B37" s="3025"/>
      <c r="C37" s="2206"/>
      <c r="D37" s="2207" t="s">
        <v>3241</v>
      </c>
      <c r="E37" s="2208" t="s">
        <v>4771</v>
      </c>
      <c r="F37" s="2209" t="s">
        <v>3088</v>
      </c>
      <c r="G37" s="2210" t="s">
        <v>4448</v>
      </c>
      <c r="H37" s="2239"/>
      <c r="I37" s="2239"/>
    </row>
    <row r="38" spans="1:10" s="2194" customFormat="1" ht="20.100000000000001" hidden="1" customHeight="1">
      <c r="A38" s="2221"/>
      <c r="B38" s="3025"/>
      <c r="C38" s="2211" t="s">
        <v>423</v>
      </c>
      <c r="D38" s="2214" t="s">
        <v>140</v>
      </c>
      <c r="E38" s="2213">
        <v>43982</v>
      </c>
      <c r="F38" s="2220"/>
      <c r="G38" s="2213">
        <f>E38+7</f>
        <v>43989</v>
      </c>
      <c r="H38" s="2237"/>
      <c r="I38" s="2237"/>
    </row>
    <row r="39" spans="1:10" s="2194" customFormat="1" ht="20.100000000000001" hidden="1" customHeight="1">
      <c r="A39" s="2221"/>
      <c r="B39" s="3025"/>
      <c r="C39" s="2235"/>
      <c r="D39" s="2236"/>
      <c r="E39" s="2237"/>
      <c r="F39" s="2237"/>
      <c r="G39" s="2237"/>
      <c r="H39" s="2237"/>
      <c r="I39" s="2237"/>
    </row>
    <row r="40" spans="1:10" s="2194" customFormat="1" ht="33" hidden="1" customHeight="1">
      <c r="A40" s="2221"/>
      <c r="B40" s="3025"/>
      <c r="C40" s="2201"/>
      <c r="D40" s="2202"/>
      <c r="E40" s="2203" t="s">
        <v>96</v>
      </c>
      <c r="F40" s="2203" t="s">
        <v>101</v>
      </c>
      <c r="G40" s="2205" t="s">
        <v>683</v>
      </c>
      <c r="H40" s="2205" t="s">
        <v>1498</v>
      </c>
      <c r="I40" s="2238"/>
    </row>
    <row r="41" spans="1:10" s="2194" customFormat="1" ht="20.100000000000001" hidden="1" customHeight="1">
      <c r="A41" s="2221"/>
      <c r="B41" s="3025"/>
      <c r="C41" s="2206"/>
      <c r="D41" s="2207" t="s">
        <v>3241</v>
      </c>
      <c r="E41" s="2208"/>
      <c r="F41" s="2209" t="s">
        <v>3088</v>
      </c>
      <c r="G41" s="2210" t="s">
        <v>5442</v>
      </c>
      <c r="H41" s="2210" t="s">
        <v>4267</v>
      </c>
      <c r="I41" s="2239"/>
    </row>
    <row r="42" spans="1:10" s="2194" customFormat="1" ht="20.100000000000001" hidden="1" customHeight="1">
      <c r="A42" s="2221"/>
      <c r="B42" s="3025"/>
      <c r="C42" s="2211" t="s">
        <v>4772</v>
      </c>
      <c r="D42" s="2214" t="s">
        <v>4773</v>
      </c>
      <c r="E42" s="2231">
        <v>43992</v>
      </c>
      <c r="F42" s="2213"/>
      <c r="G42" s="2213">
        <f>E42+9</f>
        <v>44001</v>
      </c>
      <c r="H42" s="2213">
        <f>E42+12</f>
        <v>44004</v>
      </c>
      <c r="I42" s="2346" t="s">
        <v>4774</v>
      </c>
    </row>
    <row r="43" spans="1:10" s="2194" customFormat="1" ht="19.5" hidden="1">
      <c r="A43" s="2221"/>
      <c r="B43" s="3025"/>
      <c r="C43" s="2240"/>
      <c r="D43" s="2241"/>
      <c r="E43" s="2205" t="s">
        <v>96</v>
      </c>
      <c r="F43" s="2205" t="s">
        <v>101</v>
      </c>
      <c r="G43" s="2205" t="s">
        <v>683</v>
      </c>
      <c r="H43" s="2205" t="s">
        <v>1498</v>
      </c>
    </row>
    <row r="44" spans="1:10" s="2194" customFormat="1" ht="19.5" hidden="1">
      <c r="A44" s="2221"/>
      <c r="B44" s="3025"/>
      <c r="C44" s="2242"/>
      <c r="D44" s="2243" t="s">
        <v>4474</v>
      </c>
      <c r="E44" s="2244" t="s">
        <v>4775</v>
      </c>
      <c r="F44" s="2245" t="s">
        <v>3088</v>
      </c>
      <c r="G44" s="2246" t="s">
        <v>4475</v>
      </c>
      <c r="H44" s="2246" t="s">
        <v>3657</v>
      </c>
    </row>
    <row r="45" spans="1:10" s="2194" customFormat="1" ht="20.100000000000001" hidden="1" customHeight="1">
      <c r="A45" s="2221" t="s">
        <v>4776</v>
      </c>
      <c r="B45" s="3025"/>
      <c r="C45" s="2247" t="s">
        <v>404</v>
      </c>
      <c r="D45" s="2248" t="s">
        <v>4777</v>
      </c>
      <c r="E45" s="2249">
        <v>44083</v>
      </c>
      <c r="F45" s="2250"/>
      <c r="G45" s="2250">
        <f t="shared" ref="G45:G47" si="7">E45+14</f>
        <v>44097</v>
      </c>
      <c r="H45" s="2250">
        <f t="shared" ref="H45:H47" si="8">E45+17</f>
        <v>44100</v>
      </c>
      <c r="I45" s="2251"/>
    </row>
    <row r="46" spans="1:10" s="2194" customFormat="1" ht="20.100000000000001" hidden="1" customHeight="1">
      <c r="A46" s="2221" t="s">
        <v>4778</v>
      </c>
      <c r="B46" s="3025"/>
      <c r="C46" s="2252" t="s">
        <v>4754</v>
      </c>
      <c r="D46" s="2248" t="s">
        <v>4779</v>
      </c>
      <c r="E46" s="2253">
        <v>44101</v>
      </c>
      <c r="F46" s="2254"/>
      <c r="G46" s="2254">
        <f t="shared" si="7"/>
        <v>44115</v>
      </c>
      <c r="H46" s="2250">
        <f t="shared" si="8"/>
        <v>44118</v>
      </c>
      <c r="I46" s="2255">
        <v>44090</v>
      </c>
    </row>
    <row r="47" spans="1:10" s="2194" customFormat="1" ht="20.100000000000001" hidden="1" customHeight="1">
      <c r="A47" s="2221" t="s">
        <v>4780</v>
      </c>
      <c r="B47" s="3025"/>
      <c r="C47" s="2247" t="s">
        <v>404</v>
      </c>
      <c r="D47" s="2248" t="s">
        <v>4781</v>
      </c>
      <c r="E47" s="2249">
        <v>44099</v>
      </c>
      <c r="F47" s="2250"/>
      <c r="G47" s="2250">
        <f t="shared" si="7"/>
        <v>44113</v>
      </c>
      <c r="H47" s="2250">
        <f t="shared" si="8"/>
        <v>44116</v>
      </c>
      <c r="I47" s="2256"/>
    </row>
    <row r="48" spans="1:10" s="2194" customFormat="1" ht="20.100000000000001" hidden="1" customHeight="1">
      <c r="A48" s="2221"/>
      <c r="B48" s="3025"/>
      <c r="C48" s="2257" t="s">
        <v>404</v>
      </c>
      <c r="D48" s="2258" t="s">
        <v>4782</v>
      </c>
      <c r="E48" s="2259">
        <v>44139</v>
      </c>
      <c r="F48" s="2259"/>
      <c r="G48" s="2259">
        <v>44153</v>
      </c>
      <c r="H48" s="2259">
        <v>44156</v>
      </c>
      <c r="I48" s="2256"/>
    </row>
    <row r="49" spans="1:11" s="2194" customFormat="1" ht="20.100000000000001" hidden="1" customHeight="1">
      <c r="A49" s="2221" t="s">
        <v>4783</v>
      </c>
      <c r="B49" s="3025"/>
      <c r="C49" s="2260" t="s">
        <v>4784</v>
      </c>
      <c r="D49" s="2258" t="s">
        <v>4785</v>
      </c>
      <c r="E49" s="2261">
        <v>44154</v>
      </c>
      <c r="F49" s="2261"/>
      <c r="G49" s="2261">
        <v>44167</v>
      </c>
      <c r="H49" s="2261">
        <v>44170</v>
      </c>
      <c r="I49" s="2256">
        <v>44146</v>
      </c>
    </row>
    <row r="50" spans="1:11" s="2194" customFormat="1" ht="20.100000000000001" hidden="1" customHeight="1">
      <c r="A50" s="2221"/>
      <c r="B50" s="3025"/>
      <c r="C50" s="2240"/>
      <c r="D50" s="2241"/>
      <c r="E50" s="2205" t="s">
        <v>96</v>
      </c>
      <c r="F50" s="2205" t="s">
        <v>101</v>
      </c>
      <c r="G50" s="2205" t="s">
        <v>683</v>
      </c>
      <c r="H50" s="2205" t="s">
        <v>1498</v>
      </c>
      <c r="I50" s="2256"/>
    </row>
    <row r="51" spans="1:11" s="2194" customFormat="1" ht="20.100000000000001" hidden="1" customHeight="1">
      <c r="B51" s="3023"/>
      <c r="C51" s="2242"/>
      <c r="D51" s="2243" t="s">
        <v>3707</v>
      </c>
      <c r="E51" s="2244" t="s">
        <v>6698</v>
      </c>
      <c r="F51" s="2245" t="s">
        <v>3088</v>
      </c>
      <c r="G51" s="2246" t="s">
        <v>4410</v>
      </c>
      <c r="H51" s="2246" t="s">
        <v>4796</v>
      </c>
      <c r="I51" s="2256"/>
      <c r="J51" s="2229"/>
    </row>
    <row r="52" spans="1:11" s="2194" customFormat="1" ht="20.100000000000001" hidden="1" customHeight="1">
      <c r="A52" s="2221"/>
      <c r="B52" s="3025"/>
      <c r="C52" s="2262" t="s">
        <v>4787</v>
      </c>
      <c r="D52" s="2263" t="s">
        <v>4788</v>
      </c>
      <c r="E52" s="2264">
        <v>44190</v>
      </c>
      <c r="F52" s="2263"/>
      <c r="G52" s="2265">
        <v>44194</v>
      </c>
      <c r="H52" s="2265">
        <v>44198</v>
      </c>
      <c r="I52" s="2256">
        <v>44176</v>
      </c>
    </row>
    <row r="53" spans="1:11" s="2194" customFormat="1" ht="20.100000000000001" hidden="1" customHeight="1">
      <c r="A53" s="2221"/>
      <c r="B53" s="3025"/>
      <c r="C53" s="2240"/>
      <c r="D53" s="2241"/>
      <c r="E53" s="2205" t="s">
        <v>96</v>
      </c>
      <c r="F53" s="2205" t="s">
        <v>101</v>
      </c>
      <c r="G53" s="2205" t="s">
        <v>683</v>
      </c>
      <c r="H53" s="2205" t="s">
        <v>1498</v>
      </c>
      <c r="I53" s="2256"/>
    </row>
    <row r="54" spans="1:11" s="2194" customFormat="1" ht="20.100000000000001" hidden="1" customHeight="1">
      <c r="A54" s="2221"/>
      <c r="B54" s="3025"/>
      <c r="C54" s="2242"/>
      <c r="D54" s="2243" t="s">
        <v>4474</v>
      </c>
      <c r="E54" s="2244" t="s">
        <v>6699</v>
      </c>
      <c r="F54" s="2245" t="s">
        <v>3088</v>
      </c>
      <c r="G54" s="2246" t="s">
        <v>4410</v>
      </c>
      <c r="H54" s="2246" t="s">
        <v>4796</v>
      </c>
      <c r="I54" s="2256"/>
    </row>
    <row r="55" spans="1:11" s="2194" customFormat="1" ht="20.100000000000001" hidden="1" customHeight="1">
      <c r="A55" s="2221" t="s">
        <v>4790</v>
      </c>
      <c r="B55" s="3025"/>
      <c r="C55" s="2257" t="s">
        <v>404</v>
      </c>
      <c r="D55" s="2261" t="s">
        <v>4791</v>
      </c>
      <c r="E55" s="2249">
        <v>44183</v>
      </c>
      <c r="F55" s="2249"/>
      <c r="G55" s="2249">
        <f t="shared" ref="G55" si="9">E55+14</f>
        <v>44197</v>
      </c>
      <c r="H55" s="2249">
        <f t="shared" ref="H55" si="10">E55+17</f>
        <v>44200</v>
      </c>
      <c r="I55" s="2256">
        <v>44184</v>
      </c>
    </row>
    <row r="56" spans="1:11" s="2194" customFormat="1" ht="20.100000000000001" hidden="1" customHeight="1" thickBot="1">
      <c r="A56" s="2221" t="s">
        <v>4783</v>
      </c>
      <c r="B56" s="3025"/>
      <c r="C56" s="2266" t="s">
        <v>4644</v>
      </c>
      <c r="D56" s="2267" t="s">
        <v>4792</v>
      </c>
      <c r="E56" s="2268">
        <v>44207</v>
      </c>
      <c r="F56" s="2269"/>
      <c r="G56" s="2268">
        <f>E56+11</f>
        <v>44218</v>
      </c>
      <c r="H56" s="2268">
        <f>E56+14</f>
        <v>44221</v>
      </c>
      <c r="I56" s="2256">
        <v>44188</v>
      </c>
    </row>
    <row r="57" spans="1:11" s="2194" customFormat="1" ht="20.100000000000001" hidden="1" customHeight="1" thickTop="1" thickBot="1">
      <c r="A57" s="2221" t="s">
        <v>4793</v>
      </c>
      <c r="B57" s="3025"/>
      <c r="C57" s="2270" t="s">
        <v>4794</v>
      </c>
      <c r="D57" s="2271" t="s">
        <v>4795</v>
      </c>
      <c r="E57" s="2269">
        <v>44200</v>
      </c>
      <c r="F57" s="2272"/>
      <c r="G57" s="2273">
        <f t="shared" ref="G57" si="11">E57+11</f>
        <v>44211</v>
      </c>
      <c r="H57" s="2269">
        <f t="shared" ref="H57" si="12">E57+14</f>
        <v>44214</v>
      </c>
      <c r="I57" s="2256">
        <v>44195</v>
      </c>
    </row>
    <row r="58" spans="1:11" s="2194" customFormat="1" ht="19.5" hidden="1">
      <c r="A58" s="2175"/>
      <c r="B58" s="3026"/>
      <c r="C58" s="2274"/>
      <c r="D58" s="2275"/>
      <c r="E58" s="2347" t="s">
        <v>96</v>
      </c>
      <c r="F58" s="2347" t="s">
        <v>101</v>
      </c>
      <c r="G58" s="2347" t="s">
        <v>101</v>
      </c>
      <c r="H58" s="2347" t="s">
        <v>683</v>
      </c>
      <c r="I58" s="2347" t="s">
        <v>1498</v>
      </c>
      <c r="J58" s="2276"/>
    </row>
    <row r="59" spans="1:11" s="2194" customFormat="1" ht="19.5" hidden="1">
      <c r="A59" s="2175"/>
      <c r="B59" s="3026"/>
      <c r="C59" s="2348"/>
      <c r="D59" s="2277" t="s">
        <v>4474</v>
      </c>
      <c r="E59" s="2278" t="s">
        <v>6699</v>
      </c>
      <c r="F59" s="2279" t="s">
        <v>3088</v>
      </c>
      <c r="G59" s="2280" t="s">
        <v>3428</v>
      </c>
      <c r="H59" s="2280" t="s">
        <v>4410</v>
      </c>
      <c r="I59" s="2281" t="s">
        <v>4796</v>
      </c>
      <c r="J59" s="2276"/>
      <c r="K59" s="2282" t="s">
        <v>4798</v>
      </c>
    </row>
    <row r="60" spans="1:11" s="2194" customFormat="1" ht="20.100000000000001" hidden="1" customHeight="1" thickBot="1">
      <c r="A60" s="2175" t="s">
        <v>4799</v>
      </c>
      <c r="B60" s="3026"/>
      <c r="C60" s="2349" t="s">
        <v>404</v>
      </c>
      <c r="D60" s="2350" t="s">
        <v>4800</v>
      </c>
      <c r="E60" s="2283">
        <v>44251</v>
      </c>
      <c r="F60" s="2283"/>
      <c r="G60" s="2283">
        <f t="shared" ref="G60:G77" si="13">E60+5</f>
        <v>44256</v>
      </c>
      <c r="H60" s="2283">
        <f t="shared" ref="H60:H75" si="14">E60+11</f>
        <v>44262</v>
      </c>
      <c r="I60" s="2283">
        <f t="shared" ref="I60:I77" si="15">E60+14</f>
        <v>44265</v>
      </c>
      <c r="J60" s="2284" t="e">
        <f>#REF!+7</f>
        <v>#REF!</v>
      </c>
    </row>
    <row r="61" spans="1:11" s="2194" customFormat="1" ht="20.100000000000001" hidden="1" customHeight="1" thickTop="1">
      <c r="A61" s="2175" t="s">
        <v>4801</v>
      </c>
      <c r="B61" s="3026"/>
      <c r="C61" s="2349" t="s">
        <v>404</v>
      </c>
      <c r="D61" s="2351" t="s">
        <v>4802</v>
      </c>
      <c r="E61" s="2285">
        <f>E60+7</f>
        <v>44258</v>
      </c>
      <c r="F61" s="2286"/>
      <c r="G61" s="2286">
        <f t="shared" si="13"/>
        <v>44263</v>
      </c>
      <c r="H61" s="2286">
        <f t="shared" si="14"/>
        <v>44269</v>
      </c>
      <c r="I61" s="2286">
        <f t="shared" si="15"/>
        <v>44272</v>
      </c>
      <c r="J61" s="2284" t="e">
        <f t="shared" ref="J61" si="16">J60+7</f>
        <v>#REF!</v>
      </c>
    </row>
    <row r="62" spans="1:11" s="2194" customFormat="1" ht="20.100000000000001" hidden="1" customHeight="1">
      <c r="A62" s="2175" t="s">
        <v>4803</v>
      </c>
      <c r="B62" s="3026"/>
      <c r="C62" s="2352" t="s">
        <v>404</v>
      </c>
      <c r="D62" s="2353" t="s">
        <v>4804</v>
      </c>
      <c r="E62" s="2287">
        <v>44265</v>
      </c>
      <c r="F62" s="2288"/>
      <c r="G62" s="2286">
        <f t="shared" si="13"/>
        <v>44270</v>
      </c>
      <c r="H62" s="2286">
        <f t="shared" si="14"/>
        <v>44276</v>
      </c>
      <c r="I62" s="2286">
        <f t="shared" si="15"/>
        <v>44279</v>
      </c>
      <c r="J62" s="2284">
        <v>44265</v>
      </c>
    </row>
    <row r="63" spans="1:11" s="2194" customFormat="1" ht="20.100000000000001" hidden="1" customHeight="1">
      <c r="A63" s="2175" t="s">
        <v>4805</v>
      </c>
      <c r="B63" s="3026"/>
      <c r="C63" s="2352" t="s">
        <v>404</v>
      </c>
      <c r="D63" s="2353" t="s">
        <v>4806</v>
      </c>
      <c r="E63" s="2288">
        <v>44279</v>
      </c>
      <c r="F63" s="2288"/>
      <c r="G63" s="2286">
        <f t="shared" si="13"/>
        <v>44284</v>
      </c>
      <c r="H63" s="2286">
        <f t="shared" si="14"/>
        <v>44290</v>
      </c>
      <c r="I63" s="2286">
        <f t="shared" si="15"/>
        <v>44293</v>
      </c>
      <c r="J63" s="2284" t="e">
        <f>#REF!+7</f>
        <v>#REF!</v>
      </c>
    </row>
    <row r="64" spans="1:11" s="2194" customFormat="1" ht="20.100000000000001" hidden="1" customHeight="1" thickBot="1">
      <c r="A64" s="2175" t="s">
        <v>4807</v>
      </c>
      <c r="B64" s="3026"/>
      <c r="C64" s="2352" t="s">
        <v>404</v>
      </c>
      <c r="D64" s="2350" t="s">
        <v>4808</v>
      </c>
      <c r="E64" s="2289">
        <v>44286</v>
      </c>
      <c r="F64" s="2290"/>
      <c r="G64" s="2290">
        <f t="shared" si="13"/>
        <v>44291</v>
      </c>
      <c r="H64" s="2290">
        <f t="shared" si="14"/>
        <v>44297</v>
      </c>
      <c r="I64" s="2290">
        <f t="shared" si="15"/>
        <v>44300</v>
      </c>
      <c r="J64" s="2284">
        <v>44286</v>
      </c>
    </row>
    <row r="65" spans="1:11" s="2194" customFormat="1" ht="20.100000000000001" hidden="1" customHeight="1" thickTop="1">
      <c r="A65" s="2175"/>
      <c r="B65" s="3026"/>
      <c r="C65" s="2354" t="s">
        <v>325</v>
      </c>
      <c r="D65" s="2351" t="s">
        <v>4809</v>
      </c>
      <c r="E65" s="2355">
        <v>44307</v>
      </c>
      <c r="F65" s="2355"/>
      <c r="G65" s="2286">
        <f>E65+5</f>
        <v>44312</v>
      </c>
      <c r="H65" s="2356">
        <f>E65+11</f>
        <v>44318</v>
      </c>
      <c r="I65" s="2286">
        <f>E65+14</f>
        <v>44321</v>
      </c>
      <c r="J65" s="2284">
        <v>44293</v>
      </c>
      <c r="K65" s="2291" t="e">
        <f>#REF!</f>
        <v>#REF!</v>
      </c>
    </row>
    <row r="66" spans="1:11" s="2194" customFormat="1" ht="20.100000000000001" hidden="1" customHeight="1">
      <c r="A66" s="2175"/>
      <c r="B66" s="3026"/>
      <c r="C66" s="2352" t="s">
        <v>404</v>
      </c>
      <c r="D66" s="2353" t="s">
        <v>4810</v>
      </c>
      <c r="E66" s="2288">
        <v>44300</v>
      </c>
      <c r="F66" s="2288"/>
      <c r="G66" s="2286">
        <f>E66+5</f>
        <v>44305</v>
      </c>
      <c r="H66" s="2286">
        <f>E66+11</f>
        <v>44311</v>
      </c>
      <c r="I66" s="2286">
        <f>E66+14</f>
        <v>44314</v>
      </c>
      <c r="J66" s="2284">
        <v>44300</v>
      </c>
      <c r="K66" s="2291" t="e">
        <f>#REF!</f>
        <v>#REF!</v>
      </c>
    </row>
    <row r="67" spans="1:11" s="2194" customFormat="1" ht="18.75" hidden="1" customHeight="1">
      <c r="A67" s="2175"/>
      <c r="B67" s="3026"/>
      <c r="C67" s="2357" t="s">
        <v>4811</v>
      </c>
      <c r="D67" s="2353" t="s">
        <v>4812</v>
      </c>
      <c r="E67" s="1355">
        <v>44318</v>
      </c>
      <c r="F67" s="1355"/>
      <c r="G67" s="2288">
        <f>E67+5</f>
        <v>44323</v>
      </c>
      <c r="H67" s="1944">
        <v>44326</v>
      </c>
      <c r="I67" s="1944">
        <v>44323</v>
      </c>
      <c r="J67" s="2284">
        <v>44307</v>
      </c>
      <c r="K67" s="2291" t="e">
        <f>#REF!</f>
        <v>#REF!</v>
      </c>
    </row>
    <row r="68" spans="1:11" s="2194" customFormat="1" ht="20.100000000000001" hidden="1" customHeight="1" thickBot="1">
      <c r="A68" s="2175" t="s">
        <v>4813</v>
      </c>
      <c r="B68" s="3026"/>
      <c r="C68" s="2358" t="s">
        <v>404</v>
      </c>
      <c r="D68" s="2350" t="s">
        <v>4814</v>
      </c>
      <c r="E68" s="2290">
        <v>44314</v>
      </c>
      <c r="F68" s="2290"/>
      <c r="G68" s="2292">
        <f>E68+5</f>
        <v>44319</v>
      </c>
      <c r="H68" s="2292">
        <f>E68+11</f>
        <v>44325</v>
      </c>
      <c r="I68" s="2292">
        <f>E68+14</f>
        <v>44328</v>
      </c>
      <c r="J68" s="2284">
        <v>44314</v>
      </c>
      <c r="K68" s="2291" t="e">
        <f>#REF!</f>
        <v>#REF!</v>
      </c>
    </row>
    <row r="69" spans="1:11" s="2194" customFormat="1" ht="20.100000000000001" hidden="1" customHeight="1" thickTop="1">
      <c r="A69" s="2175"/>
      <c r="B69" s="3026"/>
      <c r="C69" s="2359" t="s">
        <v>4813</v>
      </c>
      <c r="D69" s="2351" t="s">
        <v>4815</v>
      </c>
      <c r="E69" s="2360">
        <v>44333</v>
      </c>
      <c r="F69" s="2355"/>
      <c r="G69" s="2286">
        <f>E69+5</f>
        <v>44338</v>
      </c>
      <c r="H69" s="2356">
        <f>E69+11</f>
        <v>44344</v>
      </c>
      <c r="I69" s="2356">
        <f>E69+14</f>
        <v>44347</v>
      </c>
      <c r="J69" s="2284">
        <f>J68+7</f>
        <v>44321</v>
      </c>
      <c r="K69" s="2291" t="e">
        <f>#REF!</f>
        <v>#REF!</v>
      </c>
    </row>
    <row r="70" spans="1:11" s="2194" customFormat="1" ht="20.100000000000001" hidden="1" customHeight="1">
      <c r="A70" s="2175"/>
      <c r="B70" s="3026"/>
      <c r="C70" s="2352" t="s">
        <v>404</v>
      </c>
      <c r="D70" s="2353" t="s">
        <v>4816</v>
      </c>
      <c r="E70" s="2288">
        <v>44328</v>
      </c>
      <c r="F70" s="2288"/>
      <c r="G70" s="2286">
        <f t="shared" si="13"/>
        <v>44333</v>
      </c>
      <c r="H70" s="2286">
        <f t="shared" si="14"/>
        <v>44339</v>
      </c>
      <c r="I70" s="2286">
        <f t="shared" si="15"/>
        <v>44342</v>
      </c>
      <c r="J70" s="2284">
        <f t="shared" ref="J70:J78" si="17">J69+7</f>
        <v>44328</v>
      </c>
      <c r="K70" s="2291" t="e">
        <f>#REF!</f>
        <v>#REF!</v>
      </c>
    </row>
    <row r="71" spans="1:11" s="2194" customFormat="1" ht="20.100000000000001" hidden="1" customHeight="1">
      <c r="A71" s="2175"/>
      <c r="B71" s="3026"/>
      <c r="C71" s="2352" t="s">
        <v>404</v>
      </c>
      <c r="D71" s="2353" t="s">
        <v>4817</v>
      </c>
      <c r="E71" s="2288">
        <v>44335</v>
      </c>
      <c r="F71" s="2288"/>
      <c r="G71" s="2288">
        <f t="shared" si="13"/>
        <v>44340</v>
      </c>
      <c r="H71" s="2288">
        <f t="shared" si="14"/>
        <v>44346</v>
      </c>
      <c r="I71" s="2288">
        <f t="shared" si="15"/>
        <v>44349</v>
      </c>
      <c r="J71" s="2284">
        <f t="shared" si="17"/>
        <v>44335</v>
      </c>
      <c r="K71" s="2291" t="e">
        <f>#REF!</f>
        <v>#REF!</v>
      </c>
    </row>
    <row r="72" spans="1:11" s="2194" customFormat="1" ht="20.100000000000001" hidden="1" customHeight="1" thickBot="1">
      <c r="A72" s="2175" t="s">
        <v>4818</v>
      </c>
      <c r="B72" s="3026"/>
      <c r="C72" s="2352" t="s">
        <v>404</v>
      </c>
      <c r="D72" s="2350" t="s">
        <v>4819</v>
      </c>
      <c r="E72" s="2290">
        <v>44358</v>
      </c>
      <c r="F72" s="2290"/>
      <c r="G72" s="2292">
        <f t="shared" si="13"/>
        <v>44363</v>
      </c>
      <c r="H72" s="2292">
        <f t="shared" si="14"/>
        <v>44369</v>
      </c>
      <c r="I72" s="2292">
        <f t="shared" si="15"/>
        <v>44372</v>
      </c>
      <c r="J72" s="2284">
        <f t="shared" si="17"/>
        <v>44342</v>
      </c>
      <c r="K72" s="2291" t="e">
        <f>#REF!</f>
        <v>#REF!</v>
      </c>
    </row>
    <row r="73" spans="1:11" s="2194" customFormat="1" ht="20.100000000000001" hidden="1" customHeight="1" thickTop="1">
      <c r="A73" s="2175"/>
      <c r="B73" s="3026"/>
      <c r="C73" s="2352" t="s">
        <v>404</v>
      </c>
      <c r="D73" s="2351" t="s">
        <v>4820</v>
      </c>
      <c r="E73" s="2285">
        <v>44358</v>
      </c>
      <c r="F73" s="2286"/>
      <c r="G73" s="2286">
        <f t="shared" si="13"/>
        <v>44363</v>
      </c>
      <c r="H73" s="2286">
        <f t="shared" si="14"/>
        <v>44369</v>
      </c>
      <c r="I73" s="2286">
        <f t="shared" si="15"/>
        <v>44372</v>
      </c>
      <c r="J73" s="2284" t="e">
        <f>#REF!+7</f>
        <v>#REF!</v>
      </c>
      <c r="K73" s="2291" t="e">
        <f>#REF!</f>
        <v>#REF!</v>
      </c>
    </row>
    <row r="74" spans="1:11" s="2194" customFormat="1" ht="20.100000000000001" hidden="1" customHeight="1">
      <c r="A74" s="2175"/>
      <c r="B74" s="3026"/>
      <c r="C74" s="2352" t="s">
        <v>404</v>
      </c>
      <c r="D74" s="2353" t="s">
        <v>4821</v>
      </c>
      <c r="E74" s="2287">
        <v>44377</v>
      </c>
      <c r="F74" s="2288"/>
      <c r="G74" s="2286">
        <f t="shared" si="13"/>
        <v>44382</v>
      </c>
      <c r="H74" s="2286">
        <f t="shared" si="14"/>
        <v>44388</v>
      </c>
      <c r="I74" s="2288">
        <f t="shared" si="15"/>
        <v>44391</v>
      </c>
      <c r="J74" s="2284" t="e">
        <f>#REF!+7</f>
        <v>#REF!</v>
      </c>
      <c r="K74" s="2291" t="e">
        <f>#REF!</f>
        <v>#REF!</v>
      </c>
    </row>
    <row r="75" spans="1:11" s="2194" customFormat="1" ht="20.100000000000001" hidden="1" customHeight="1" thickBot="1">
      <c r="A75" s="2175" t="s">
        <v>4822</v>
      </c>
      <c r="B75" s="3026"/>
      <c r="C75" s="2352" t="s">
        <v>404</v>
      </c>
      <c r="D75" s="2361" t="s">
        <v>4823</v>
      </c>
      <c r="E75" s="2293">
        <v>44377</v>
      </c>
      <c r="F75" s="2292"/>
      <c r="G75" s="2292">
        <f t="shared" si="13"/>
        <v>44382</v>
      </c>
      <c r="H75" s="2292">
        <f t="shared" si="14"/>
        <v>44388</v>
      </c>
      <c r="I75" s="2292">
        <f t="shared" si="15"/>
        <v>44391</v>
      </c>
      <c r="J75" s="2284">
        <v>44377</v>
      </c>
      <c r="K75" s="2291" t="e">
        <f>#REF!</f>
        <v>#REF!</v>
      </c>
    </row>
    <row r="76" spans="1:11" s="2194" customFormat="1" ht="20.100000000000001" hidden="1" customHeight="1" thickTop="1">
      <c r="A76" s="2175"/>
      <c r="B76" s="3026"/>
      <c r="C76" s="2357" t="s">
        <v>4502</v>
      </c>
      <c r="D76" s="2351" t="s">
        <v>4824</v>
      </c>
      <c r="E76" s="2362" t="s">
        <v>391</v>
      </c>
      <c r="F76" s="2355"/>
      <c r="G76" s="2294" t="e">
        <f t="shared" si="13"/>
        <v>#VALUE!</v>
      </c>
      <c r="H76" s="2363">
        <v>44403</v>
      </c>
      <c r="I76" s="2363" t="e">
        <f t="shared" si="15"/>
        <v>#VALUE!</v>
      </c>
      <c r="J76" s="2284">
        <f t="shared" si="17"/>
        <v>44384</v>
      </c>
      <c r="K76" s="2291" t="e">
        <f>#REF!</f>
        <v>#REF!</v>
      </c>
    </row>
    <row r="77" spans="1:11" s="2194" customFormat="1" ht="20.100000000000001" hidden="1" customHeight="1">
      <c r="A77" s="2175" t="s">
        <v>4825</v>
      </c>
      <c r="B77" s="3026"/>
      <c r="C77" s="2352" t="s">
        <v>404</v>
      </c>
      <c r="D77" s="2351" t="s">
        <v>4826</v>
      </c>
      <c r="E77" s="2364">
        <v>44391</v>
      </c>
      <c r="F77" s="2364"/>
      <c r="G77" s="2286">
        <f t="shared" si="13"/>
        <v>44396</v>
      </c>
      <c r="H77" s="2364">
        <f t="shared" ref="H77" si="18">E77+11</f>
        <v>44402</v>
      </c>
      <c r="I77" s="2364">
        <f t="shared" si="15"/>
        <v>44405</v>
      </c>
      <c r="J77" s="2284">
        <f t="shared" si="17"/>
        <v>44391</v>
      </c>
      <c r="K77" s="2291" t="e">
        <f>#REF!</f>
        <v>#REF!</v>
      </c>
    </row>
    <row r="78" spans="1:11" s="2194" customFormat="1" ht="20.100000000000001" hidden="1" customHeight="1">
      <c r="A78" s="2175"/>
      <c r="B78" s="3026"/>
      <c r="C78" s="2357" t="s">
        <v>4827</v>
      </c>
      <c r="D78" s="2353" t="s">
        <v>4828</v>
      </c>
      <c r="E78" s="1964" t="s">
        <v>391</v>
      </c>
      <c r="F78" s="1355"/>
      <c r="G78" s="2288">
        <v>44414</v>
      </c>
      <c r="H78" s="1355">
        <v>44420</v>
      </c>
      <c r="I78" s="1355">
        <v>44423</v>
      </c>
      <c r="J78" s="2284">
        <f t="shared" si="17"/>
        <v>44398</v>
      </c>
      <c r="K78" s="2291" t="e">
        <f>#REF!</f>
        <v>#REF!</v>
      </c>
    </row>
    <row r="79" spans="1:11" s="2194" customFormat="1" ht="20.100000000000001" hidden="1" customHeight="1" thickBot="1">
      <c r="A79" s="2175"/>
      <c r="B79" s="3026"/>
      <c r="C79" s="2365" t="s">
        <v>3236</v>
      </c>
      <c r="D79" s="2361" t="s">
        <v>4829</v>
      </c>
      <c r="E79" s="2366">
        <v>44415</v>
      </c>
      <c r="F79" s="2366"/>
      <c r="G79" s="2292">
        <v>44420</v>
      </c>
      <c r="H79" s="2292">
        <v>44426</v>
      </c>
      <c r="I79" s="2367">
        <v>44429</v>
      </c>
      <c r="J79" s="2284">
        <v>44405</v>
      </c>
      <c r="K79" s="2291">
        <v>44400</v>
      </c>
    </row>
    <row r="80" spans="1:11" s="2194" customFormat="1" ht="20.100000000000001" hidden="1" customHeight="1" thickTop="1">
      <c r="A80" s="2175" t="s">
        <v>6700</v>
      </c>
      <c r="B80" s="3026"/>
      <c r="C80" s="2368" t="s">
        <v>404</v>
      </c>
      <c r="D80" s="2351" t="s">
        <v>4831</v>
      </c>
      <c r="E80" s="2285">
        <v>44422</v>
      </c>
      <c r="F80" s="2286"/>
      <c r="G80" s="2286">
        <v>44427</v>
      </c>
      <c r="H80" s="2285">
        <v>44433</v>
      </c>
      <c r="I80" s="2286">
        <v>44436</v>
      </c>
      <c r="J80" s="2284">
        <v>44412</v>
      </c>
      <c r="K80" s="2291">
        <v>44407</v>
      </c>
    </row>
    <row r="81" spans="1:11" s="2194" customFormat="1" ht="20.100000000000001" hidden="1" customHeight="1">
      <c r="A81" s="2175" t="s">
        <v>6701</v>
      </c>
      <c r="B81" s="3026"/>
      <c r="C81" s="2368" t="s">
        <v>404</v>
      </c>
      <c r="D81" s="2351" t="s">
        <v>4833</v>
      </c>
      <c r="E81" s="2285">
        <v>44419</v>
      </c>
      <c r="F81" s="2286"/>
      <c r="G81" s="2286">
        <v>44424</v>
      </c>
      <c r="H81" s="2286">
        <v>44430</v>
      </c>
      <c r="I81" s="2286">
        <v>44433</v>
      </c>
      <c r="J81" s="2284">
        <v>44419</v>
      </c>
      <c r="K81" s="2291">
        <v>44414</v>
      </c>
    </row>
    <row r="82" spans="1:11" s="2194" customFormat="1" ht="18.75" hidden="1" customHeight="1">
      <c r="A82" s="2175" t="s">
        <v>4827</v>
      </c>
      <c r="B82" s="3026"/>
      <c r="C82" s="2369" t="s">
        <v>404</v>
      </c>
      <c r="D82" s="2370" t="s">
        <v>4835</v>
      </c>
      <c r="E82" s="2295">
        <v>44440</v>
      </c>
      <c r="F82" s="2296"/>
      <c r="G82" s="2295">
        <v>44457</v>
      </c>
      <c r="H82" s="2295">
        <v>44463</v>
      </c>
      <c r="I82" s="2295">
        <v>44466</v>
      </c>
      <c r="J82" s="2284">
        <v>44440</v>
      </c>
      <c r="K82" s="2291">
        <v>44435</v>
      </c>
    </row>
    <row r="83" spans="1:11" s="2194" customFormat="1" ht="20.100000000000001" hidden="1" customHeight="1">
      <c r="A83" s="2175" t="s">
        <v>3236</v>
      </c>
      <c r="B83" s="3026"/>
      <c r="C83" s="2352" t="s">
        <v>404</v>
      </c>
      <c r="D83" s="1964" t="s">
        <v>4837</v>
      </c>
      <c r="E83" s="2288">
        <v>44447</v>
      </c>
      <c r="F83" s="2288"/>
      <c r="G83" s="2288">
        <v>44452</v>
      </c>
      <c r="H83" s="2288">
        <v>44458</v>
      </c>
      <c r="I83" s="2288">
        <v>44461</v>
      </c>
      <c r="J83" s="2284">
        <v>44447</v>
      </c>
      <c r="K83" s="2291">
        <v>44442</v>
      </c>
    </row>
    <row r="84" spans="1:11" s="2194" customFormat="1" ht="20.100000000000001" hidden="1" customHeight="1">
      <c r="A84" s="2175" t="s">
        <v>4811</v>
      </c>
      <c r="B84" s="3026"/>
      <c r="C84" s="2352" t="s">
        <v>404</v>
      </c>
      <c r="D84" s="2353" t="s">
        <v>4839</v>
      </c>
      <c r="E84" s="2288">
        <v>44461</v>
      </c>
      <c r="F84" s="2288"/>
      <c r="G84" s="2288">
        <v>44466</v>
      </c>
      <c r="H84" s="2288">
        <v>44472</v>
      </c>
      <c r="I84" s="2288">
        <v>44475</v>
      </c>
      <c r="J84" s="2284">
        <v>44461</v>
      </c>
      <c r="K84" s="2291">
        <v>44456</v>
      </c>
    </row>
    <row r="85" spans="1:11" s="2194" customFormat="1" ht="20.100000000000001" hidden="1" customHeight="1" thickBot="1">
      <c r="A85" s="2175" t="s">
        <v>6702</v>
      </c>
      <c r="B85" s="3026"/>
      <c r="C85" s="2352" t="s">
        <v>404</v>
      </c>
      <c r="D85" s="2361" t="s">
        <v>4841</v>
      </c>
      <c r="E85" s="2292">
        <v>44468</v>
      </c>
      <c r="F85" s="2292"/>
      <c r="G85" s="2292">
        <v>44473</v>
      </c>
      <c r="H85" s="2292">
        <v>44479</v>
      </c>
      <c r="I85" s="2292">
        <v>44482</v>
      </c>
      <c r="J85" s="2284">
        <v>44468</v>
      </c>
      <c r="K85" s="2291">
        <v>44463</v>
      </c>
    </row>
    <row r="86" spans="1:11" s="2194" customFormat="1" ht="20.100000000000001" hidden="1" customHeight="1" thickTop="1">
      <c r="A86" s="2175" t="s">
        <v>4842</v>
      </c>
      <c r="B86" s="3026"/>
      <c r="C86" s="2368" t="s">
        <v>404</v>
      </c>
      <c r="D86" s="2353" t="s">
        <v>4843</v>
      </c>
      <c r="E86" s="1453">
        <v>44507</v>
      </c>
      <c r="F86" s="1360"/>
      <c r="G86" s="2288">
        <v>44499</v>
      </c>
      <c r="H86" s="1360">
        <v>44505</v>
      </c>
      <c r="I86" s="2288">
        <v>44508</v>
      </c>
      <c r="J86" s="2284">
        <v>44482</v>
      </c>
      <c r="K86" s="2291">
        <v>44477</v>
      </c>
    </row>
    <row r="87" spans="1:11" s="2194" customFormat="1" ht="20.100000000000001" hidden="1" customHeight="1">
      <c r="A87" s="2175" t="s">
        <v>311</v>
      </c>
      <c r="B87" s="3026"/>
      <c r="C87" s="2368" t="s">
        <v>404</v>
      </c>
      <c r="D87" s="2351" t="s">
        <v>4845</v>
      </c>
      <c r="E87" s="2286" t="s">
        <v>391</v>
      </c>
      <c r="F87" s="2286"/>
      <c r="G87" s="2286" t="s">
        <v>391</v>
      </c>
      <c r="H87" s="2286" t="s">
        <v>391</v>
      </c>
      <c r="I87" s="2286">
        <v>44512</v>
      </c>
      <c r="J87" s="2284">
        <v>44489</v>
      </c>
      <c r="K87" s="2291">
        <v>44484</v>
      </c>
    </row>
    <row r="88" spans="1:11" s="2194" customFormat="1" ht="20.100000000000001" hidden="1" customHeight="1">
      <c r="A88" s="2175"/>
      <c r="B88" s="3026"/>
      <c r="C88" s="2368" t="s">
        <v>404</v>
      </c>
      <c r="D88" s="2351" t="s">
        <v>4846</v>
      </c>
      <c r="E88" s="2286">
        <v>44503</v>
      </c>
      <c r="F88" s="2286"/>
      <c r="G88" s="2286">
        <v>44508</v>
      </c>
      <c r="H88" s="2286">
        <v>44514</v>
      </c>
      <c r="I88" s="2286">
        <v>44517</v>
      </c>
      <c r="J88" s="2284">
        <v>44503</v>
      </c>
      <c r="K88" s="2291">
        <v>44498</v>
      </c>
    </row>
    <row r="89" spans="1:11" s="2194" customFormat="1" ht="20.100000000000001" hidden="1" customHeight="1">
      <c r="A89" s="2175" t="s">
        <v>6703</v>
      </c>
      <c r="B89" s="3026"/>
      <c r="C89" s="2368" t="s">
        <v>404</v>
      </c>
      <c r="D89" s="2351" t="s">
        <v>4848</v>
      </c>
      <c r="E89" s="2286">
        <v>44510</v>
      </c>
      <c r="F89" s="2286"/>
      <c r="G89" s="2295" t="s">
        <v>391</v>
      </c>
      <c r="H89" s="2286">
        <v>44521</v>
      </c>
      <c r="I89" s="2286">
        <v>44524</v>
      </c>
      <c r="J89" s="2284">
        <v>44510</v>
      </c>
      <c r="K89" s="2291">
        <v>44505</v>
      </c>
    </row>
    <row r="90" spans="1:11" s="2194" customFormat="1" ht="20.100000000000001" hidden="1" customHeight="1">
      <c r="A90" s="2175" t="s">
        <v>567</v>
      </c>
      <c r="B90" s="3026"/>
      <c r="C90" s="2368" t="s">
        <v>404</v>
      </c>
      <c r="D90" s="2351" t="s">
        <v>4849</v>
      </c>
      <c r="E90" s="2286">
        <v>44580</v>
      </c>
      <c r="F90" s="2286"/>
      <c r="G90" s="2288">
        <v>44585</v>
      </c>
      <c r="H90" s="2286">
        <v>44591</v>
      </c>
      <c r="I90" s="2286">
        <v>44594</v>
      </c>
      <c r="J90" s="2284">
        <v>44580</v>
      </c>
      <c r="K90" s="2291">
        <v>44575</v>
      </c>
    </row>
    <row r="91" spans="1:11" s="2194" customFormat="1" ht="20.100000000000001" hidden="1" customHeight="1">
      <c r="A91" s="2175" t="s">
        <v>6704</v>
      </c>
      <c r="B91" s="3026"/>
      <c r="C91" s="2368" t="s">
        <v>404</v>
      </c>
      <c r="D91" s="2351" t="s">
        <v>4851</v>
      </c>
      <c r="E91" s="2371">
        <v>44608</v>
      </c>
      <c r="F91" s="2371"/>
      <c r="G91" s="2372" t="s">
        <v>391</v>
      </c>
      <c r="H91" s="2371">
        <v>44619</v>
      </c>
      <c r="I91" s="2371">
        <v>44622</v>
      </c>
      <c r="J91" s="2284">
        <v>44608</v>
      </c>
      <c r="K91" s="2291">
        <v>44603</v>
      </c>
    </row>
    <row r="92" spans="1:11" s="2194" customFormat="1" ht="20.100000000000001" hidden="1" customHeight="1">
      <c r="A92" s="2175"/>
      <c r="B92" s="3026"/>
      <c r="C92" s="2373" t="s">
        <v>404</v>
      </c>
      <c r="D92" s="2374" t="s">
        <v>4852</v>
      </c>
      <c r="E92" s="2375">
        <v>44628</v>
      </c>
      <c r="F92" s="2375"/>
      <c r="G92" s="2375">
        <v>44633</v>
      </c>
      <c r="H92" s="2375">
        <v>44639</v>
      </c>
      <c r="I92" s="2375">
        <v>44642</v>
      </c>
      <c r="J92" s="2284">
        <v>44622</v>
      </c>
      <c r="K92" s="2291">
        <v>44617</v>
      </c>
    </row>
    <row r="93" spans="1:11" s="2194" customFormat="1" ht="20.100000000000001" hidden="1" customHeight="1">
      <c r="A93" s="2175" t="s">
        <v>393</v>
      </c>
      <c r="B93" s="3026"/>
      <c r="C93" s="2368" t="s">
        <v>404</v>
      </c>
      <c r="D93" s="2351" t="s">
        <v>4853</v>
      </c>
      <c r="E93" s="2371">
        <v>44636</v>
      </c>
      <c r="F93" s="2371"/>
      <c r="G93" s="2372" t="s">
        <v>391</v>
      </c>
      <c r="H93" s="2371">
        <v>44647</v>
      </c>
      <c r="I93" s="2371">
        <v>44650</v>
      </c>
      <c r="J93" s="2284">
        <v>44636</v>
      </c>
      <c r="K93" s="2291">
        <v>44631</v>
      </c>
    </row>
    <row r="94" spans="1:11" s="2194" customFormat="1" ht="20.100000000000001" hidden="1" customHeight="1" thickBot="1">
      <c r="A94" s="2175"/>
      <c r="B94" s="3026"/>
      <c r="C94" s="2368" t="s">
        <v>404</v>
      </c>
      <c r="D94" s="2350" t="s">
        <v>4854</v>
      </c>
      <c r="E94" s="2376">
        <v>44686</v>
      </c>
      <c r="F94" s="2376"/>
      <c r="G94" s="1360">
        <v>44691</v>
      </c>
      <c r="H94" s="2376">
        <v>44697</v>
      </c>
      <c r="I94" s="2376">
        <v>44700</v>
      </c>
      <c r="J94" s="2284">
        <v>44650</v>
      </c>
      <c r="K94" s="2291">
        <v>44645</v>
      </c>
    </row>
    <row r="95" spans="1:11" s="2194" customFormat="1" ht="20.100000000000001" hidden="1" customHeight="1" thickTop="1">
      <c r="A95" s="2175" t="s">
        <v>4855</v>
      </c>
      <c r="B95" s="3026"/>
      <c r="C95" s="2354" t="s">
        <v>4856</v>
      </c>
      <c r="D95" s="2351" t="s">
        <v>4857</v>
      </c>
      <c r="E95" s="2360">
        <v>44675</v>
      </c>
      <c r="F95" s="2355"/>
      <c r="G95" s="2372" t="s">
        <v>391</v>
      </c>
      <c r="H95" s="2372" t="s">
        <v>391</v>
      </c>
      <c r="I95" s="2356">
        <v>44689</v>
      </c>
      <c r="J95" s="2284">
        <v>44657</v>
      </c>
      <c r="K95" s="2291">
        <v>44652</v>
      </c>
    </row>
    <row r="96" spans="1:11" s="2194" customFormat="1" ht="20.100000000000001" hidden="1" customHeight="1">
      <c r="A96" s="2175" t="s">
        <v>4858</v>
      </c>
      <c r="B96" s="3026"/>
      <c r="C96" s="2354" t="s">
        <v>4859</v>
      </c>
      <c r="D96" s="2351" t="s">
        <v>4860</v>
      </c>
      <c r="E96" s="2360">
        <v>44669</v>
      </c>
      <c r="F96" s="2355"/>
      <c r="G96" s="2372" t="s">
        <v>391</v>
      </c>
      <c r="H96" s="2372" t="s">
        <v>391</v>
      </c>
      <c r="I96" s="2372" t="s">
        <v>391</v>
      </c>
      <c r="J96" s="2284">
        <v>44664</v>
      </c>
      <c r="K96" s="2291">
        <v>44659</v>
      </c>
    </row>
    <row r="97" spans="1:11" s="2194" customFormat="1" ht="20.100000000000001" hidden="1" customHeight="1">
      <c r="A97" s="2175"/>
      <c r="B97" s="3026"/>
      <c r="C97" s="2368" t="s">
        <v>404</v>
      </c>
      <c r="D97" s="2353" t="s">
        <v>4861</v>
      </c>
      <c r="E97" s="2288">
        <v>44671</v>
      </c>
      <c r="F97" s="2297"/>
      <c r="G97" s="2298" t="s">
        <v>391</v>
      </c>
      <c r="H97" s="2288">
        <v>44682</v>
      </c>
      <c r="I97" s="2288">
        <v>44685</v>
      </c>
      <c r="J97" s="2284">
        <v>44671</v>
      </c>
      <c r="K97" s="2291">
        <v>44666</v>
      </c>
    </row>
    <row r="98" spans="1:11" s="2194" customFormat="1" ht="20.100000000000001" hidden="1" customHeight="1" thickBot="1">
      <c r="A98" s="2175"/>
      <c r="B98" s="3026"/>
      <c r="C98" s="2368" t="s">
        <v>404</v>
      </c>
      <c r="D98" s="2361" t="s">
        <v>4862</v>
      </c>
      <c r="E98" s="2292">
        <v>44678</v>
      </c>
      <c r="F98" s="2292"/>
      <c r="G98" s="2292">
        <v>44683</v>
      </c>
      <c r="H98" s="2292">
        <v>44689</v>
      </c>
      <c r="I98" s="2292">
        <v>44692</v>
      </c>
      <c r="J98" s="2284">
        <v>44678</v>
      </c>
      <c r="K98" s="2291">
        <v>44673</v>
      </c>
    </row>
    <row r="99" spans="1:11" s="2194" customFormat="1" ht="18.75" hidden="1" customHeight="1" thickTop="1">
      <c r="A99" s="2175"/>
      <c r="B99" s="3026"/>
      <c r="C99" s="2368" t="s">
        <v>404</v>
      </c>
      <c r="D99" s="2351" t="s">
        <v>4863</v>
      </c>
      <c r="E99" s="2286">
        <v>44685</v>
      </c>
      <c r="F99" s="2286"/>
      <c r="G99" s="2298" t="s">
        <v>391</v>
      </c>
      <c r="H99" s="2286">
        <v>44696</v>
      </c>
      <c r="I99" s="2286">
        <v>44699</v>
      </c>
      <c r="J99" s="2284">
        <v>44685</v>
      </c>
      <c r="K99" s="2291">
        <v>44680</v>
      </c>
    </row>
    <row r="100" spans="1:11" s="2194" customFormat="1" ht="20.100000000000001" hidden="1" customHeight="1">
      <c r="A100" s="2175"/>
      <c r="B100" s="3026"/>
      <c r="C100" s="2368" t="s">
        <v>404</v>
      </c>
      <c r="D100" s="2351" t="s">
        <v>4864</v>
      </c>
      <c r="E100" s="2286">
        <v>44692</v>
      </c>
      <c r="F100" s="2286"/>
      <c r="G100" s="2286">
        <v>44697</v>
      </c>
      <c r="H100" s="2286">
        <v>44703</v>
      </c>
      <c r="I100" s="2286">
        <v>44706</v>
      </c>
      <c r="J100" s="2284">
        <v>44692</v>
      </c>
      <c r="K100" s="2291">
        <v>44687</v>
      </c>
    </row>
    <row r="101" spans="1:11" s="2194" customFormat="1" ht="20.100000000000001" hidden="1" customHeight="1">
      <c r="A101" s="2175"/>
      <c r="B101" s="3026"/>
      <c r="C101" s="2368" t="s">
        <v>404</v>
      </c>
      <c r="D101" s="2377" t="s">
        <v>4865</v>
      </c>
      <c r="E101" s="2295">
        <v>44699</v>
      </c>
      <c r="F101" s="2295"/>
      <c r="G101" s="2295">
        <v>44704</v>
      </c>
      <c r="H101" s="2295">
        <v>44710</v>
      </c>
      <c r="I101" s="2295">
        <v>44713</v>
      </c>
      <c r="J101" s="2284">
        <v>44699</v>
      </c>
      <c r="K101" s="2291">
        <v>44694</v>
      </c>
    </row>
    <row r="102" spans="1:11" s="2194" customFormat="1" ht="20.100000000000001" hidden="1" customHeight="1" thickBot="1">
      <c r="A102" s="2175"/>
      <c r="B102" s="3026"/>
      <c r="C102" s="2368" t="s">
        <v>404</v>
      </c>
      <c r="D102" s="2350" t="s">
        <v>4866</v>
      </c>
      <c r="E102" s="2295">
        <f>E101+7</f>
        <v>44706</v>
      </c>
      <c r="F102" s="2295"/>
      <c r="G102" s="2295">
        <f>E102+5</f>
        <v>44711</v>
      </c>
      <c r="H102" s="2295">
        <f>E102+11</f>
        <v>44717</v>
      </c>
      <c r="I102" s="2295">
        <f>E102+14</f>
        <v>44720</v>
      </c>
      <c r="J102" s="2284">
        <f t="shared" ref="J102:J129" si="19">J101+7</f>
        <v>44706</v>
      </c>
      <c r="K102" s="2291" t="e">
        <f>#REF!</f>
        <v>#REF!</v>
      </c>
    </row>
    <row r="103" spans="1:11" s="2194" customFormat="1" ht="20.100000000000001" hidden="1" customHeight="1" thickTop="1">
      <c r="A103" s="2175"/>
      <c r="B103" s="3026"/>
      <c r="C103" s="2368" t="s">
        <v>404</v>
      </c>
      <c r="D103" s="2351" t="s">
        <v>4867</v>
      </c>
      <c r="E103" s="2364">
        <f t="shared" ref="E103:E129" si="20">E102+7</f>
        <v>44713</v>
      </c>
      <c r="F103" s="2364"/>
      <c r="G103" s="2364">
        <f t="shared" ref="G103:G106" si="21">E103+5</f>
        <v>44718</v>
      </c>
      <c r="H103" s="2364">
        <f t="shared" ref="H103:H106" si="22">E103+11</f>
        <v>44724</v>
      </c>
      <c r="I103" s="2364">
        <f t="shared" ref="I103:I106" si="23">E103+14</f>
        <v>44727</v>
      </c>
      <c r="J103" s="2284">
        <f t="shared" si="19"/>
        <v>44713</v>
      </c>
      <c r="K103" s="2291" t="e">
        <f>#REF!</f>
        <v>#REF!</v>
      </c>
    </row>
    <row r="104" spans="1:11" s="2194" customFormat="1" ht="20.100000000000001" hidden="1" customHeight="1">
      <c r="A104" s="2175"/>
      <c r="B104" s="3026"/>
      <c r="C104" s="2368" t="s">
        <v>404</v>
      </c>
      <c r="D104" s="2351" t="s">
        <v>4868</v>
      </c>
      <c r="E104" s="2364">
        <f t="shared" si="20"/>
        <v>44720</v>
      </c>
      <c r="F104" s="2364"/>
      <c r="G104" s="2364">
        <f t="shared" si="21"/>
        <v>44725</v>
      </c>
      <c r="H104" s="2364">
        <f t="shared" si="22"/>
        <v>44731</v>
      </c>
      <c r="I104" s="2364">
        <f t="shared" si="23"/>
        <v>44734</v>
      </c>
      <c r="J104" s="2284">
        <f t="shared" si="19"/>
        <v>44720</v>
      </c>
      <c r="K104" s="2291" t="e">
        <f>#REF!</f>
        <v>#REF!</v>
      </c>
    </row>
    <row r="105" spans="1:11" s="2194" customFormat="1" ht="20.100000000000001" hidden="1" customHeight="1">
      <c r="A105" s="2175"/>
      <c r="B105" s="3026"/>
      <c r="C105" s="2352" t="s">
        <v>404</v>
      </c>
      <c r="D105" s="2353" t="s">
        <v>4869</v>
      </c>
      <c r="E105" s="2378">
        <f t="shared" si="20"/>
        <v>44727</v>
      </c>
      <c r="F105" s="2378"/>
      <c r="G105" s="2378">
        <f t="shared" si="21"/>
        <v>44732</v>
      </c>
      <c r="H105" s="2378">
        <f t="shared" si="22"/>
        <v>44738</v>
      </c>
      <c r="I105" s="2378">
        <f t="shared" si="23"/>
        <v>44741</v>
      </c>
      <c r="J105" s="2284">
        <f t="shared" si="19"/>
        <v>44727</v>
      </c>
      <c r="K105" s="2291" t="e">
        <f>#REF!</f>
        <v>#REF!</v>
      </c>
    </row>
    <row r="106" spans="1:11" s="2194" customFormat="1" ht="0.75" hidden="1" customHeight="1">
      <c r="A106" s="2175"/>
      <c r="B106" s="3026"/>
      <c r="C106" s="2368" t="s">
        <v>404</v>
      </c>
      <c r="D106" s="2351" t="s">
        <v>4870</v>
      </c>
      <c r="E106" s="2371">
        <f t="shared" si="20"/>
        <v>44734</v>
      </c>
      <c r="F106" s="2371"/>
      <c r="G106" s="2371">
        <f t="shared" si="21"/>
        <v>44739</v>
      </c>
      <c r="H106" s="2371">
        <f t="shared" si="22"/>
        <v>44745</v>
      </c>
      <c r="I106" s="2371">
        <f t="shared" si="23"/>
        <v>44748</v>
      </c>
      <c r="J106" s="2284">
        <f t="shared" si="19"/>
        <v>44734</v>
      </c>
      <c r="K106" s="2291" t="e">
        <f>#REF!</f>
        <v>#REF!</v>
      </c>
    </row>
    <row r="107" spans="1:11" s="2194" customFormat="1" ht="20.100000000000001" hidden="1" customHeight="1" thickBot="1">
      <c r="A107" s="2175"/>
      <c r="B107" s="3026"/>
      <c r="C107" s="2354" t="s">
        <v>4871</v>
      </c>
      <c r="D107" s="2351" t="s">
        <v>4872</v>
      </c>
      <c r="E107" s="2371">
        <v>44753</v>
      </c>
      <c r="F107" s="2371"/>
      <c r="G107" s="2379" t="s">
        <v>391</v>
      </c>
      <c r="H107" s="2371">
        <v>44764</v>
      </c>
      <c r="I107" s="2371">
        <v>44767</v>
      </c>
      <c r="J107" s="2284">
        <v>44748</v>
      </c>
      <c r="K107" s="2291">
        <v>44743</v>
      </c>
    </row>
    <row r="108" spans="1:11" s="2194" customFormat="1" ht="20.100000000000001" hidden="1" customHeight="1" thickTop="1">
      <c r="A108" s="2175"/>
      <c r="B108" s="3026"/>
      <c r="C108" s="2368" t="s">
        <v>404</v>
      </c>
      <c r="D108" s="2351" t="s">
        <v>4873</v>
      </c>
      <c r="E108" s="2380">
        <v>44762</v>
      </c>
      <c r="F108" s="2380"/>
      <c r="G108" s="2380">
        <v>44767</v>
      </c>
      <c r="H108" s="2380">
        <v>44773</v>
      </c>
      <c r="I108" s="2380">
        <v>44776</v>
      </c>
      <c r="J108" s="2284">
        <v>44762</v>
      </c>
      <c r="K108" s="2291">
        <v>44757</v>
      </c>
    </row>
    <row r="109" spans="1:11" s="2194" customFormat="1" ht="20.100000000000001" hidden="1" customHeight="1" thickBot="1">
      <c r="A109" s="2175"/>
      <c r="B109" s="3026"/>
      <c r="C109" s="2358" t="s">
        <v>404</v>
      </c>
      <c r="D109" s="2350" t="s">
        <v>4874</v>
      </c>
      <c r="E109" s="2381">
        <v>44769</v>
      </c>
      <c r="F109" s="2381"/>
      <c r="G109" s="2381">
        <v>44774</v>
      </c>
      <c r="H109" s="2381">
        <v>44780</v>
      </c>
      <c r="I109" s="2381">
        <v>44783</v>
      </c>
      <c r="J109" s="2284">
        <v>44769</v>
      </c>
      <c r="K109" s="2291">
        <v>44764</v>
      </c>
    </row>
    <row r="110" spans="1:11" s="2194" customFormat="1" ht="20.100000000000001" hidden="1" customHeight="1" thickTop="1">
      <c r="A110" s="2175"/>
      <c r="B110" s="3026"/>
      <c r="C110" s="2368" t="s">
        <v>404</v>
      </c>
      <c r="D110" s="2351" t="s">
        <v>4875</v>
      </c>
      <c r="E110" s="2364">
        <v>44776</v>
      </c>
      <c r="F110" s="2364"/>
      <c r="G110" s="2364">
        <v>44781</v>
      </c>
      <c r="H110" s="2364">
        <v>44787</v>
      </c>
      <c r="I110" s="2364">
        <v>44790</v>
      </c>
      <c r="J110" s="2284">
        <v>44776</v>
      </c>
      <c r="K110" s="2291">
        <v>44771</v>
      </c>
    </row>
    <row r="111" spans="1:11" s="2194" customFormat="1" ht="20.100000000000001" hidden="1" customHeight="1">
      <c r="A111" s="2175"/>
      <c r="B111" s="3026"/>
      <c r="C111" s="2368" t="s">
        <v>404</v>
      </c>
      <c r="D111" s="2353" t="s">
        <v>4876</v>
      </c>
      <c r="E111" s="2378">
        <v>44783</v>
      </c>
      <c r="F111" s="2378"/>
      <c r="G111" s="2378">
        <v>44788</v>
      </c>
      <c r="H111" s="2378">
        <v>44794</v>
      </c>
      <c r="I111" s="2378">
        <v>44797</v>
      </c>
      <c r="J111" s="2284">
        <v>44783</v>
      </c>
      <c r="K111" s="2291">
        <v>44778</v>
      </c>
    </row>
    <row r="112" spans="1:11" s="2194" customFormat="1" ht="20.100000000000001" hidden="1" customHeight="1">
      <c r="A112" s="2175"/>
      <c r="B112" s="3026"/>
      <c r="C112" s="2368" t="s">
        <v>404</v>
      </c>
      <c r="D112" s="2351" t="s">
        <v>4877</v>
      </c>
      <c r="E112" s="2364">
        <v>44790</v>
      </c>
      <c r="F112" s="2364"/>
      <c r="G112" s="2364">
        <v>44795</v>
      </c>
      <c r="H112" s="2364">
        <v>44801</v>
      </c>
      <c r="I112" s="2364">
        <v>44804</v>
      </c>
      <c r="J112" s="2284">
        <v>44790</v>
      </c>
      <c r="K112" s="2291">
        <v>44785</v>
      </c>
    </row>
    <row r="113" spans="1:11" s="2194" customFormat="1" ht="20.100000000000001" hidden="1" customHeight="1">
      <c r="A113" s="2175"/>
      <c r="B113" s="3026"/>
      <c r="C113" s="2368" t="s">
        <v>404</v>
      </c>
      <c r="D113" s="2351" t="s">
        <v>4878</v>
      </c>
      <c r="E113" s="2364">
        <v>44797</v>
      </c>
      <c r="F113" s="2364"/>
      <c r="G113" s="2364">
        <v>44802</v>
      </c>
      <c r="H113" s="2364">
        <v>44808</v>
      </c>
      <c r="I113" s="2364">
        <v>44811</v>
      </c>
      <c r="J113" s="2284">
        <v>44797</v>
      </c>
      <c r="K113" s="2291">
        <v>44792</v>
      </c>
    </row>
    <row r="114" spans="1:11" s="2194" customFormat="1" ht="20.100000000000001" hidden="1" customHeight="1" thickBot="1">
      <c r="A114" s="2175"/>
      <c r="B114" s="3026"/>
      <c r="C114" s="2382" t="s">
        <v>404</v>
      </c>
      <c r="D114" s="2361" t="s">
        <v>4879</v>
      </c>
      <c r="E114" s="2379">
        <v>44804</v>
      </c>
      <c r="F114" s="2379"/>
      <c r="G114" s="2379">
        <v>44809</v>
      </c>
      <c r="H114" s="2379">
        <v>44815</v>
      </c>
      <c r="I114" s="2379">
        <v>44818</v>
      </c>
      <c r="J114" s="2284">
        <v>44804</v>
      </c>
      <c r="K114" s="2291">
        <v>44799</v>
      </c>
    </row>
    <row r="115" spans="1:11" s="2194" customFormat="1" ht="20.100000000000001" hidden="1" customHeight="1" thickTop="1">
      <c r="A115" s="2175"/>
      <c r="B115" s="3026"/>
      <c r="C115" s="2368" t="s">
        <v>404</v>
      </c>
      <c r="D115" s="2351" t="s">
        <v>4880</v>
      </c>
      <c r="E115" s="2364">
        <v>44811</v>
      </c>
      <c r="F115" s="2364"/>
      <c r="G115" s="2364">
        <v>44816</v>
      </c>
      <c r="H115" s="2364">
        <v>44822</v>
      </c>
      <c r="I115" s="2364">
        <v>44825</v>
      </c>
      <c r="J115" s="2284">
        <v>44811</v>
      </c>
      <c r="K115" s="2291">
        <v>44806</v>
      </c>
    </row>
    <row r="116" spans="1:11" s="2194" customFormat="1" ht="20.100000000000001" hidden="1" customHeight="1">
      <c r="A116" s="2175"/>
      <c r="B116" s="3026"/>
      <c r="C116" s="2368" t="s">
        <v>404</v>
      </c>
      <c r="D116" s="2351" t="s">
        <v>4881</v>
      </c>
      <c r="E116" s="2364">
        <v>44818</v>
      </c>
      <c r="F116" s="2364"/>
      <c r="G116" s="2364">
        <v>44823</v>
      </c>
      <c r="H116" s="2364">
        <v>44829</v>
      </c>
      <c r="I116" s="2364">
        <v>44832</v>
      </c>
      <c r="J116" s="2284">
        <v>44818</v>
      </c>
      <c r="K116" s="2291">
        <v>44813</v>
      </c>
    </row>
    <row r="117" spans="1:11" s="2194" customFormat="1" ht="20.100000000000001" hidden="1" customHeight="1">
      <c r="A117" s="2175"/>
      <c r="B117" s="3026"/>
      <c r="C117" s="2368" t="s">
        <v>404</v>
      </c>
      <c r="D117" s="2353" t="s">
        <v>4882</v>
      </c>
      <c r="E117" s="2378">
        <v>44825</v>
      </c>
      <c r="F117" s="2378"/>
      <c r="G117" s="2378">
        <v>44830</v>
      </c>
      <c r="H117" s="2378">
        <v>44836</v>
      </c>
      <c r="I117" s="2378">
        <v>44839</v>
      </c>
      <c r="J117" s="2284">
        <v>44825</v>
      </c>
      <c r="K117" s="2291">
        <v>44820</v>
      </c>
    </row>
    <row r="118" spans="1:11" s="2194" customFormat="1" ht="20.100000000000001" hidden="1" customHeight="1" thickBot="1">
      <c r="A118" s="2175"/>
      <c r="B118" s="3026"/>
      <c r="C118" s="2368" t="s">
        <v>404</v>
      </c>
      <c r="D118" s="2361" t="s">
        <v>4883</v>
      </c>
      <c r="E118" s="2379">
        <v>44832</v>
      </c>
      <c r="F118" s="2379"/>
      <c r="G118" s="2379">
        <v>44837</v>
      </c>
      <c r="H118" s="2379">
        <v>44843</v>
      </c>
      <c r="I118" s="2379">
        <v>44846</v>
      </c>
      <c r="J118" s="2284">
        <v>44832</v>
      </c>
      <c r="K118" s="2291">
        <v>44827</v>
      </c>
    </row>
    <row r="119" spans="1:11" s="2194" customFormat="1" ht="20.100000000000001" hidden="1" customHeight="1" thickTop="1">
      <c r="A119" s="2175"/>
      <c r="B119" s="3026"/>
      <c r="C119" s="2368" t="s">
        <v>404</v>
      </c>
      <c r="D119" s="2351" t="s">
        <v>4884</v>
      </c>
      <c r="E119" s="2383">
        <v>44839</v>
      </c>
      <c r="F119" s="2383"/>
      <c r="G119" s="2383">
        <f t="shared" ref="G119:G129" si="24">E119+5</f>
        <v>44844</v>
      </c>
      <c r="H119" s="2383">
        <f t="shared" ref="H119:H129" si="25">E119+11</f>
        <v>44850</v>
      </c>
      <c r="I119" s="2383">
        <f t="shared" ref="I119:I129" si="26">E119+14</f>
        <v>44853</v>
      </c>
      <c r="J119" s="2284">
        <f t="shared" si="19"/>
        <v>44839</v>
      </c>
      <c r="K119" s="2291" t="e">
        <f>#REF!</f>
        <v>#REF!</v>
      </c>
    </row>
    <row r="120" spans="1:11" s="2194" customFormat="1" ht="20.100000000000001" hidden="1" customHeight="1">
      <c r="A120" s="2175"/>
      <c r="B120" s="3026"/>
      <c r="C120" s="2368" t="s">
        <v>404</v>
      </c>
      <c r="D120" s="2351" t="s">
        <v>4885</v>
      </c>
      <c r="E120" s="2383">
        <v>44846</v>
      </c>
      <c r="F120" s="2383"/>
      <c r="G120" s="2383">
        <f t="shared" si="24"/>
        <v>44851</v>
      </c>
      <c r="H120" s="2383">
        <f t="shared" si="25"/>
        <v>44857</v>
      </c>
      <c r="I120" s="2383">
        <f t="shared" si="26"/>
        <v>44860</v>
      </c>
      <c r="J120" s="2284">
        <f t="shared" si="19"/>
        <v>44846</v>
      </c>
      <c r="K120" s="2291" t="e">
        <f>#REF!</f>
        <v>#REF!</v>
      </c>
    </row>
    <row r="121" spans="1:11" s="2194" customFormat="1" ht="20.100000000000001" hidden="1" customHeight="1">
      <c r="A121" s="2175"/>
      <c r="B121" s="3026"/>
      <c r="C121" s="2368" t="s">
        <v>404</v>
      </c>
      <c r="D121" s="2353" t="s">
        <v>4886</v>
      </c>
      <c r="E121" s="2383">
        <v>44846</v>
      </c>
      <c r="F121" s="2383"/>
      <c r="G121" s="2383">
        <f t="shared" si="24"/>
        <v>44851</v>
      </c>
      <c r="H121" s="2383">
        <f t="shared" si="25"/>
        <v>44857</v>
      </c>
      <c r="I121" s="2383">
        <f t="shared" si="26"/>
        <v>44860</v>
      </c>
      <c r="J121" s="2284">
        <f t="shared" si="19"/>
        <v>44853</v>
      </c>
      <c r="K121" s="2291" t="e">
        <f>#REF!</f>
        <v>#REF!</v>
      </c>
    </row>
    <row r="122" spans="1:11" s="2194" customFormat="1" ht="20.100000000000001" hidden="1" customHeight="1" thickBot="1">
      <c r="A122" s="2175"/>
      <c r="B122" s="3026"/>
      <c r="C122" s="2368" t="s">
        <v>404</v>
      </c>
      <c r="D122" s="2361" t="s">
        <v>4887</v>
      </c>
      <c r="E122" s="2383">
        <v>44846</v>
      </c>
      <c r="F122" s="2383"/>
      <c r="G122" s="2383">
        <f t="shared" si="24"/>
        <v>44851</v>
      </c>
      <c r="H122" s="2383">
        <f t="shared" si="25"/>
        <v>44857</v>
      </c>
      <c r="I122" s="2383">
        <f t="shared" si="26"/>
        <v>44860</v>
      </c>
      <c r="J122" s="2284">
        <f t="shared" si="19"/>
        <v>44860</v>
      </c>
      <c r="K122" s="2291" t="e">
        <f>#REF!</f>
        <v>#REF!</v>
      </c>
    </row>
    <row r="123" spans="1:11" s="2194" customFormat="1" ht="20.100000000000001" hidden="1" customHeight="1" thickTop="1">
      <c r="A123" s="2175"/>
      <c r="B123" s="3026"/>
      <c r="C123" s="2368" t="s">
        <v>404</v>
      </c>
      <c r="D123" s="2351" t="s">
        <v>4888</v>
      </c>
      <c r="E123" s="2383">
        <v>44846</v>
      </c>
      <c r="F123" s="2383"/>
      <c r="G123" s="2383">
        <f t="shared" si="24"/>
        <v>44851</v>
      </c>
      <c r="H123" s="2383">
        <f t="shared" si="25"/>
        <v>44857</v>
      </c>
      <c r="I123" s="2383">
        <f t="shared" si="26"/>
        <v>44860</v>
      </c>
      <c r="J123" s="2284">
        <f t="shared" si="19"/>
        <v>44867</v>
      </c>
      <c r="K123" s="2291" t="e">
        <f>#REF!</f>
        <v>#REF!</v>
      </c>
    </row>
    <row r="124" spans="1:11" s="2194" customFormat="1" ht="20.100000000000001" hidden="1" customHeight="1">
      <c r="A124" s="2175"/>
      <c r="B124" s="3026"/>
      <c r="C124" s="2368" t="s">
        <v>404</v>
      </c>
      <c r="D124" s="2351" t="s">
        <v>4889</v>
      </c>
      <c r="E124" s="2383">
        <v>44846</v>
      </c>
      <c r="F124" s="2383"/>
      <c r="G124" s="2383">
        <f t="shared" si="24"/>
        <v>44851</v>
      </c>
      <c r="H124" s="2383">
        <f t="shared" si="25"/>
        <v>44857</v>
      </c>
      <c r="I124" s="2383">
        <f t="shared" si="26"/>
        <v>44860</v>
      </c>
      <c r="J124" s="2284">
        <f t="shared" si="19"/>
        <v>44874</v>
      </c>
      <c r="K124" s="2291" t="e">
        <f>#REF!</f>
        <v>#REF!</v>
      </c>
    </row>
    <row r="125" spans="1:11" s="2194" customFormat="1" ht="20.100000000000001" hidden="1" customHeight="1">
      <c r="A125" s="2175"/>
      <c r="B125" s="3026"/>
      <c r="C125" s="2368" t="s">
        <v>404</v>
      </c>
      <c r="D125" s="2353" t="s">
        <v>4890</v>
      </c>
      <c r="E125" s="2383">
        <v>44846</v>
      </c>
      <c r="F125" s="2383"/>
      <c r="G125" s="2383">
        <f t="shared" si="24"/>
        <v>44851</v>
      </c>
      <c r="H125" s="2383">
        <f t="shared" si="25"/>
        <v>44857</v>
      </c>
      <c r="I125" s="2383">
        <f t="shared" si="26"/>
        <v>44860</v>
      </c>
      <c r="J125" s="2284">
        <f t="shared" si="19"/>
        <v>44881</v>
      </c>
      <c r="K125" s="2291" t="e">
        <f>#REF!</f>
        <v>#REF!</v>
      </c>
    </row>
    <row r="126" spans="1:11" s="2194" customFormat="1" ht="20.100000000000001" hidden="1" customHeight="1">
      <c r="A126" s="2175"/>
      <c r="B126" s="3026"/>
      <c r="C126" s="2368" t="s">
        <v>404</v>
      </c>
      <c r="D126" s="2351" t="s">
        <v>4891</v>
      </c>
      <c r="E126" s="2383">
        <v>44846</v>
      </c>
      <c r="F126" s="2383"/>
      <c r="G126" s="2383">
        <f t="shared" si="24"/>
        <v>44851</v>
      </c>
      <c r="H126" s="2383">
        <f t="shared" si="25"/>
        <v>44857</v>
      </c>
      <c r="I126" s="2383">
        <f t="shared" si="26"/>
        <v>44860</v>
      </c>
      <c r="J126" s="2284">
        <f t="shared" si="19"/>
        <v>44888</v>
      </c>
      <c r="K126" s="2291" t="e">
        <f>#REF!</f>
        <v>#REF!</v>
      </c>
    </row>
    <row r="127" spans="1:11" s="2194" customFormat="1" ht="20.100000000000001" hidden="1" customHeight="1">
      <c r="A127" s="2175"/>
      <c r="B127" s="3026"/>
      <c r="C127" s="2369" t="s">
        <v>404</v>
      </c>
      <c r="D127" s="2377" t="s">
        <v>4892</v>
      </c>
      <c r="E127" s="2384">
        <v>44846</v>
      </c>
      <c r="F127" s="2384"/>
      <c r="G127" s="2384">
        <f t="shared" si="24"/>
        <v>44851</v>
      </c>
      <c r="H127" s="2384">
        <f t="shared" si="25"/>
        <v>44857</v>
      </c>
      <c r="I127" s="2384">
        <f t="shared" si="26"/>
        <v>44860</v>
      </c>
      <c r="J127" s="2284">
        <f t="shared" si="19"/>
        <v>44895</v>
      </c>
      <c r="K127" s="2291" t="e">
        <f>#REF!</f>
        <v>#REF!</v>
      </c>
    </row>
    <row r="128" spans="1:11" s="2194" customFormat="1" ht="20.100000000000001" hidden="1" customHeight="1">
      <c r="A128" s="2175"/>
      <c r="B128" s="3026"/>
      <c r="C128" s="2369" t="s">
        <v>404</v>
      </c>
      <c r="D128" s="2353" t="s">
        <v>4893</v>
      </c>
      <c r="E128" s="1360">
        <f t="shared" si="20"/>
        <v>44853</v>
      </c>
      <c r="F128" s="1360"/>
      <c r="G128" s="1360">
        <f t="shared" si="24"/>
        <v>44858</v>
      </c>
      <c r="H128" s="1360">
        <f t="shared" si="25"/>
        <v>44864</v>
      </c>
      <c r="I128" s="1360">
        <f t="shared" si="26"/>
        <v>44867</v>
      </c>
      <c r="J128" s="2284">
        <f t="shared" si="19"/>
        <v>44902</v>
      </c>
      <c r="K128" s="2291" t="e">
        <f>#REF!</f>
        <v>#REF!</v>
      </c>
    </row>
    <row r="129" spans="1:11" s="2194" customFormat="1" ht="20.100000000000001" hidden="1" customHeight="1" thickBot="1">
      <c r="A129" s="2175"/>
      <c r="B129" s="3026"/>
      <c r="C129" s="2369" t="s">
        <v>404</v>
      </c>
      <c r="D129" s="2361" t="s">
        <v>4894</v>
      </c>
      <c r="E129" s="2385">
        <f t="shared" si="20"/>
        <v>44860</v>
      </c>
      <c r="F129" s="2385"/>
      <c r="G129" s="2385">
        <f t="shared" si="24"/>
        <v>44865</v>
      </c>
      <c r="H129" s="2385">
        <f t="shared" si="25"/>
        <v>44871</v>
      </c>
      <c r="I129" s="2385">
        <f t="shared" si="26"/>
        <v>44874</v>
      </c>
      <c r="J129" s="2284">
        <f t="shared" si="19"/>
        <v>44909</v>
      </c>
      <c r="K129" s="2291" t="e">
        <f>#REF!</f>
        <v>#REF!</v>
      </c>
    </row>
    <row r="130" spans="1:11" s="2194" customFormat="1" ht="20.100000000000001" hidden="1" customHeight="1" thickTop="1">
      <c r="A130" s="2175"/>
      <c r="B130" s="3026"/>
      <c r="C130" s="2369" t="s">
        <v>404</v>
      </c>
      <c r="D130" s="2351" t="s">
        <v>4895</v>
      </c>
      <c r="E130" s="2371">
        <f>E129+7</f>
        <v>44867</v>
      </c>
      <c r="F130" s="2371"/>
      <c r="G130" s="2371">
        <f>E130+5</f>
        <v>44872</v>
      </c>
      <c r="H130" s="2371">
        <f>E130+11</f>
        <v>44878</v>
      </c>
      <c r="I130" s="2371">
        <f>E130+14</f>
        <v>44881</v>
      </c>
      <c r="J130" s="2284">
        <f>J129+7</f>
        <v>44916</v>
      </c>
      <c r="K130" s="2291" t="e">
        <f>#REF!</f>
        <v>#REF!</v>
      </c>
    </row>
    <row r="131" spans="1:11" s="2194" customFormat="1" ht="24" hidden="1" customHeight="1">
      <c r="A131" s="2175"/>
      <c r="B131" s="3026"/>
      <c r="C131" s="2772" t="s">
        <v>6705</v>
      </c>
      <c r="D131" s="2275"/>
      <c r="E131" s="2386" t="s">
        <v>96</v>
      </c>
      <c r="F131" s="2347" t="s">
        <v>101</v>
      </c>
      <c r="G131" s="2834" t="s">
        <v>1321</v>
      </c>
      <c r="H131" s="2347" t="s">
        <v>971</v>
      </c>
      <c r="I131" s="2276"/>
      <c r="J131" s="2299" t="s">
        <v>6706</v>
      </c>
    </row>
    <row r="132" spans="1:11" s="2194" customFormat="1" ht="20.100000000000001" hidden="1" customHeight="1" thickBot="1">
      <c r="A132" s="2175"/>
      <c r="B132" s="3026"/>
      <c r="C132" s="2348"/>
      <c r="D132" s="2300" t="s">
        <v>6707</v>
      </c>
      <c r="E132" s="2301" t="s">
        <v>3655</v>
      </c>
      <c r="F132" s="2302" t="s">
        <v>3088</v>
      </c>
      <c r="G132" s="2835" t="s">
        <v>4038</v>
      </c>
      <c r="H132" s="2848" t="s">
        <v>3658</v>
      </c>
      <c r="I132" s="2303" t="s">
        <v>4411</v>
      </c>
      <c r="J132" s="2304" t="s">
        <v>6708</v>
      </c>
      <c r="K132" s="2196"/>
    </row>
    <row r="133" spans="1:11" s="2194" customFormat="1" ht="20.100000000000001" hidden="1" customHeight="1" thickTop="1">
      <c r="A133" s="2175"/>
      <c r="B133" s="3026" t="s">
        <v>5413</v>
      </c>
      <c r="C133" s="2354" t="s">
        <v>4297</v>
      </c>
      <c r="D133" s="2351" t="s">
        <v>6709</v>
      </c>
      <c r="E133" s="2355">
        <v>45372</v>
      </c>
      <c r="F133" s="2387" t="s">
        <v>391</v>
      </c>
      <c r="G133" s="2356">
        <f t="shared" ref="G133:G157" si="27">E133+15</f>
        <v>45387</v>
      </c>
      <c r="H133" s="2356">
        <f t="shared" ref="H133:H158" si="28">E133+19</f>
        <v>45391</v>
      </c>
      <c r="I133" s="2305">
        <v>45369</v>
      </c>
      <c r="J133" s="2303">
        <f t="shared" ref="J133:J177" si="29">I133+1</f>
        <v>45370</v>
      </c>
      <c r="K133" s="2196"/>
    </row>
    <row r="134" spans="1:11" s="2194" customFormat="1" ht="20.100000000000001" hidden="1" customHeight="1">
      <c r="A134" s="2175" t="s">
        <v>6710</v>
      </c>
      <c r="B134" s="3026" t="s">
        <v>5416</v>
      </c>
      <c r="C134" s="2354" t="s">
        <v>4899</v>
      </c>
      <c r="D134" s="2351" t="s">
        <v>6711</v>
      </c>
      <c r="E134" s="1355">
        <v>45382</v>
      </c>
      <c r="F134" s="2387" t="s">
        <v>391</v>
      </c>
      <c r="G134" s="2356">
        <f t="shared" si="27"/>
        <v>45397</v>
      </c>
      <c r="H134" s="2356">
        <f t="shared" si="28"/>
        <v>45401</v>
      </c>
      <c r="I134" s="2305">
        <f>I133+7</f>
        <v>45376</v>
      </c>
      <c r="J134" s="2303">
        <f t="shared" si="29"/>
        <v>45377</v>
      </c>
      <c r="K134" s="2196"/>
    </row>
    <row r="135" spans="1:11" s="2194" customFormat="1" ht="20.100000000000001" hidden="1" customHeight="1">
      <c r="A135" s="2175" t="s">
        <v>6712</v>
      </c>
      <c r="B135" s="3026" t="s">
        <v>5419</v>
      </c>
      <c r="C135" s="2388" t="s">
        <v>404</v>
      </c>
      <c r="D135" s="2353" t="s">
        <v>6713</v>
      </c>
      <c r="E135" s="1360">
        <v>45389</v>
      </c>
      <c r="F135" s="1360">
        <f>E135+6</f>
        <v>45395</v>
      </c>
      <c r="G135" s="1360">
        <f t="shared" si="27"/>
        <v>45404</v>
      </c>
      <c r="H135" s="1360">
        <f t="shared" si="28"/>
        <v>45408</v>
      </c>
      <c r="I135" s="2305">
        <v>45383</v>
      </c>
      <c r="J135" s="2303">
        <f t="shared" si="29"/>
        <v>45384</v>
      </c>
      <c r="K135" s="2196"/>
    </row>
    <row r="136" spans="1:11" s="2194" customFormat="1" ht="20.100000000000001" hidden="1" customHeight="1" thickBot="1">
      <c r="A136" s="2175" t="s">
        <v>6714</v>
      </c>
      <c r="B136" s="3026" t="s">
        <v>5422</v>
      </c>
      <c r="C136" s="2389" t="s">
        <v>3236</v>
      </c>
      <c r="D136" s="2350" t="s">
        <v>6715</v>
      </c>
      <c r="E136" s="2390">
        <v>45391</v>
      </c>
      <c r="F136" s="2391">
        <f>E136+6</f>
        <v>45397</v>
      </c>
      <c r="G136" s="2391">
        <f t="shared" si="27"/>
        <v>45406</v>
      </c>
      <c r="H136" s="2391">
        <f t="shared" si="28"/>
        <v>45410</v>
      </c>
      <c r="I136" s="2305">
        <f>I135+7</f>
        <v>45390</v>
      </c>
      <c r="J136" s="2303">
        <f t="shared" si="29"/>
        <v>45391</v>
      </c>
      <c r="K136" s="2196"/>
    </row>
    <row r="137" spans="1:11" s="2194" customFormat="1" ht="20.100000000000001" hidden="1" customHeight="1" thickTop="1">
      <c r="A137" s="2175" t="s">
        <v>6716</v>
      </c>
      <c r="B137" s="3026" t="s">
        <v>5425</v>
      </c>
      <c r="C137" s="2392" t="s">
        <v>6717</v>
      </c>
      <c r="D137" s="2377" t="s">
        <v>6718</v>
      </c>
      <c r="E137" s="2355">
        <v>45400</v>
      </c>
      <c r="F137" s="2387" t="s">
        <v>391</v>
      </c>
      <c r="G137" s="2356">
        <f t="shared" si="27"/>
        <v>45415</v>
      </c>
      <c r="H137" s="2356">
        <f t="shared" si="28"/>
        <v>45419</v>
      </c>
      <c r="I137" s="2305">
        <f>I136+7</f>
        <v>45397</v>
      </c>
      <c r="J137" s="2303">
        <f t="shared" si="29"/>
        <v>45398</v>
      </c>
      <c r="K137" s="2196"/>
    </row>
    <row r="138" spans="1:11" s="2194" customFormat="1" ht="20.100000000000001" hidden="1" customHeight="1">
      <c r="A138" s="2175" t="s">
        <v>4856</v>
      </c>
      <c r="B138" s="3026" t="s">
        <v>6719</v>
      </c>
      <c r="C138" s="2357" t="s">
        <v>410</v>
      </c>
      <c r="D138" s="2353" t="s">
        <v>6720</v>
      </c>
      <c r="E138" s="1355">
        <v>45406</v>
      </c>
      <c r="F138" s="1873">
        <f t="shared" ref="F138:F176" si="30">E138+6</f>
        <v>45412</v>
      </c>
      <c r="G138" s="1944">
        <f t="shared" si="27"/>
        <v>45421</v>
      </c>
      <c r="H138" s="1944">
        <f t="shared" si="28"/>
        <v>45425</v>
      </c>
      <c r="I138" s="2305">
        <f>I137+7</f>
        <v>45404</v>
      </c>
      <c r="J138" s="2303">
        <f t="shared" si="29"/>
        <v>45405</v>
      </c>
      <c r="K138" s="2196"/>
    </row>
    <row r="139" spans="1:11" s="2194" customFormat="1" ht="20.100000000000001" hidden="1" customHeight="1">
      <c r="A139" s="2175" t="s">
        <v>4297</v>
      </c>
      <c r="B139" s="3026" t="s">
        <v>6721</v>
      </c>
      <c r="C139" s="2357" t="s">
        <v>4856</v>
      </c>
      <c r="D139" s="2353" t="s">
        <v>6722</v>
      </c>
      <c r="E139" s="1355">
        <v>45415</v>
      </c>
      <c r="F139" s="1873">
        <f t="shared" si="30"/>
        <v>45421</v>
      </c>
      <c r="G139" s="1944">
        <f t="shared" si="27"/>
        <v>45430</v>
      </c>
      <c r="H139" s="1944">
        <f t="shared" si="28"/>
        <v>45434</v>
      </c>
      <c r="I139" s="2305">
        <f>I138+7</f>
        <v>45411</v>
      </c>
      <c r="J139" s="2303">
        <f t="shared" si="29"/>
        <v>45412</v>
      </c>
      <c r="K139" s="2196"/>
    </row>
    <row r="140" spans="1:11" s="2194" customFormat="1" ht="20.100000000000001" hidden="1" customHeight="1">
      <c r="A140" s="2175" t="s">
        <v>6723</v>
      </c>
      <c r="B140" s="3026" t="s">
        <v>6724</v>
      </c>
      <c r="C140" s="2393" t="s">
        <v>4897</v>
      </c>
      <c r="D140" s="2394" t="s">
        <v>6725</v>
      </c>
      <c r="E140" s="1949">
        <v>45428</v>
      </c>
      <c r="F140" s="1949">
        <f t="shared" si="30"/>
        <v>45434</v>
      </c>
      <c r="G140" s="1949">
        <f t="shared" si="27"/>
        <v>45443</v>
      </c>
      <c r="H140" s="1949">
        <f t="shared" si="28"/>
        <v>45447</v>
      </c>
      <c r="I140" s="2306">
        <v>45418</v>
      </c>
      <c r="J140" s="2303">
        <f t="shared" si="29"/>
        <v>45419</v>
      </c>
      <c r="K140" s="2196"/>
    </row>
    <row r="141" spans="1:11" s="2194" customFormat="1" ht="20.100000000000001" hidden="1" customHeight="1">
      <c r="A141" s="2175" t="s">
        <v>6726</v>
      </c>
      <c r="B141" s="3026" t="s">
        <v>5438</v>
      </c>
      <c r="C141" s="2314" t="s">
        <v>404</v>
      </c>
      <c r="D141" s="1951" t="s">
        <v>6727</v>
      </c>
      <c r="E141" s="1873">
        <v>45427</v>
      </c>
      <c r="F141" s="1360">
        <f t="shared" si="30"/>
        <v>45433</v>
      </c>
      <c r="G141" s="1360">
        <f t="shared" si="27"/>
        <v>45442</v>
      </c>
      <c r="H141" s="1360">
        <f t="shared" si="28"/>
        <v>45446</v>
      </c>
      <c r="I141" s="2306">
        <f t="shared" ref="I141:I174" si="31">I140+7</f>
        <v>45425</v>
      </c>
      <c r="J141" s="2303">
        <f t="shared" si="29"/>
        <v>45426</v>
      </c>
      <c r="K141" s="2196"/>
    </row>
    <row r="142" spans="1:11" s="2194" customFormat="1" ht="20.100000000000001" hidden="1" customHeight="1">
      <c r="A142" s="2175" t="s">
        <v>6728</v>
      </c>
      <c r="B142" s="3026" t="s">
        <v>6729</v>
      </c>
      <c r="C142" s="2393" t="s">
        <v>6730</v>
      </c>
      <c r="D142" s="2394" t="s">
        <v>6731</v>
      </c>
      <c r="E142" s="1949">
        <v>45437</v>
      </c>
      <c r="F142" s="1873">
        <f t="shared" si="30"/>
        <v>45443</v>
      </c>
      <c r="G142" s="1949">
        <f t="shared" si="27"/>
        <v>45452</v>
      </c>
      <c r="H142" s="1949">
        <f t="shared" si="28"/>
        <v>45456</v>
      </c>
      <c r="I142" s="2306">
        <f t="shared" si="31"/>
        <v>45432</v>
      </c>
      <c r="J142" s="2303">
        <f t="shared" si="29"/>
        <v>45433</v>
      </c>
      <c r="K142" s="2196"/>
    </row>
    <row r="143" spans="1:11" s="2194" customFormat="1" ht="20.100000000000001" hidden="1" customHeight="1">
      <c r="A143" s="2175" t="s">
        <v>6732</v>
      </c>
      <c r="B143" s="3026" t="s">
        <v>6733</v>
      </c>
      <c r="C143" s="2393" t="s">
        <v>4297</v>
      </c>
      <c r="D143" s="2394" t="s">
        <v>6734</v>
      </c>
      <c r="E143" s="1949">
        <v>45448</v>
      </c>
      <c r="F143" s="1949">
        <f t="shared" si="30"/>
        <v>45454</v>
      </c>
      <c r="G143" s="1949">
        <f t="shared" si="27"/>
        <v>45463</v>
      </c>
      <c r="H143" s="1949">
        <f t="shared" si="28"/>
        <v>45467</v>
      </c>
      <c r="I143" s="2306">
        <f t="shared" si="31"/>
        <v>45439</v>
      </c>
      <c r="J143" s="2303">
        <f t="shared" si="29"/>
        <v>45440</v>
      </c>
      <c r="K143" s="2196"/>
    </row>
    <row r="144" spans="1:11" s="2194" customFormat="1" ht="20.100000000000001" hidden="1" customHeight="1">
      <c r="A144" s="2307" t="s">
        <v>6735</v>
      </c>
      <c r="B144" s="3026" t="s">
        <v>6736</v>
      </c>
      <c r="C144" s="2352" t="s">
        <v>404</v>
      </c>
      <c r="D144" s="1964" t="s">
        <v>6737</v>
      </c>
      <c r="E144" s="1873">
        <v>45453</v>
      </c>
      <c r="F144" s="1360">
        <f t="shared" si="30"/>
        <v>45459</v>
      </c>
      <c r="G144" s="1360">
        <f t="shared" si="27"/>
        <v>45468</v>
      </c>
      <c r="H144" s="1360">
        <f t="shared" si="28"/>
        <v>45472</v>
      </c>
      <c r="I144" s="2306">
        <f t="shared" si="31"/>
        <v>45446</v>
      </c>
      <c r="J144" s="2303">
        <f t="shared" si="29"/>
        <v>45447</v>
      </c>
      <c r="K144" s="2196"/>
    </row>
    <row r="145" spans="1:12" s="2194" customFormat="1" ht="20.100000000000001" hidden="1" customHeight="1">
      <c r="A145" s="2308" t="s">
        <v>6738</v>
      </c>
      <c r="B145" s="3026" t="s">
        <v>6739</v>
      </c>
      <c r="C145" s="2357" t="s">
        <v>4899</v>
      </c>
      <c r="D145" s="2353" t="s">
        <v>6740</v>
      </c>
      <c r="E145" s="1355">
        <v>45459</v>
      </c>
      <c r="F145" s="1944">
        <f t="shared" si="30"/>
        <v>45465</v>
      </c>
      <c r="G145" s="1944">
        <f t="shared" si="27"/>
        <v>45474</v>
      </c>
      <c r="H145" s="1944">
        <f t="shared" si="28"/>
        <v>45478</v>
      </c>
      <c r="I145" s="2306">
        <f t="shared" si="31"/>
        <v>45453</v>
      </c>
      <c r="J145" s="2303">
        <f t="shared" si="29"/>
        <v>45454</v>
      </c>
      <c r="K145" s="2196"/>
    </row>
    <row r="146" spans="1:12" s="2194" customFormat="1" ht="20.100000000000001" hidden="1" customHeight="1">
      <c r="A146" s="2175" t="s">
        <v>6741</v>
      </c>
      <c r="B146" s="3026" t="s">
        <v>6742</v>
      </c>
      <c r="C146" s="2357" t="s">
        <v>6743</v>
      </c>
      <c r="D146" s="2353" t="s">
        <v>6744</v>
      </c>
      <c r="E146" s="1355">
        <v>45463</v>
      </c>
      <c r="F146" s="1944">
        <f t="shared" si="30"/>
        <v>45469</v>
      </c>
      <c r="G146" s="1944">
        <f t="shared" si="27"/>
        <v>45478</v>
      </c>
      <c r="H146" s="1944">
        <f t="shared" si="28"/>
        <v>45482</v>
      </c>
      <c r="I146" s="2306">
        <f t="shared" si="31"/>
        <v>45460</v>
      </c>
      <c r="J146" s="2303">
        <f t="shared" si="29"/>
        <v>45461</v>
      </c>
      <c r="K146" s="2196"/>
    </row>
    <row r="147" spans="1:12" s="2194" customFormat="1" ht="20.100000000000001" hidden="1" customHeight="1">
      <c r="A147" s="2175" t="s">
        <v>6745</v>
      </c>
      <c r="B147" s="3026" t="s">
        <v>6746</v>
      </c>
      <c r="C147" s="2357" t="s">
        <v>6747</v>
      </c>
      <c r="D147" s="2353" t="s">
        <v>6748</v>
      </c>
      <c r="E147" s="1355">
        <v>45476</v>
      </c>
      <c r="F147" s="1944">
        <f t="shared" si="30"/>
        <v>45482</v>
      </c>
      <c r="G147" s="1944">
        <f t="shared" si="27"/>
        <v>45491</v>
      </c>
      <c r="H147" s="1944">
        <f t="shared" si="28"/>
        <v>45495</v>
      </c>
      <c r="I147" s="2306">
        <f t="shared" si="31"/>
        <v>45467</v>
      </c>
      <c r="J147" s="2303">
        <f t="shared" si="29"/>
        <v>45468</v>
      </c>
      <c r="K147" s="2196"/>
      <c r="L147" s="2284"/>
    </row>
    <row r="148" spans="1:12" s="2194" customFormat="1" ht="20.100000000000001" hidden="1" customHeight="1">
      <c r="A148" s="2175"/>
      <c r="B148" s="3026" t="s">
        <v>6749</v>
      </c>
      <c r="C148" s="2314" t="s">
        <v>404</v>
      </c>
      <c r="D148" s="1951" t="s">
        <v>6750</v>
      </c>
      <c r="E148" s="1873">
        <v>45474</v>
      </c>
      <c r="F148" s="1360">
        <f t="shared" si="30"/>
        <v>45480</v>
      </c>
      <c r="G148" s="1360">
        <f t="shared" si="27"/>
        <v>45489</v>
      </c>
      <c r="H148" s="1360">
        <f t="shared" si="28"/>
        <v>45493</v>
      </c>
      <c r="I148" s="2306">
        <f t="shared" si="31"/>
        <v>45474</v>
      </c>
      <c r="J148" s="2303">
        <f t="shared" si="29"/>
        <v>45475</v>
      </c>
      <c r="K148" s="2196"/>
    </row>
    <row r="149" spans="1:12" s="2194" customFormat="1" ht="20.100000000000001" hidden="1" customHeight="1">
      <c r="A149" s="2175" t="s">
        <v>6751</v>
      </c>
      <c r="B149" s="3026" t="s">
        <v>6752</v>
      </c>
      <c r="C149" s="2314" t="s">
        <v>404</v>
      </c>
      <c r="D149" s="1951" t="s">
        <v>6753</v>
      </c>
      <c r="E149" s="1873">
        <v>45481</v>
      </c>
      <c r="F149" s="1360">
        <f t="shared" si="30"/>
        <v>45487</v>
      </c>
      <c r="G149" s="1360">
        <f t="shared" si="27"/>
        <v>45496</v>
      </c>
      <c r="H149" s="1360">
        <f t="shared" si="28"/>
        <v>45500</v>
      </c>
      <c r="I149" s="2306">
        <f t="shared" si="31"/>
        <v>45481</v>
      </c>
      <c r="J149" s="2303">
        <f t="shared" si="29"/>
        <v>45482</v>
      </c>
      <c r="K149" s="2196"/>
    </row>
    <row r="150" spans="1:12" s="2194" customFormat="1" ht="20.100000000000001" hidden="1" customHeight="1">
      <c r="A150" s="2175"/>
      <c r="B150" s="3026" t="s">
        <v>6754</v>
      </c>
      <c r="C150" s="2393" t="s">
        <v>6730</v>
      </c>
      <c r="D150" s="2394" t="s">
        <v>6755</v>
      </c>
      <c r="E150" s="1949">
        <v>45490</v>
      </c>
      <c r="F150" s="1949">
        <f t="shared" si="30"/>
        <v>45496</v>
      </c>
      <c r="G150" s="1949">
        <f t="shared" si="27"/>
        <v>45505</v>
      </c>
      <c r="H150" s="1949">
        <f t="shared" si="28"/>
        <v>45509</v>
      </c>
      <c r="I150" s="2306">
        <f t="shared" si="31"/>
        <v>45488</v>
      </c>
      <c r="J150" s="2303">
        <f t="shared" si="29"/>
        <v>45489</v>
      </c>
      <c r="K150" s="2196"/>
    </row>
    <row r="151" spans="1:12" s="2194" customFormat="1" ht="20.100000000000001" hidden="1" customHeight="1">
      <c r="A151" s="2175"/>
      <c r="B151" s="3026" t="s">
        <v>6756</v>
      </c>
      <c r="C151" s="2314" t="s">
        <v>404</v>
      </c>
      <c r="D151" s="1951" t="s">
        <v>6757</v>
      </c>
      <c r="E151" s="1873">
        <v>45497</v>
      </c>
      <c r="F151" s="1360">
        <f t="shared" si="30"/>
        <v>45503</v>
      </c>
      <c r="G151" s="1360">
        <f t="shared" si="27"/>
        <v>45512</v>
      </c>
      <c r="H151" s="1360">
        <f t="shared" si="28"/>
        <v>45516</v>
      </c>
      <c r="I151" s="2306">
        <f t="shared" si="31"/>
        <v>45495</v>
      </c>
      <c r="J151" s="2303">
        <f t="shared" si="29"/>
        <v>45496</v>
      </c>
      <c r="K151" s="2196"/>
    </row>
    <row r="152" spans="1:12" s="2194" customFormat="1" ht="20.100000000000001" hidden="1" customHeight="1">
      <c r="A152" s="2175" t="s">
        <v>6758</v>
      </c>
      <c r="B152" s="3026" t="s">
        <v>6759</v>
      </c>
      <c r="C152" s="2393" t="s">
        <v>4297</v>
      </c>
      <c r="D152" s="1949" t="s">
        <v>6760</v>
      </c>
      <c r="E152" s="1949">
        <v>45508</v>
      </c>
      <c r="F152" s="1949">
        <f t="shared" si="30"/>
        <v>45514</v>
      </c>
      <c r="G152" s="1949">
        <f t="shared" si="27"/>
        <v>45523</v>
      </c>
      <c r="H152" s="1949">
        <f t="shared" si="28"/>
        <v>45527</v>
      </c>
      <c r="I152" s="2306">
        <f t="shared" si="31"/>
        <v>45502</v>
      </c>
      <c r="J152" s="2303">
        <f t="shared" si="29"/>
        <v>45503</v>
      </c>
      <c r="K152" s="2196"/>
    </row>
    <row r="153" spans="1:12" s="2194" customFormat="1" ht="20.100000000000001" hidden="1" customHeight="1">
      <c r="A153" s="2175" t="s">
        <v>6761</v>
      </c>
      <c r="B153" s="3026" t="s">
        <v>6762</v>
      </c>
      <c r="C153" s="2352" t="s">
        <v>404</v>
      </c>
      <c r="D153" s="1964" t="s">
        <v>6763</v>
      </c>
      <c r="E153" s="1873">
        <v>45505</v>
      </c>
      <c r="F153" s="1360">
        <f t="shared" si="30"/>
        <v>45511</v>
      </c>
      <c r="G153" s="1360">
        <f t="shared" si="27"/>
        <v>45520</v>
      </c>
      <c r="H153" s="1360">
        <f t="shared" si="28"/>
        <v>45524</v>
      </c>
      <c r="I153" s="2306">
        <f t="shared" si="31"/>
        <v>45509</v>
      </c>
      <c r="J153" s="2303">
        <f t="shared" si="29"/>
        <v>45510</v>
      </c>
      <c r="K153" s="2196"/>
    </row>
    <row r="154" spans="1:12" s="2194" customFormat="1" ht="20.100000000000001" hidden="1" customHeight="1">
      <c r="A154" s="2175"/>
      <c r="B154" s="3026" t="s">
        <v>6764</v>
      </c>
      <c r="C154" s="2396" t="s">
        <v>6743</v>
      </c>
      <c r="D154" s="2397" t="s">
        <v>6765</v>
      </c>
      <c r="E154" s="1944">
        <v>45516</v>
      </c>
      <c r="F154" s="1944">
        <f t="shared" si="30"/>
        <v>45522</v>
      </c>
      <c r="G154" s="1944">
        <f t="shared" si="27"/>
        <v>45531</v>
      </c>
      <c r="H154" s="1944">
        <f t="shared" si="28"/>
        <v>45535</v>
      </c>
      <c r="I154" s="2306">
        <f t="shared" si="31"/>
        <v>45516</v>
      </c>
      <c r="J154" s="2303">
        <f t="shared" si="29"/>
        <v>45517</v>
      </c>
      <c r="K154" s="2196"/>
    </row>
    <row r="155" spans="1:12" s="2194" customFormat="1" ht="20.100000000000001" hidden="1" customHeight="1">
      <c r="A155" s="2175"/>
      <c r="B155" s="3026" t="s">
        <v>6766</v>
      </c>
      <c r="C155" s="2398" t="s">
        <v>6747</v>
      </c>
      <c r="D155" s="2395" t="s">
        <v>6767</v>
      </c>
      <c r="E155" s="1944">
        <v>45523</v>
      </c>
      <c r="F155" s="1944">
        <f t="shared" si="30"/>
        <v>45529</v>
      </c>
      <c r="G155" s="1944">
        <f t="shared" si="27"/>
        <v>45538</v>
      </c>
      <c r="H155" s="1944">
        <f t="shared" si="28"/>
        <v>45542</v>
      </c>
      <c r="I155" s="2306">
        <f t="shared" si="31"/>
        <v>45523</v>
      </c>
      <c r="J155" s="2303">
        <f t="shared" si="29"/>
        <v>45524</v>
      </c>
      <c r="K155" s="2196"/>
    </row>
    <row r="156" spans="1:12" s="2194" customFormat="1" ht="20.100000000000001" hidden="1" customHeight="1">
      <c r="A156" s="2175"/>
      <c r="B156" s="3026" t="s">
        <v>6768</v>
      </c>
      <c r="C156" s="2393" t="s">
        <v>6730</v>
      </c>
      <c r="D156" s="2394" t="s">
        <v>6769</v>
      </c>
      <c r="E156" s="1949">
        <v>45534</v>
      </c>
      <c r="F156" s="1949">
        <f t="shared" si="30"/>
        <v>45540</v>
      </c>
      <c r="G156" s="1949">
        <f t="shared" si="27"/>
        <v>45549</v>
      </c>
      <c r="H156" s="1949">
        <f t="shared" si="28"/>
        <v>45553</v>
      </c>
      <c r="I156" s="2306">
        <f t="shared" si="31"/>
        <v>45530</v>
      </c>
      <c r="J156" s="2303">
        <f t="shared" si="29"/>
        <v>45531</v>
      </c>
      <c r="K156" s="2196"/>
    </row>
    <row r="157" spans="1:12" s="2194" customFormat="1" ht="20.100000000000001" hidden="1" customHeight="1">
      <c r="A157" s="2175"/>
      <c r="B157" s="3026" t="s">
        <v>6770</v>
      </c>
      <c r="C157" s="2357" t="s">
        <v>6771</v>
      </c>
      <c r="D157" s="1355" t="s">
        <v>6772</v>
      </c>
      <c r="E157" s="1355">
        <v>45542</v>
      </c>
      <c r="F157" s="1355">
        <f t="shared" si="30"/>
        <v>45548</v>
      </c>
      <c r="G157" s="1355">
        <f t="shared" si="27"/>
        <v>45557</v>
      </c>
      <c r="H157" s="1355">
        <f t="shared" si="28"/>
        <v>45561</v>
      </c>
      <c r="I157" s="2306">
        <f t="shared" si="31"/>
        <v>45537</v>
      </c>
      <c r="J157" s="2303">
        <f t="shared" si="29"/>
        <v>45538</v>
      </c>
      <c r="K157" s="2196"/>
    </row>
    <row r="158" spans="1:12" s="2194" customFormat="1" ht="20.100000000000001" hidden="1" customHeight="1">
      <c r="A158" s="2175" t="s">
        <v>6773</v>
      </c>
      <c r="B158" s="3026" t="s">
        <v>6774</v>
      </c>
      <c r="C158" s="2696" t="s">
        <v>6775</v>
      </c>
      <c r="D158" s="2353" t="s">
        <v>6776</v>
      </c>
      <c r="E158" s="1355">
        <v>45563</v>
      </c>
      <c r="F158" s="1355">
        <f t="shared" si="30"/>
        <v>45569</v>
      </c>
      <c r="G158" s="1873" t="s">
        <v>391</v>
      </c>
      <c r="H158" s="1355">
        <f t="shared" si="28"/>
        <v>45582</v>
      </c>
      <c r="I158" s="2306">
        <f t="shared" si="31"/>
        <v>45544</v>
      </c>
      <c r="J158" s="2303">
        <f t="shared" si="29"/>
        <v>45545</v>
      </c>
      <c r="K158" s="2196"/>
    </row>
    <row r="159" spans="1:12" s="2194" customFormat="1" ht="20.100000000000001" hidden="1" customHeight="1">
      <c r="A159" s="2175" t="s">
        <v>6761</v>
      </c>
      <c r="B159" s="3026" t="s">
        <v>6777</v>
      </c>
      <c r="C159" s="2357" t="s">
        <v>574</v>
      </c>
      <c r="D159" s="2353" t="s">
        <v>6778</v>
      </c>
      <c r="E159" s="1355">
        <v>45555</v>
      </c>
      <c r="F159" s="1355">
        <f t="shared" si="30"/>
        <v>45561</v>
      </c>
      <c r="G159" s="1355">
        <f t="shared" ref="G159:G187" si="32">E159+15</f>
        <v>45570</v>
      </c>
      <c r="H159" s="1873" t="s">
        <v>391</v>
      </c>
      <c r="I159" s="2306">
        <f t="shared" si="31"/>
        <v>45551</v>
      </c>
      <c r="J159" s="2303">
        <f t="shared" si="29"/>
        <v>45552</v>
      </c>
      <c r="K159" s="2196"/>
    </row>
    <row r="160" spans="1:12" s="2194" customFormat="1" ht="20.100000000000001" hidden="1" customHeight="1">
      <c r="A160" s="2175"/>
      <c r="B160" s="3026" t="s">
        <v>6779</v>
      </c>
      <c r="C160" s="2357" t="s">
        <v>6780</v>
      </c>
      <c r="D160" s="2353" t="s">
        <v>6781</v>
      </c>
      <c r="E160" s="1355">
        <v>45564</v>
      </c>
      <c r="F160" s="1355">
        <f t="shared" si="30"/>
        <v>45570</v>
      </c>
      <c r="G160" s="1355">
        <f t="shared" si="32"/>
        <v>45579</v>
      </c>
      <c r="H160" s="1355">
        <f t="shared" ref="H160:H187" si="33">E160+19</f>
        <v>45583</v>
      </c>
      <c r="I160" s="2306">
        <f t="shared" si="31"/>
        <v>45558</v>
      </c>
      <c r="J160" s="2303">
        <f t="shared" si="29"/>
        <v>45559</v>
      </c>
      <c r="K160" s="2196"/>
    </row>
    <row r="161" spans="1:11" s="2194" customFormat="1" ht="20.100000000000001" hidden="1" customHeight="1">
      <c r="A161" s="2175"/>
      <c r="B161" s="3026" t="s">
        <v>6782</v>
      </c>
      <c r="C161" s="2314" t="s">
        <v>404</v>
      </c>
      <c r="D161" s="1951" t="s">
        <v>6783</v>
      </c>
      <c r="E161" s="1873">
        <v>45570</v>
      </c>
      <c r="F161" s="1360">
        <f t="shared" si="30"/>
        <v>45576</v>
      </c>
      <c r="G161" s="1360">
        <f t="shared" si="32"/>
        <v>45585</v>
      </c>
      <c r="H161" s="1360">
        <f t="shared" si="33"/>
        <v>45589</v>
      </c>
      <c r="I161" s="2306">
        <f t="shared" si="31"/>
        <v>45565</v>
      </c>
      <c r="J161" s="2303">
        <f t="shared" si="29"/>
        <v>45566</v>
      </c>
      <c r="K161" s="2196"/>
    </row>
    <row r="162" spans="1:11" s="2194" customFormat="1" ht="20.100000000000001" hidden="1" customHeight="1">
      <c r="A162" s="2175" t="s">
        <v>6784</v>
      </c>
      <c r="B162" s="3026" t="s">
        <v>6785</v>
      </c>
      <c r="C162" s="2314" t="s">
        <v>404</v>
      </c>
      <c r="D162" s="1951" t="s">
        <v>6786</v>
      </c>
      <c r="E162" s="1360">
        <v>45579</v>
      </c>
      <c r="F162" s="1360">
        <f t="shared" si="30"/>
        <v>45585</v>
      </c>
      <c r="G162" s="1360">
        <f t="shared" si="32"/>
        <v>45594</v>
      </c>
      <c r="H162" s="1360">
        <f t="shared" si="33"/>
        <v>45598</v>
      </c>
      <c r="I162" s="2306">
        <f t="shared" si="31"/>
        <v>45572</v>
      </c>
      <c r="J162" s="2303">
        <f t="shared" si="29"/>
        <v>45573</v>
      </c>
      <c r="K162" s="2196"/>
    </row>
    <row r="163" spans="1:11" s="2194" customFormat="1" ht="20.100000000000001" hidden="1" customHeight="1">
      <c r="A163" s="2175" t="s">
        <v>6787</v>
      </c>
      <c r="B163" s="3026" t="s">
        <v>6788</v>
      </c>
      <c r="C163" s="2393" t="s">
        <v>1827</v>
      </c>
      <c r="D163" s="2394" t="s">
        <v>6789</v>
      </c>
      <c r="E163" s="1949">
        <v>45583</v>
      </c>
      <c r="F163" s="1360">
        <f t="shared" si="30"/>
        <v>45589</v>
      </c>
      <c r="G163" s="1949">
        <f t="shared" si="32"/>
        <v>45598</v>
      </c>
      <c r="H163" s="1360">
        <f t="shared" si="33"/>
        <v>45602</v>
      </c>
      <c r="I163" s="2306">
        <f t="shared" si="31"/>
        <v>45579</v>
      </c>
      <c r="J163" s="2303">
        <f t="shared" si="29"/>
        <v>45580</v>
      </c>
      <c r="K163" s="2196"/>
    </row>
    <row r="164" spans="1:11" s="2194" customFormat="1" ht="20.100000000000001" hidden="1" customHeight="1">
      <c r="A164" s="2175" t="s">
        <v>6790</v>
      </c>
      <c r="B164" s="3026" t="s">
        <v>6791</v>
      </c>
      <c r="C164" s="2393" t="s">
        <v>574</v>
      </c>
      <c r="D164" s="2394" t="s">
        <v>6792</v>
      </c>
      <c r="E164" s="1949">
        <v>45588</v>
      </c>
      <c r="F164" s="1360">
        <f t="shared" si="30"/>
        <v>45594</v>
      </c>
      <c r="G164" s="1949">
        <f t="shared" si="32"/>
        <v>45603</v>
      </c>
      <c r="H164" s="1949">
        <f t="shared" si="33"/>
        <v>45607</v>
      </c>
      <c r="I164" s="2306">
        <f t="shared" si="31"/>
        <v>45586</v>
      </c>
      <c r="J164" s="2303">
        <f t="shared" si="29"/>
        <v>45587</v>
      </c>
      <c r="K164" s="2196"/>
    </row>
    <row r="165" spans="1:11" s="2194" customFormat="1" ht="20.100000000000001" hidden="1" customHeight="1">
      <c r="A165" s="2175" t="s">
        <v>6793</v>
      </c>
      <c r="B165" s="3026" t="s">
        <v>6794</v>
      </c>
      <c r="C165" s="2314" t="s">
        <v>404</v>
      </c>
      <c r="D165" s="1951" t="s">
        <v>6795</v>
      </c>
      <c r="E165" s="1873">
        <v>45594</v>
      </c>
      <c r="F165" s="1360">
        <f t="shared" si="30"/>
        <v>45600</v>
      </c>
      <c r="G165" s="1360">
        <f t="shared" si="32"/>
        <v>45609</v>
      </c>
      <c r="H165" s="1360">
        <f t="shared" si="33"/>
        <v>45613</v>
      </c>
      <c r="I165" s="2306">
        <f t="shared" si="31"/>
        <v>45593</v>
      </c>
      <c r="J165" s="2303">
        <f t="shared" si="29"/>
        <v>45594</v>
      </c>
      <c r="K165" s="2196"/>
    </row>
    <row r="166" spans="1:11" s="2194" customFormat="1" ht="20.100000000000001" hidden="1" customHeight="1">
      <c r="A166" s="2175"/>
      <c r="B166" s="3026" t="s">
        <v>6796</v>
      </c>
      <c r="C166" s="2357" t="s">
        <v>6775</v>
      </c>
      <c r="D166" s="2353" t="s">
        <v>6797</v>
      </c>
      <c r="E166" s="1355">
        <v>45600</v>
      </c>
      <c r="F166" s="1360">
        <f t="shared" si="30"/>
        <v>45606</v>
      </c>
      <c r="G166" s="1355">
        <f t="shared" si="32"/>
        <v>45615</v>
      </c>
      <c r="H166" s="1355">
        <f t="shared" si="33"/>
        <v>45619</v>
      </c>
      <c r="I166" s="2306">
        <f t="shared" si="31"/>
        <v>45600</v>
      </c>
      <c r="J166" s="2303">
        <f t="shared" si="29"/>
        <v>45601</v>
      </c>
      <c r="K166" s="2196"/>
    </row>
    <row r="167" spans="1:11" s="2194" customFormat="1" ht="20.100000000000001" hidden="1" customHeight="1">
      <c r="A167" s="2175"/>
      <c r="B167" s="3026" t="s">
        <v>6798</v>
      </c>
      <c r="C167" s="2357" t="s">
        <v>6780</v>
      </c>
      <c r="D167" s="2353" t="s">
        <v>6799</v>
      </c>
      <c r="E167" s="1355">
        <v>45614</v>
      </c>
      <c r="F167" s="1360">
        <f t="shared" si="30"/>
        <v>45620</v>
      </c>
      <c r="G167" s="1355">
        <f t="shared" si="32"/>
        <v>45629</v>
      </c>
      <c r="H167" s="1355">
        <f t="shared" si="33"/>
        <v>45633</v>
      </c>
      <c r="I167" s="2306">
        <f t="shared" si="31"/>
        <v>45607</v>
      </c>
      <c r="J167" s="2303">
        <f t="shared" si="29"/>
        <v>45608</v>
      </c>
      <c r="K167" s="2196"/>
    </row>
    <row r="168" spans="1:11" s="2194" customFormat="1" ht="20.100000000000001" hidden="1" customHeight="1">
      <c r="A168" s="2175" t="s">
        <v>6800</v>
      </c>
      <c r="B168" s="3026" t="s">
        <v>6801</v>
      </c>
      <c r="C168" s="2352" t="s">
        <v>404</v>
      </c>
      <c r="D168" s="1964" t="s">
        <v>6802</v>
      </c>
      <c r="E168" s="1360">
        <v>45616</v>
      </c>
      <c r="F168" s="1360">
        <f t="shared" si="30"/>
        <v>45622</v>
      </c>
      <c r="G168" s="1360">
        <f t="shared" si="32"/>
        <v>45631</v>
      </c>
      <c r="H168" s="1360">
        <f t="shared" si="33"/>
        <v>45635</v>
      </c>
      <c r="I168" s="2306">
        <f t="shared" si="31"/>
        <v>45614</v>
      </c>
      <c r="J168" s="2303">
        <f t="shared" si="29"/>
        <v>45615</v>
      </c>
      <c r="K168" s="2196"/>
    </row>
    <row r="169" spans="1:11" s="2194" customFormat="1" ht="20.100000000000001" hidden="1" customHeight="1">
      <c r="A169" s="2175" t="s">
        <v>6803</v>
      </c>
      <c r="B169" s="3026" t="s">
        <v>6804</v>
      </c>
      <c r="C169" s="2357" t="s">
        <v>4519</v>
      </c>
      <c r="D169" s="2353" t="s">
        <v>6805</v>
      </c>
      <c r="E169" s="1355">
        <v>45620</v>
      </c>
      <c r="F169" s="1360">
        <f t="shared" si="30"/>
        <v>45626</v>
      </c>
      <c r="G169" s="1355">
        <f t="shared" si="32"/>
        <v>45635</v>
      </c>
      <c r="H169" s="1355">
        <f t="shared" si="33"/>
        <v>45639</v>
      </c>
      <c r="I169" s="2306">
        <f t="shared" si="31"/>
        <v>45621</v>
      </c>
      <c r="J169" s="2303">
        <f t="shared" si="29"/>
        <v>45622</v>
      </c>
      <c r="K169" s="2196"/>
    </row>
    <row r="170" spans="1:11" s="2194" customFormat="1" ht="20.100000000000001" hidden="1" customHeight="1">
      <c r="A170" s="2175" t="s">
        <v>6803</v>
      </c>
      <c r="B170" s="3026" t="s">
        <v>6806</v>
      </c>
      <c r="C170" s="2393" t="s">
        <v>6807</v>
      </c>
      <c r="D170" s="2394" t="s">
        <v>6808</v>
      </c>
      <c r="E170" s="1949">
        <v>45641</v>
      </c>
      <c r="F170" s="1360">
        <f t="shared" si="30"/>
        <v>45647</v>
      </c>
      <c r="G170" s="1949">
        <f t="shared" si="32"/>
        <v>45656</v>
      </c>
      <c r="H170" s="1360">
        <f t="shared" si="33"/>
        <v>45660</v>
      </c>
      <c r="I170" s="2306">
        <f t="shared" si="31"/>
        <v>45628</v>
      </c>
      <c r="J170" s="2303">
        <f t="shared" si="29"/>
        <v>45629</v>
      </c>
      <c r="K170" s="2196"/>
    </row>
    <row r="171" spans="1:11" s="2194" customFormat="1" ht="20.100000000000001" hidden="1" customHeight="1">
      <c r="A171" s="2175" t="s">
        <v>6809</v>
      </c>
      <c r="B171" s="3026" t="s">
        <v>6810</v>
      </c>
      <c r="C171" s="2393" t="s">
        <v>574</v>
      </c>
      <c r="D171" s="2394" t="s">
        <v>6811</v>
      </c>
      <c r="E171" s="1949">
        <v>45641</v>
      </c>
      <c r="F171" s="1360">
        <f t="shared" si="30"/>
        <v>45647</v>
      </c>
      <c r="G171" s="1949">
        <f t="shared" si="32"/>
        <v>45656</v>
      </c>
      <c r="H171" s="1949">
        <f t="shared" si="33"/>
        <v>45660</v>
      </c>
      <c r="I171" s="2306">
        <f t="shared" si="31"/>
        <v>45635</v>
      </c>
      <c r="J171" s="2303">
        <f t="shared" si="29"/>
        <v>45636</v>
      </c>
      <c r="K171" s="2196"/>
    </row>
    <row r="172" spans="1:11" s="2194" customFormat="1" ht="20.100000000000001" hidden="1" customHeight="1">
      <c r="A172" s="2175" t="s">
        <v>6812</v>
      </c>
      <c r="B172" s="3026" t="s">
        <v>6813</v>
      </c>
      <c r="C172" s="2314" t="s">
        <v>404</v>
      </c>
      <c r="D172" s="1951" t="s">
        <v>6814</v>
      </c>
      <c r="E172" s="1873">
        <v>45644</v>
      </c>
      <c r="F172" s="1360">
        <f t="shared" si="30"/>
        <v>45650</v>
      </c>
      <c r="G172" s="1360">
        <f t="shared" si="32"/>
        <v>45659</v>
      </c>
      <c r="H172" s="1360">
        <f t="shared" si="33"/>
        <v>45663</v>
      </c>
      <c r="I172" s="2306">
        <f t="shared" si="31"/>
        <v>45642</v>
      </c>
      <c r="J172" s="2303">
        <f t="shared" si="29"/>
        <v>45643</v>
      </c>
      <c r="K172" s="2196"/>
    </row>
    <row r="173" spans="1:11" s="2194" customFormat="1" ht="20.100000000000001" hidden="1" customHeight="1">
      <c r="A173" s="2175" t="s">
        <v>6812</v>
      </c>
      <c r="B173" s="3026" t="s">
        <v>6815</v>
      </c>
      <c r="C173" s="2393" t="s">
        <v>6775</v>
      </c>
      <c r="D173" s="2394" t="s">
        <v>6816</v>
      </c>
      <c r="E173" s="1949">
        <v>45650</v>
      </c>
      <c r="F173" s="1360">
        <f t="shared" si="30"/>
        <v>45656</v>
      </c>
      <c r="G173" s="1949">
        <f t="shared" si="32"/>
        <v>45665</v>
      </c>
      <c r="H173" s="1949">
        <f t="shared" si="33"/>
        <v>45669</v>
      </c>
      <c r="I173" s="2306">
        <f t="shared" si="31"/>
        <v>45649</v>
      </c>
      <c r="J173" s="2303">
        <f t="shared" si="29"/>
        <v>45650</v>
      </c>
      <c r="K173" s="2196"/>
    </row>
    <row r="174" spans="1:11" s="2194" customFormat="1" ht="20.100000000000001" hidden="1" customHeight="1">
      <c r="A174" s="2175"/>
      <c r="B174" s="3026" t="s">
        <v>6817</v>
      </c>
      <c r="C174" s="2314" t="s">
        <v>404</v>
      </c>
      <c r="D174" s="1951" t="s">
        <v>6818</v>
      </c>
      <c r="E174" s="1873">
        <v>45656</v>
      </c>
      <c r="F174" s="1360">
        <f t="shared" si="30"/>
        <v>45662</v>
      </c>
      <c r="G174" s="1360">
        <f t="shared" si="32"/>
        <v>45671</v>
      </c>
      <c r="H174" s="1360">
        <f t="shared" si="33"/>
        <v>45675</v>
      </c>
      <c r="I174" s="2306">
        <f t="shared" si="31"/>
        <v>45656</v>
      </c>
      <c r="J174" s="2303">
        <f t="shared" si="29"/>
        <v>45657</v>
      </c>
      <c r="K174" s="2196"/>
    </row>
    <row r="175" spans="1:11" s="2194" customFormat="1" ht="20.100000000000001" hidden="1" customHeight="1">
      <c r="A175" s="2175"/>
      <c r="B175" s="3026" t="s">
        <v>6819</v>
      </c>
      <c r="C175" s="2357" t="s">
        <v>6780</v>
      </c>
      <c r="D175" s="2353" t="s">
        <v>6820</v>
      </c>
      <c r="E175" s="1355">
        <v>45297</v>
      </c>
      <c r="F175" s="1360">
        <f t="shared" si="30"/>
        <v>45303</v>
      </c>
      <c r="G175" s="1355">
        <f t="shared" si="32"/>
        <v>45312</v>
      </c>
      <c r="H175" s="1355">
        <f t="shared" si="33"/>
        <v>45316</v>
      </c>
      <c r="I175" s="2306">
        <v>45297</v>
      </c>
      <c r="J175" s="2303">
        <f t="shared" si="29"/>
        <v>45298</v>
      </c>
      <c r="K175" s="2196"/>
    </row>
    <row r="176" spans="1:11" s="2194" customFormat="1" ht="20.100000000000001" hidden="1" customHeight="1">
      <c r="A176" s="2175"/>
      <c r="B176" s="3026" t="s">
        <v>6821</v>
      </c>
      <c r="C176" s="2357" t="s">
        <v>4692</v>
      </c>
      <c r="D176" s="2353" t="s">
        <v>6822</v>
      </c>
      <c r="E176" s="1355">
        <v>45308</v>
      </c>
      <c r="F176" s="1360">
        <f t="shared" si="30"/>
        <v>45314</v>
      </c>
      <c r="G176" s="1355">
        <f t="shared" si="32"/>
        <v>45323</v>
      </c>
      <c r="H176" s="1355">
        <f t="shared" si="33"/>
        <v>45327</v>
      </c>
      <c r="I176" s="2306">
        <f t="shared" ref="I176:I182" si="34">I175+7</f>
        <v>45304</v>
      </c>
      <c r="J176" s="2303">
        <f t="shared" si="29"/>
        <v>45305</v>
      </c>
      <c r="K176" s="2196"/>
    </row>
    <row r="177" spans="1:11" s="2194" customFormat="1" ht="20.100000000000001" hidden="1" customHeight="1">
      <c r="A177" s="2175" t="s">
        <v>6803</v>
      </c>
      <c r="B177" s="3026" t="s">
        <v>6823</v>
      </c>
      <c r="C177" s="2357" t="s">
        <v>404</v>
      </c>
      <c r="D177" s="1964" t="s">
        <v>6824</v>
      </c>
      <c r="E177" s="1360">
        <v>45313</v>
      </c>
      <c r="F177" s="1360"/>
      <c r="G177" s="1360">
        <f t="shared" si="32"/>
        <v>45328</v>
      </c>
      <c r="H177" s="1360">
        <f t="shared" si="33"/>
        <v>45332</v>
      </c>
      <c r="I177" s="2306">
        <f t="shared" si="34"/>
        <v>45311</v>
      </c>
      <c r="J177" s="2303">
        <f t="shared" si="29"/>
        <v>45312</v>
      </c>
      <c r="K177" s="2196"/>
    </row>
    <row r="178" spans="1:11" s="2194" customFormat="1" ht="20.100000000000001" hidden="1" customHeight="1">
      <c r="A178" s="2175" t="s">
        <v>6825</v>
      </c>
      <c r="B178" s="3026" t="s">
        <v>6826</v>
      </c>
      <c r="C178" s="2357" t="s">
        <v>6827</v>
      </c>
      <c r="D178" s="2353" t="s">
        <v>6828</v>
      </c>
      <c r="E178" s="1355">
        <v>45320</v>
      </c>
      <c r="F178" s="1360">
        <f t="shared" ref="F178:F195" si="35">E178+6</f>
        <v>45326</v>
      </c>
      <c r="G178" s="1355">
        <f t="shared" si="32"/>
        <v>45335</v>
      </c>
      <c r="H178" s="1355">
        <f t="shared" si="33"/>
        <v>45339</v>
      </c>
      <c r="I178" s="2306">
        <f t="shared" si="34"/>
        <v>45318</v>
      </c>
      <c r="J178" s="3041">
        <f t="shared" ref="J178:J195" si="36">I178+2</f>
        <v>45320</v>
      </c>
      <c r="K178" s="2196"/>
    </row>
    <row r="179" spans="1:11" s="2194" customFormat="1" ht="20.100000000000001" hidden="1" customHeight="1">
      <c r="A179" s="2175" t="s">
        <v>6793</v>
      </c>
      <c r="B179" s="3026" t="s">
        <v>6829</v>
      </c>
      <c r="C179" s="2393" t="s">
        <v>574</v>
      </c>
      <c r="D179" s="2394" t="s">
        <v>6830</v>
      </c>
      <c r="E179" s="1949">
        <v>45329</v>
      </c>
      <c r="F179" s="1360">
        <f t="shared" si="35"/>
        <v>45335</v>
      </c>
      <c r="G179" s="1949">
        <f t="shared" si="32"/>
        <v>45344</v>
      </c>
      <c r="H179" s="1949">
        <f t="shared" si="33"/>
        <v>45348</v>
      </c>
      <c r="I179" s="2306">
        <f t="shared" si="34"/>
        <v>45325</v>
      </c>
      <c r="J179" s="2303">
        <f t="shared" si="36"/>
        <v>45327</v>
      </c>
      <c r="K179" s="2196"/>
    </row>
    <row r="180" spans="1:11" s="2194" customFormat="1" ht="20.100000000000001" hidden="1" customHeight="1">
      <c r="A180" s="2175" t="s">
        <v>6831</v>
      </c>
      <c r="B180" s="3026" t="s">
        <v>6832</v>
      </c>
      <c r="C180" s="2393" t="s">
        <v>404</v>
      </c>
      <c r="D180" s="1951" t="s">
        <v>6833</v>
      </c>
      <c r="E180" s="1360">
        <v>45332</v>
      </c>
      <c r="F180" s="1360">
        <f t="shared" si="35"/>
        <v>45338</v>
      </c>
      <c r="G180" s="1360">
        <f t="shared" si="32"/>
        <v>45347</v>
      </c>
      <c r="H180" s="1360">
        <f t="shared" si="33"/>
        <v>45351</v>
      </c>
      <c r="I180" s="2306">
        <f t="shared" si="34"/>
        <v>45332</v>
      </c>
      <c r="J180" s="2303">
        <f t="shared" si="36"/>
        <v>45334</v>
      </c>
      <c r="K180" s="2196"/>
    </row>
    <row r="181" spans="1:11" s="2194" customFormat="1" ht="20.100000000000001" hidden="1" customHeight="1">
      <c r="A181" s="2175"/>
      <c r="B181" s="3026" t="s">
        <v>6834</v>
      </c>
      <c r="C181" s="2393" t="s">
        <v>189</v>
      </c>
      <c r="D181" s="2394" t="s">
        <v>6835</v>
      </c>
      <c r="E181" s="1949">
        <v>45339</v>
      </c>
      <c r="F181" s="1360">
        <f t="shared" si="35"/>
        <v>45345</v>
      </c>
      <c r="G181" s="1949">
        <f t="shared" si="32"/>
        <v>45354</v>
      </c>
      <c r="H181" s="1949">
        <f t="shared" si="33"/>
        <v>45358</v>
      </c>
      <c r="I181" s="2306">
        <f t="shared" si="34"/>
        <v>45339</v>
      </c>
      <c r="J181" s="2303">
        <f t="shared" si="36"/>
        <v>45341</v>
      </c>
      <c r="K181" s="2196"/>
    </row>
    <row r="182" spans="1:11" s="2194" customFormat="1" ht="20.100000000000001" hidden="1" customHeight="1">
      <c r="A182" s="2175" t="s">
        <v>6836</v>
      </c>
      <c r="B182" s="3026" t="s">
        <v>6837</v>
      </c>
      <c r="C182" s="2393" t="s">
        <v>6838</v>
      </c>
      <c r="D182" s="2394" t="s">
        <v>6839</v>
      </c>
      <c r="E182" s="1949">
        <v>45352</v>
      </c>
      <c r="F182" s="1360">
        <f t="shared" si="35"/>
        <v>45358</v>
      </c>
      <c r="G182" s="1949">
        <f t="shared" si="32"/>
        <v>45367</v>
      </c>
      <c r="H182" s="1949">
        <f t="shared" si="33"/>
        <v>45371</v>
      </c>
      <c r="I182" s="2306">
        <f t="shared" si="34"/>
        <v>45346</v>
      </c>
      <c r="J182" s="2303">
        <f t="shared" si="36"/>
        <v>45348</v>
      </c>
      <c r="K182" s="2196"/>
    </row>
    <row r="183" spans="1:11" s="2194" customFormat="1" ht="20.100000000000001" hidden="1" customHeight="1" thickTop="1">
      <c r="A183" s="2175" t="s">
        <v>6840</v>
      </c>
      <c r="B183" s="3026" t="s">
        <v>6841</v>
      </c>
      <c r="C183" s="2357" t="s">
        <v>6842</v>
      </c>
      <c r="D183" s="2353" t="s">
        <v>6843</v>
      </c>
      <c r="E183" s="1355">
        <v>45359</v>
      </c>
      <c r="F183" s="1360">
        <f t="shared" si="35"/>
        <v>45365</v>
      </c>
      <c r="G183" s="1355">
        <f t="shared" si="32"/>
        <v>45374</v>
      </c>
      <c r="H183" s="1360">
        <f t="shared" si="33"/>
        <v>45378</v>
      </c>
      <c r="I183" s="2306">
        <v>45719</v>
      </c>
      <c r="J183" s="2303">
        <f t="shared" si="36"/>
        <v>45721</v>
      </c>
      <c r="K183" s="2196"/>
    </row>
    <row r="184" spans="1:11" s="2194" customFormat="1" ht="20.100000000000001" hidden="1" customHeight="1">
      <c r="A184" s="2175" t="s">
        <v>6844</v>
      </c>
      <c r="B184" s="3026" t="s">
        <v>6845</v>
      </c>
      <c r="C184" s="2357" t="s">
        <v>6846</v>
      </c>
      <c r="D184" s="2353" t="s">
        <v>6847</v>
      </c>
      <c r="E184" s="1355">
        <v>45726</v>
      </c>
      <c r="F184" s="1360">
        <f t="shared" si="35"/>
        <v>45732</v>
      </c>
      <c r="G184" s="1355">
        <f t="shared" si="32"/>
        <v>45741</v>
      </c>
      <c r="H184" s="3142">
        <f t="shared" si="33"/>
        <v>45745</v>
      </c>
      <c r="I184" s="2306">
        <f t="shared" ref="I184:I195" si="37">I183+7</f>
        <v>45726</v>
      </c>
      <c r="J184" s="2303">
        <f t="shared" si="36"/>
        <v>45728</v>
      </c>
      <c r="K184" s="3137"/>
    </row>
    <row r="185" spans="1:11" s="2194" customFormat="1" ht="20.100000000000001" hidden="1" customHeight="1">
      <c r="A185" s="2175"/>
      <c r="B185" s="3026" t="s">
        <v>6848</v>
      </c>
      <c r="C185" s="2352" t="s">
        <v>404</v>
      </c>
      <c r="D185" s="1964" t="s">
        <v>6849</v>
      </c>
      <c r="E185" s="1360">
        <v>45733</v>
      </c>
      <c r="F185" s="1360">
        <f t="shared" si="35"/>
        <v>45739</v>
      </c>
      <c r="G185" s="1360">
        <f t="shared" si="32"/>
        <v>45748</v>
      </c>
      <c r="H185" s="1360">
        <f t="shared" si="33"/>
        <v>45752</v>
      </c>
      <c r="I185" s="2306">
        <f t="shared" si="37"/>
        <v>45733</v>
      </c>
      <c r="J185" s="2303">
        <f t="shared" si="36"/>
        <v>45735</v>
      </c>
      <c r="K185" s="3137" t="s">
        <v>6850</v>
      </c>
    </row>
    <row r="186" spans="1:11" s="2194" customFormat="1" ht="20.100000000000001" hidden="1" customHeight="1">
      <c r="A186" s="2175"/>
      <c r="B186" s="3026" t="s">
        <v>6851</v>
      </c>
      <c r="C186" s="2357" t="s">
        <v>189</v>
      </c>
      <c r="D186" s="2353" t="s">
        <v>6852</v>
      </c>
      <c r="E186" s="1355">
        <v>45741</v>
      </c>
      <c r="F186" s="1360">
        <f t="shared" si="35"/>
        <v>45747</v>
      </c>
      <c r="G186" s="1355">
        <f t="shared" si="32"/>
        <v>45756</v>
      </c>
      <c r="H186" s="1360">
        <f t="shared" si="33"/>
        <v>45760</v>
      </c>
      <c r="I186" s="2306">
        <f t="shared" si="37"/>
        <v>45740</v>
      </c>
      <c r="J186" s="2303">
        <f t="shared" si="36"/>
        <v>45742</v>
      </c>
      <c r="K186" s="3137" t="s">
        <v>6853</v>
      </c>
    </row>
    <row r="187" spans="1:11" s="2194" customFormat="1" ht="20.100000000000001" hidden="1" customHeight="1" thickTop="1">
      <c r="A187" s="2175"/>
      <c r="B187" s="3026" t="s">
        <v>6854</v>
      </c>
      <c r="C187" s="2393" t="s">
        <v>6838</v>
      </c>
      <c r="D187" s="2394" t="s">
        <v>6855</v>
      </c>
      <c r="E187" s="1949">
        <v>45753</v>
      </c>
      <c r="F187" s="1360">
        <f t="shared" si="35"/>
        <v>45759</v>
      </c>
      <c r="G187" s="1949">
        <f t="shared" si="32"/>
        <v>45768</v>
      </c>
      <c r="H187" s="1949">
        <f t="shared" si="33"/>
        <v>45772</v>
      </c>
      <c r="I187" s="2306">
        <f t="shared" si="37"/>
        <v>45747</v>
      </c>
      <c r="J187" s="2303">
        <f t="shared" si="36"/>
        <v>45749</v>
      </c>
      <c r="K187" s="3137"/>
    </row>
    <row r="188" spans="1:11" s="2194" customFormat="1" ht="34.5" hidden="1" customHeight="1">
      <c r="A188" s="2175" t="s">
        <v>6856</v>
      </c>
      <c r="B188" s="3026" t="s">
        <v>5422</v>
      </c>
      <c r="C188" s="2314" t="s">
        <v>404</v>
      </c>
      <c r="D188" s="1951" t="s">
        <v>6857</v>
      </c>
      <c r="E188" s="1360">
        <v>45754</v>
      </c>
      <c r="F188" s="1360">
        <f t="shared" si="35"/>
        <v>45760</v>
      </c>
      <c r="G188" s="4805" t="s">
        <v>6858</v>
      </c>
      <c r="H188" s="4806"/>
      <c r="I188" s="2306">
        <f t="shared" si="37"/>
        <v>45754</v>
      </c>
      <c r="J188" s="2303">
        <f t="shared" si="36"/>
        <v>45756</v>
      </c>
      <c r="K188" s="2196"/>
    </row>
    <row r="189" spans="1:11" s="2194" customFormat="1" ht="33" hidden="1" customHeight="1">
      <c r="A189" s="2175" t="s">
        <v>6840</v>
      </c>
      <c r="B189" s="3026" t="s">
        <v>5425</v>
      </c>
      <c r="C189" s="2393" t="s">
        <v>404</v>
      </c>
      <c r="D189" s="1951" t="s">
        <v>6859</v>
      </c>
      <c r="E189" s="1360">
        <v>45761</v>
      </c>
      <c r="F189" s="1360">
        <f t="shared" si="35"/>
        <v>45767</v>
      </c>
      <c r="G189" s="4805" t="s">
        <v>6858</v>
      </c>
      <c r="H189" s="4806"/>
      <c r="I189" s="2306">
        <f t="shared" si="37"/>
        <v>45761</v>
      </c>
      <c r="J189" s="2303">
        <f t="shared" si="36"/>
        <v>45763</v>
      </c>
      <c r="K189" s="2196"/>
    </row>
    <row r="190" spans="1:11" s="2194" customFormat="1" ht="33.75" hidden="1" customHeight="1">
      <c r="A190" s="2175"/>
      <c r="B190" s="3026" t="s">
        <v>5427</v>
      </c>
      <c r="C190" s="2314" t="s">
        <v>404</v>
      </c>
      <c r="D190" s="1951" t="s">
        <v>6860</v>
      </c>
      <c r="E190" s="1360">
        <v>45768</v>
      </c>
      <c r="F190" s="1360">
        <f t="shared" si="35"/>
        <v>45774</v>
      </c>
      <c r="G190" s="4805" t="s">
        <v>6861</v>
      </c>
      <c r="H190" s="4806"/>
      <c r="I190" s="2306">
        <f t="shared" si="37"/>
        <v>45768</v>
      </c>
      <c r="J190" s="2303">
        <f t="shared" si="36"/>
        <v>45770</v>
      </c>
      <c r="K190" s="2196"/>
    </row>
    <row r="191" spans="1:11" s="2194" customFormat="1" ht="20.100000000000001" hidden="1" customHeight="1">
      <c r="A191" s="2175"/>
      <c r="B191" s="3026" t="s">
        <v>6721</v>
      </c>
      <c r="C191" s="2314" t="s">
        <v>404</v>
      </c>
      <c r="D191" s="1951" t="s">
        <v>6862</v>
      </c>
      <c r="E191" s="1360">
        <v>45775</v>
      </c>
      <c r="F191" s="1360">
        <f t="shared" si="35"/>
        <v>45781</v>
      </c>
      <c r="G191" s="1360">
        <f>E191+15</f>
        <v>45790</v>
      </c>
      <c r="H191" s="1360">
        <f>E191+19</f>
        <v>45794</v>
      </c>
      <c r="I191" s="2306">
        <f t="shared" si="37"/>
        <v>45775</v>
      </c>
      <c r="J191" s="2303">
        <f t="shared" si="36"/>
        <v>45777</v>
      </c>
      <c r="K191" s="2196"/>
    </row>
    <row r="192" spans="1:11" s="2194" customFormat="1" ht="20.100000000000001" hidden="1" customHeight="1">
      <c r="A192" s="2175"/>
      <c r="B192" s="3026" t="s">
        <v>6724</v>
      </c>
      <c r="C192" s="2352" t="s">
        <v>404</v>
      </c>
      <c r="D192" s="1964" t="s">
        <v>6863</v>
      </c>
      <c r="E192" s="1360">
        <v>45782</v>
      </c>
      <c r="F192" s="1360">
        <f t="shared" si="35"/>
        <v>45788</v>
      </c>
      <c r="G192" s="1360">
        <f>E192+15</f>
        <v>45797</v>
      </c>
      <c r="H192" s="1360">
        <f>E192+19</f>
        <v>45801</v>
      </c>
      <c r="I192" s="2306">
        <f t="shared" si="37"/>
        <v>45782</v>
      </c>
      <c r="J192" s="2303">
        <f t="shared" si="36"/>
        <v>45784</v>
      </c>
      <c r="K192" s="2196"/>
    </row>
    <row r="193" spans="1:12" s="2194" customFormat="1" ht="20.100000000000001" hidden="1" customHeight="1">
      <c r="A193" s="2175"/>
      <c r="B193" s="3026" t="s">
        <v>5438</v>
      </c>
      <c r="C193" s="2352" t="s">
        <v>404</v>
      </c>
      <c r="D193" s="1964" t="s">
        <v>6864</v>
      </c>
      <c r="E193" s="1360">
        <v>45789</v>
      </c>
      <c r="F193" s="1360">
        <f t="shared" si="35"/>
        <v>45795</v>
      </c>
      <c r="G193" s="1360">
        <f>E193+15</f>
        <v>45804</v>
      </c>
      <c r="H193" s="1360">
        <f>E193+19</f>
        <v>45808</v>
      </c>
      <c r="I193" s="2306">
        <f t="shared" si="37"/>
        <v>45789</v>
      </c>
      <c r="J193" s="2303">
        <f t="shared" si="36"/>
        <v>45791</v>
      </c>
      <c r="K193" s="2196"/>
    </row>
    <row r="194" spans="1:12" s="2194" customFormat="1" ht="20.100000000000001" hidden="1" customHeight="1" thickTop="1">
      <c r="A194" s="2175"/>
      <c r="B194" s="3026" t="s">
        <v>5446</v>
      </c>
      <c r="C194" s="2352" t="s">
        <v>404</v>
      </c>
      <c r="D194" s="1964" t="s">
        <v>6865</v>
      </c>
      <c r="E194" s="1360">
        <v>45796</v>
      </c>
      <c r="F194" s="1360">
        <f t="shared" si="35"/>
        <v>45802</v>
      </c>
      <c r="G194" s="1360">
        <f>E194+15</f>
        <v>45811</v>
      </c>
      <c r="H194" s="1360">
        <f>E194+19</f>
        <v>45815</v>
      </c>
      <c r="I194" s="2306">
        <f t="shared" si="37"/>
        <v>45796</v>
      </c>
      <c r="J194" s="2303">
        <f t="shared" si="36"/>
        <v>45798</v>
      </c>
      <c r="K194" s="2196"/>
    </row>
    <row r="195" spans="1:12" s="2194" customFormat="1" ht="20.100000000000001" hidden="1" customHeight="1">
      <c r="A195" s="2175"/>
      <c r="B195" s="3026" t="s">
        <v>5450</v>
      </c>
      <c r="C195" s="2352" t="s">
        <v>404</v>
      </c>
      <c r="D195" s="1964" t="s">
        <v>6866</v>
      </c>
      <c r="E195" s="1360">
        <v>45803</v>
      </c>
      <c r="F195" s="1360">
        <f t="shared" si="35"/>
        <v>45809</v>
      </c>
      <c r="G195" s="1360">
        <f>E195+15</f>
        <v>45818</v>
      </c>
      <c r="H195" s="1360">
        <f>E195+19</f>
        <v>45822</v>
      </c>
      <c r="I195" s="2306">
        <f t="shared" si="37"/>
        <v>45803</v>
      </c>
      <c r="J195" s="2303">
        <f t="shared" si="36"/>
        <v>45805</v>
      </c>
      <c r="K195" s="2196"/>
    </row>
    <row r="196" spans="1:12" s="2194" customFormat="1" ht="19.5" hidden="1">
      <c r="A196" s="2175"/>
      <c r="B196" s="3026"/>
      <c r="C196" s="2833"/>
      <c r="D196" s="2849"/>
      <c r="E196" s="2849"/>
      <c r="F196" s="2849"/>
      <c r="G196" s="2849"/>
      <c r="H196" s="2849"/>
      <c r="I196" s="2850"/>
      <c r="J196" s="2256"/>
    </row>
    <row r="197" spans="1:12" s="2194" customFormat="1" ht="17.25" hidden="1" customHeight="1">
      <c r="A197" s="2309"/>
      <c r="B197" s="3027"/>
      <c r="C197" s="2310"/>
      <c r="D197" s="2310"/>
      <c r="E197" s="2831"/>
      <c r="F197" s="2310"/>
      <c r="G197" s="2310"/>
      <c r="H197" s="2851"/>
      <c r="I197" s="2831"/>
      <c r="J197" s="2310"/>
      <c r="K197" s="2310"/>
      <c r="L197" s="2310"/>
    </row>
    <row r="198" spans="1:12" s="2194" customFormat="1" ht="17.25" customHeight="1">
      <c r="A198" s="2309"/>
      <c r="B198" s="3027"/>
      <c r="C198" s="2310"/>
      <c r="D198" s="2310"/>
      <c r="E198" s="2409" t="s">
        <v>6867</v>
      </c>
      <c r="F198" s="2310"/>
      <c r="G198" s="2310"/>
      <c r="H198" s="2851"/>
      <c r="I198" s="2831"/>
      <c r="J198" s="2310"/>
      <c r="K198" s="2310"/>
      <c r="L198" s="2310"/>
    </row>
    <row r="199" spans="1:12" s="2194" customFormat="1" ht="17.25" customHeight="1">
      <c r="A199" s="2309"/>
      <c r="B199" s="3027"/>
      <c r="C199" s="2310"/>
      <c r="D199" s="2310"/>
      <c r="E199" s="2831"/>
      <c r="F199" s="2310"/>
      <c r="G199" s="2310"/>
      <c r="H199" s="2851"/>
      <c r="I199" s="2831"/>
      <c r="J199" s="2310"/>
      <c r="K199" s="2310"/>
      <c r="L199" s="2310"/>
    </row>
    <row r="200" spans="1:12" s="3315" customFormat="1" ht="17.25" customHeight="1">
      <c r="A200" s="3308"/>
      <c r="B200" s="3309"/>
      <c r="C200" s="3310" t="s">
        <v>6868</v>
      </c>
      <c r="D200" s="3311"/>
      <c r="E200" s="3312" t="s">
        <v>96</v>
      </c>
      <c r="F200" s="3314" t="s">
        <v>1321</v>
      </c>
      <c r="G200" s="3313" t="s">
        <v>971</v>
      </c>
      <c r="H200" s="3313" t="s">
        <v>809</v>
      </c>
      <c r="I200" s="1418"/>
      <c r="J200" s="1418"/>
      <c r="K200" s="2310"/>
      <c r="L200" s="2310"/>
    </row>
    <row r="201" spans="1:12" s="3315" customFormat="1" ht="17.25" customHeight="1">
      <c r="A201" s="3308"/>
      <c r="B201" s="3309"/>
      <c r="C201" s="3566"/>
      <c r="D201" s="3316" t="s">
        <v>6869</v>
      </c>
      <c r="E201" s="3317"/>
      <c r="F201" s="3318" t="s">
        <v>3656</v>
      </c>
      <c r="G201" s="3317" t="s">
        <v>4039</v>
      </c>
      <c r="H201" s="3317" t="s">
        <v>3243</v>
      </c>
      <c r="I201" s="1682"/>
      <c r="J201" s="1418" t="s">
        <v>6295</v>
      </c>
      <c r="K201" s="1418" t="s">
        <v>6296</v>
      </c>
      <c r="L201" s="2310"/>
    </row>
    <row r="202" spans="1:12" s="3315" customFormat="1" ht="17.25" hidden="1" customHeight="1">
      <c r="A202" s="3308" t="s">
        <v>6870</v>
      </c>
      <c r="B202" s="3309" t="s">
        <v>5466</v>
      </c>
      <c r="C202" s="3307" t="s">
        <v>6871</v>
      </c>
      <c r="D202" s="3319" t="s">
        <v>6872</v>
      </c>
      <c r="E202" s="3320">
        <v>45824</v>
      </c>
      <c r="F202" s="3320">
        <f>E202+13</f>
        <v>45837</v>
      </c>
      <c r="G202" s="3320">
        <f>E202+21</f>
        <v>45845</v>
      </c>
      <c r="H202" s="3418"/>
      <c r="I202" s="2693"/>
      <c r="J202" s="2693">
        <v>45824</v>
      </c>
      <c r="K202" s="2693">
        <v>45826</v>
      </c>
      <c r="L202" s="2310"/>
    </row>
    <row r="203" spans="1:12" s="3315" customFormat="1" ht="17.25" hidden="1" customHeight="1">
      <c r="A203" s="3308"/>
      <c r="B203" s="3309" t="s">
        <v>5469</v>
      </c>
      <c r="C203" s="3307" t="s">
        <v>4317</v>
      </c>
      <c r="D203" s="3319" t="s">
        <v>6873</v>
      </c>
      <c r="E203" s="3320">
        <v>45831</v>
      </c>
      <c r="F203" s="3320">
        <f t="shared" ref="F203:F204" si="38">E203+15</f>
        <v>45846</v>
      </c>
      <c r="G203" s="3320">
        <f t="shared" ref="G203:G204" si="39">E203+19</f>
        <v>45850</v>
      </c>
      <c r="H203" s="3418"/>
      <c r="I203" s="2693"/>
      <c r="J203" s="2693">
        <v>45831</v>
      </c>
      <c r="K203" s="2693">
        <f t="shared" ref="K203:K214" si="40">J203+2</f>
        <v>45833</v>
      </c>
      <c r="L203" s="2310"/>
    </row>
    <row r="204" spans="1:12" s="3315" customFormat="1" ht="17.25" hidden="1" customHeight="1">
      <c r="A204" s="3308"/>
      <c r="B204" s="3309" t="s">
        <v>5473</v>
      </c>
      <c r="C204" s="3307" t="s">
        <v>6874</v>
      </c>
      <c r="D204" s="3319" t="s">
        <v>6875</v>
      </c>
      <c r="E204" s="3320">
        <v>45841</v>
      </c>
      <c r="F204" s="3320">
        <f t="shared" si="38"/>
        <v>45856</v>
      </c>
      <c r="G204" s="3320">
        <f t="shared" si="39"/>
        <v>45860</v>
      </c>
      <c r="H204" s="3418"/>
      <c r="I204" s="2693"/>
      <c r="J204" s="2693">
        <v>45838</v>
      </c>
      <c r="K204" s="2693">
        <f t="shared" si="40"/>
        <v>45840</v>
      </c>
      <c r="L204" s="2310"/>
    </row>
    <row r="205" spans="1:12" s="3315" customFormat="1" ht="17.25" hidden="1" customHeight="1">
      <c r="A205" s="3308"/>
      <c r="B205" s="3309" t="s">
        <v>5476</v>
      </c>
      <c r="C205" s="1443" t="s">
        <v>1999</v>
      </c>
      <c r="D205" s="3319" t="s">
        <v>6876</v>
      </c>
      <c r="E205" s="3320">
        <v>45845</v>
      </c>
      <c r="F205" s="3320">
        <f>E205+13</f>
        <v>45858</v>
      </c>
      <c r="G205" s="3320">
        <f>E205+20</f>
        <v>45865</v>
      </c>
      <c r="H205" s="3320">
        <f>E205+25</f>
        <v>45870</v>
      </c>
      <c r="I205" s="2693"/>
      <c r="J205" s="2693">
        <v>45845</v>
      </c>
      <c r="K205" s="2693">
        <f t="shared" si="40"/>
        <v>45847</v>
      </c>
      <c r="L205" s="2310"/>
    </row>
    <row r="206" spans="1:12" s="3315" customFormat="1" ht="17.25" hidden="1" customHeight="1">
      <c r="A206" s="3308"/>
      <c r="B206" s="3309" t="s">
        <v>5479</v>
      </c>
      <c r="C206" s="3396" t="s">
        <v>2290</v>
      </c>
      <c r="D206" s="3319" t="s">
        <v>6877</v>
      </c>
      <c r="E206" s="3319" t="s">
        <v>391</v>
      </c>
      <c r="F206" s="3421"/>
      <c r="G206" s="3421"/>
      <c r="H206" s="3421"/>
      <c r="I206" s="2693"/>
      <c r="J206" s="2693">
        <v>45852</v>
      </c>
      <c r="K206" s="2693">
        <f t="shared" si="40"/>
        <v>45854</v>
      </c>
      <c r="L206" s="2310"/>
    </row>
    <row r="207" spans="1:12" s="3315" customFormat="1" ht="17.25" hidden="1" customHeight="1">
      <c r="A207" s="3308"/>
      <c r="B207" s="3309" t="s">
        <v>5483</v>
      </c>
      <c r="C207" s="1443" t="s">
        <v>6878</v>
      </c>
      <c r="D207" s="3319" t="s">
        <v>6879</v>
      </c>
      <c r="E207" s="3320">
        <v>45872</v>
      </c>
      <c r="F207" s="3637" t="s">
        <v>391</v>
      </c>
      <c r="G207" s="3320">
        <f t="shared" ref="G207:G213" si="41">E207+20</f>
        <v>45892</v>
      </c>
      <c r="H207" s="3320">
        <f t="shared" ref="H207:H213" si="42">E207+25</f>
        <v>45897</v>
      </c>
      <c r="I207" s="2693"/>
      <c r="J207" s="2693">
        <v>45859</v>
      </c>
      <c r="K207" s="2693">
        <f t="shared" si="40"/>
        <v>45861</v>
      </c>
      <c r="L207" s="2310"/>
    </row>
    <row r="208" spans="1:12" s="3315" customFormat="1" ht="17.25" hidden="1" customHeight="1">
      <c r="A208" s="3308"/>
      <c r="B208" s="3309" t="s">
        <v>5486</v>
      </c>
      <c r="C208" s="1615" t="s">
        <v>4317</v>
      </c>
      <c r="D208" s="3357" t="s">
        <v>6880</v>
      </c>
      <c r="E208" s="3320">
        <v>45872</v>
      </c>
      <c r="F208" s="3320">
        <f t="shared" ref="F208:F213" si="43">E208+13</f>
        <v>45885</v>
      </c>
      <c r="G208" s="3637" t="s">
        <v>391</v>
      </c>
      <c r="H208" s="3637" t="s">
        <v>391</v>
      </c>
      <c r="I208" s="2693"/>
      <c r="J208" s="2693">
        <v>45866</v>
      </c>
      <c r="K208" s="2693">
        <f t="shared" si="40"/>
        <v>45868</v>
      </c>
      <c r="L208" s="2310"/>
    </row>
    <row r="209" spans="1:12" s="3315" customFormat="1" ht="17.25" hidden="1" customHeight="1">
      <c r="A209" s="3308"/>
      <c r="B209" s="3309" t="s">
        <v>5490</v>
      </c>
      <c r="C209" s="1863" t="s">
        <v>6881</v>
      </c>
      <c r="D209" s="3357" t="s">
        <v>6882</v>
      </c>
      <c r="E209" s="3320">
        <v>45878</v>
      </c>
      <c r="F209" s="3421"/>
      <c r="G209" s="3421"/>
      <c r="H209" s="3421"/>
      <c r="I209" s="2693"/>
      <c r="J209" s="2693">
        <v>45873</v>
      </c>
      <c r="K209" s="2693">
        <f t="shared" si="40"/>
        <v>45875</v>
      </c>
      <c r="L209" s="2310"/>
    </row>
    <row r="210" spans="1:12" s="3315" customFormat="1" ht="17.25" hidden="1" customHeight="1">
      <c r="A210" s="3308" t="s">
        <v>6883</v>
      </c>
      <c r="B210" s="3309" t="s">
        <v>5495</v>
      </c>
      <c r="C210" s="1795" t="s">
        <v>6884</v>
      </c>
      <c r="D210" s="3357" t="s">
        <v>6885</v>
      </c>
      <c r="E210" s="3320">
        <v>45885</v>
      </c>
      <c r="F210" s="3320">
        <f t="shared" si="43"/>
        <v>45898</v>
      </c>
      <c r="G210" s="3320">
        <f t="shared" si="41"/>
        <v>45905</v>
      </c>
      <c r="H210" s="3320">
        <f t="shared" si="42"/>
        <v>45910</v>
      </c>
      <c r="I210" s="2693"/>
      <c r="J210" s="2693">
        <v>45880</v>
      </c>
      <c r="K210" s="2693">
        <f t="shared" si="40"/>
        <v>45882</v>
      </c>
      <c r="L210" s="2310"/>
    </row>
    <row r="211" spans="1:12" s="3315" customFormat="1" ht="17.25" hidden="1" customHeight="1">
      <c r="A211" s="3308" t="s">
        <v>6886</v>
      </c>
      <c r="B211" s="3309" t="s">
        <v>5499</v>
      </c>
      <c r="C211" s="1443" t="s">
        <v>6887</v>
      </c>
      <c r="D211" s="3357" t="s">
        <v>6888</v>
      </c>
      <c r="E211" s="3320">
        <v>45892</v>
      </c>
      <c r="F211" s="3320">
        <f t="shared" si="43"/>
        <v>45905</v>
      </c>
      <c r="G211" s="3320">
        <f t="shared" si="41"/>
        <v>45912</v>
      </c>
      <c r="H211" s="3320">
        <f t="shared" si="42"/>
        <v>45917</v>
      </c>
      <c r="I211" s="2693"/>
      <c r="J211" s="2693">
        <v>45887</v>
      </c>
      <c r="K211" s="2693">
        <f t="shared" si="40"/>
        <v>45889</v>
      </c>
      <c r="L211" s="2310"/>
    </row>
    <row r="212" spans="1:12" s="3315" customFormat="1" ht="17.25" hidden="1" customHeight="1">
      <c r="A212" s="3308" t="s">
        <v>6889</v>
      </c>
      <c r="B212" s="3309" t="s">
        <v>5504</v>
      </c>
      <c r="C212" s="1615" t="s">
        <v>5331</v>
      </c>
      <c r="D212" s="3357" t="s">
        <v>6890</v>
      </c>
      <c r="E212" s="3320">
        <v>45900</v>
      </c>
      <c r="F212" s="3320">
        <f t="shared" si="43"/>
        <v>45913</v>
      </c>
      <c r="G212" s="3320">
        <f t="shared" si="41"/>
        <v>45920</v>
      </c>
      <c r="H212" s="3320">
        <f t="shared" si="42"/>
        <v>45925</v>
      </c>
      <c r="I212" s="2693"/>
      <c r="J212" s="2693">
        <v>45894</v>
      </c>
      <c r="K212" s="2693">
        <f t="shared" si="40"/>
        <v>45896</v>
      </c>
      <c r="L212" s="2310"/>
    </row>
    <row r="213" spans="1:12" s="3315" customFormat="1" ht="17.25" hidden="1" customHeight="1">
      <c r="A213" s="3308" t="s">
        <v>6891</v>
      </c>
      <c r="B213" s="3309" t="s">
        <v>5323</v>
      </c>
      <c r="C213" s="1615" t="s">
        <v>6892</v>
      </c>
      <c r="D213" s="3357" t="s">
        <v>6893</v>
      </c>
      <c r="E213" s="3320">
        <v>45908</v>
      </c>
      <c r="F213" s="3320">
        <f t="shared" si="43"/>
        <v>45921</v>
      </c>
      <c r="G213" s="3320">
        <f t="shared" si="41"/>
        <v>45928</v>
      </c>
      <c r="H213" s="3320">
        <f t="shared" si="42"/>
        <v>45933</v>
      </c>
      <c r="I213" s="2693"/>
      <c r="J213" s="2693">
        <v>45901</v>
      </c>
      <c r="K213" s="2693">
        <f t="shared" si="40"/>
        <v>45903</v>
      </c>
      <c r="L213" s="2310"/>
    </row>
    <row r="214" spans="1:12" s="3315" customFormat="1" ht="17.25" hidden="1" customHeight="1">
      <c r="A214" s="3308" t="s">
        <v>4317</v>
      </c>
      <c r="B214" s="3309" t="s">
        <v>5327</v>
      </c>
      <c r="C214" s="1615" t="s">
        <v>6894</v>
      </c>
      <c r="D214" s="3357" t="s">
        <v>6895</v>
      </c>
      <c r="E214" s="3320">
        <v>45913</v>
      </c>
      <c r="F214" s="3421"/>
      <c r="G214" s="3421"/>
      <c r="H214" s="3421"/>
      <c r="I214" s="2693"/>
      <c r="J214" s="2693">
        <v>45908</v>
      </c>
      <c r="K214" s="2693">
        <f t="shared" si="40"/>
        <v>45910</v>
      </c>
      <c r="L214" s="2310"/>
    </row>
    <row r="215" spans="1:12" s="3315" customFormat="1" ht="17.25" hidden="1" customHeight="1">
      <c r="A215" s="3308" t="s">
        <v>6896</v>
      </c>
      <c r="B215" s="3309" t="s">
        <v>5330</v>
      </c>
      <c r="C215" s="1615" t="s">
        <v>6897</v>
      </c>
      <c r="D215" s="3357" t="s">
        <v>6898</v>
      </c>
      <c r="E215" s="3320">
        <v>45920</v>
      </c>
      <c r="F215" s="3320">
        <f>E215+13</f>
        <v>45933</v>
      </c>
      <c r="G215" s="3320">
        <f>E215+20</f>
        <v>45940</v>
      </c>
      <c r="H215" s="3320">
        <f>E215+25</f>
        <v>45945</v>
      </c>
      <c r="I215" s="2693"/>
      <c r="J215" s="2693">
        <v>45915</v>
      </c>
      <c r="K215" s="2693">
        <f>J215+2</f>
        <v>45917</v>
      </c>
      <c r="L215" s="2310"/>
    </row>
    <row r="216" spans="1:12" s="3315" customFormat="1" ht="17.25" hidden="1" customHeight="1">
      <c r="A216" s="3308"/>
      <c r="B216" s="3309" t="s">
        <v>5334</v>
      </c>
      <c r="C216" s="1615" t="s">
        <v>6899</v>
      </c>
      <c r="D216" s="3357" t="s">
        <v>6900</v>
      </c>
      <c r="E216" s="3320">
        <v>45926</v>
      </c>
      <c r="F216" s="3320">
        <f>E216+13</f>
        <v>45939</v>
      </c>
      <c r="G216" s="3320">
        <f>E216+20</f>
        <v>45946</v>
      </c>
      <c r="H216" s="3320">
        <f>E216+25</f>
        <v>45951</v>
      </c>
      <c r="I216" s="2693"/>
      <c r="J216" s="2693">
        <v>45922</v>
      </c>
      <c r="K216" s="2693">
        <f>J216+2</f>
        <v>45924</v>
      </c>
      <c r="L216" s="2310"/>
    </row>
    <row r="217" spans="1:12" s="3315" customFormat="1" ht="17.25" hidden="1" customHeight="1">
      <c r="A217" s="3308"/>
      <c r="B217" s="3309" t="s">
        <v>5338</v>
      </c>
      <c r="C217" s="1615" t="s">
        <v>6901</v>
      </c>
      <c r="D217" s="3357" t="s">
        <v>6902</v>
      </c>
      <c r="E217" s="3320">
        <v>45933</v>
      </c>
      <c r="F217" s="3320">
        <f>E217+13</f>
        <v>45946</v>
      </c>
      <c r="G217" s="3320">
        <f>E217+20</f>
        <v>45953</v>
      </c>
      <c r="H217" s="3320">
        <f>E217+25</f>
        <v>45958</v>
      </c>
      <c r="I217" s="2693"/>
      <c r="J217" s="2693">
        <v>45929</v>
      </c>
      <c r="K217" s="2693">
        <f>J217+2</f>
        <v>45931</v>
      </c>
      <c r="L217" s="2310"/>
    </row>
    <row r="218" spans="1:12" s="3315" customFormat="1" ht="17.25" hidden="1" customHeight="1">
      <c r="A218" s="3308"/>
      <c r="B218" s="3309" t="s">
        <v>5341</v>
      </c>
      <c r="C218" s="1615" t="s">
        <v>6807</v>
      </c>
      <c r="D218" s="3357" t="s">
        <v>6903</v>
      </c>
      <c r="E218" s="3320">
        <v>45940</v>
      </c>
      <c r="F218" s="3320">
        <f>E218+13</f>
        <v>45953</v>
      </c>
      <c r="G218" s="3320">
        <f>E218+20</f>
        <v>45960</v>
      </c>
      <c r="H218" s="3320">
        <f>E218+25</f>
        <v>45965</v>
      </c>
      <c r="I218" s="2693"/>
      <c r="J218" s="2693">
        <v>45936</v>
      </c>
      <c r="K218" s="2693">
        <f>J218+2</f>
        <v>45938</v>
      </c>
      <c r="L218" s="2310"/>
    </row>
    <row r="219" spans="1:12" s="3315" customFormat="1" ht="17.25" hidden="1" customHeight="1">
      <c r="A219" s="3308" t="s">
        <v>6904</v>
      </c>
      <c r="B219" s="3309" t="s">
        <v>5343</v>
      </c>
      <c r="C219" s="1795" t="s">
        <v>404</v>
      </c>
      <c r="D219" s="3357" t="s">
        <v>6905</v>
      </c>
      <c r="E219" s="3421">
        <v>45950</v>
      </c>
      <c r="F219" s="3421">
        <f t="shared" ref="F219:F221" si="44">E219+13</f>
        <v>45963</v>
      </c>
      <c r="G219" s="3421">
        <f t="shared" ref="G219:G221" si="45">E219+20</f>
        <v>45970</v>
      </c>
      <c r="H219" s="3421">
        <f t="shared" ref="H219:H221" si="46">E219+25</f>
        <v>45975</v>
      </c>
      <c r="I219" s="2693"/>
      <c r="J219" s="2693">
        <v>45943</v>
      </c>
      <c r="K219" s="2693">
        <f t="shared" ref="K219:K221" si="47">J219+2</f>
        <v>45945</v>
      </c>
      <c r="L219" s="2310"/>
    </row>
    <row r="220" spans="1:12" s="3315" customFormat="1" ht="17.25" hidden="1" customHeight="1">
      <c r="A220" s="3308" t="s">
        <v>6906</v>
      </c>
      <c r="B220" s="3309" t="s">
        <v>5346</v>
      </c>
      <c r="C220" s="4103" t="s">
        <v>6907</v>
      </c>
      <c r="D220" s="3357" t="s">
        <v>6908</v>
      </c>
      <c r="E220" s="3320">
        <v>45951</v>
      </c>
      <c r="F220" s="3320">
        <f t="shared" si="44"/>
        <v>45964</v>
      </c>
      <c r="G220" s="3320">
        <f t="shared" si="45"/>
        <v>45971</v>
      </c>
      <c r="H220" s="3320">
        <f t="shared" si="46"/>
        <v>45976</v>
      </c>
      <c r="I220" s="2693"/>
      <c r="J220" s="2693">
        <v>45950</v>
      </c>
      <c r="K220" s="2693">
        <f t="shared" si="47"/>
        <v>45952</v>
      </c>
      <c r="L220" s="2310"/>
    </row>
    <row r="221" spans="1:12" s="3315" customFormat="1" ht="17.25" customHeight="1">
      <c r="A221" s="3308" t="s">
        <v>6909</v>
      </c>
      <c r="B221" s="3309" t="s">
        <v>5349</v>
      </c>
      <c r="C221" s="1615" t="s">
        <v>6910</v>
      </c>
      <c r="D221" s="3357" t="s">
        <v>6911</v>
      </c>
      <c r="E221" s="3320">
        <v>45957</v>
      </c>
      <c r="F221" s="3320">
        <f t="shared" si="44"/>
        <v>45970</v>
      </c>
      <c r="G221" s="3320">
        <f t="shared" si="45"/>
        <v>45977</v>
      </c>
      <c r="H221" s="3320">
        <f t="shared" si="46"/>
        <v>45982</v>
      </c>
      <c r="I221" s="2693"/>
      <c r="J221" s="2693">
        <v>45957</v>
      </c>
      <c r="K221" s="2693">
        <f t="shared" si="47"/>
        <v>45959</v>
      </c>
      <c r="L221" s="2310"/>
    </row>
    <row r="222" spans="1:12" s="3315" customFormat="1" ht="17.25" customHeight="1">
      <c r="A222" s="3308"/>
      <c r="L222" s="2310"/>
    </row>
    <row r="223" spans="1:12" s="3315" customFormat="1" ht="17.25" customHeight="1">
      <c r="A223" s="3308"/>
      <c r="L223" s="2310"/>
    </row>
    <row r="224" spans="1:12" s="3315" customFormat="1" ht="17.25" customHeight="1">
      <c r="A224" s="3308"/>
      <c r="C224" s="3310" t="s">
        <v>6868</v>
      </c>
      <c r="D224" s="3311"/>
      <c r="E224" s="3312" t="s">
        <v>96</v>
      </c>
      <c r="F224" s="3314" t="s">
        <v>1321</v>
      </c>
      <c r="G224" s="3313" t="s">
        <v>971</v>
      </c>
      <c r="L224" s="2310"/>
    </row>
    <row r="225" spans="1:12" s="3315" customFormat="1" ht="17.25" customHeight="1">
      <c r="A225" s="3308"/>
      <c r="C225" s="3566"/>
      <c r="D225" s="3316" t="s">
        <v>6869</v>
      </c>
      <c r="E225" s="3317"/>
      <c r="F225" s="3318" t="s">
        <v>3656</v>
      </c>
      <c r="G225" s="3317" t="s">
        <v>4039</v>
      </c>
      <c r="J225" s="1418" t="s">
        <v>6295</v>
      </c>
      <c r="K225" s="1418" t="s">
        <v>6296</v>
      </c>
      <c r="L225" s="2310"/>
    </row>
    <row r="226" spans="1:12" s="3315" customFormat="1" ht="17.25" customHeight="1">
      <c r="A226" s="3308"/>
      <c r="B226" s="3309" t="s">
        <v>5349</v>
      </c>
      <c r="C226" s="4109" t="s">
        <v>6912</v>
      </c>
      <c r="D226" s="3357" t="s">
        <v>6913</v>
      </c>
      <c r="E226" s="3320">
        <v>45966</v>
      </c>
      <c r="F226" s="3320">
        <f t="shared" ref="F226" si="48">E226+13</f>
        <v>45979</v>
      </c>
      <c r="G226" s="3320">
        <f t="shared" ref="G226" si="49">E226+20</f>
        <v>45986</v>
      </c>
      <c r="I226" s="2693"/>
      <c r="J226" s="2693">
        <v>45964</v>
      </c>
      <c r="K226" s="2693">
        <f t="shared" ref="K226:K235" si="50">J226+2</f>
        <v>45966</v>
      </c>
      <c r="L226" s="2310"/>
    </row>
    <row r="227" spans="1:12" s="3315" customFormat="1" ht="17.25" customHeight="1">
      <c r="A227" s="3308"/>
      <c r="B227" s="3309" t="s">
        <v>5352</v>
      </c>
      <c r="C227" s="2164" t="s">
        <v>6914</v>
      </c>
      <c r="D227" s="4279" t="s">
        <v>6915</v>
      </c>
      <c r="E227" s="4280">
        <v>45974</v>
      </c>
      <c r="F227" s="4280">
        <f t="shared" ref="F227:F228" si="51">E227+13</f>
        <v>45987</v>
      </c>
      <c r="G227" s="4280">
        <f t="shared" ref="G227:G228" si="52">E227+20</f>
        <v>45994</v>
      </c>
      <c r="H227" s="2693"/>
      <c r="I227" s="2693"/>
      <c r="J227" s="2693">
        <v>45971</v>
      </c>
      <c r="K227" s="2693">
        <f t="shared" si="50"/>
        <v>45973</v>
      </c>
      <c r="L227" s="2310"/>
    </row>
    <row r="228" spans="1:12" s="3315" customFormat="1" ht="17.25" customHeight="1">
      <c r="A228" s="3308" t="s">
        <v>6916</v>
      </c>
      <c r="B228" s="3309" t="s">
        <v>5356</v>
      </c>
      <c r="C228" s="1615" t="s">
        <v>6917</v>
      </c>
      <c r="D228" s="3357" t="s">
        <v>6918</v>
      </c>
      <c r="E228" s="3320">
        <v>45982</v>
      </c>
      <c r="F228" s="3320">
        <f t="shared" si="51"/>
        <v>45995</v>
      </c>
      <c r="G228" s="3320">
        <f t="shared" si="52"/>
        <v>46002</v>
      </c>
      <c r="H228" s="2693"/>
      <c r="I228" s="2693"/>
      <c r="J228" s="2693">
        <v>45978</v>
      </c>
      <c r="K228" s="2693">
        <f t="shared" si="50"/>
        <v>45980</v>
      </c>
      <c r="L228" s="2310"/>
    </row>
    <row r="229" spans="1:12" s="3315" customFormat="1" ht="17.25" customHeight="1">
      <c r="A229" s="3308"/>
      <c r="B229" s="3309"/>
      <c r="C229" s="27"/>
      <c r="D229" s="4281"/>
      <c r="E229" s="4282"/>
      <c r="F229" s="4282"/>
      <c r="G229" s="4282"/>
      <c r="H229" s="2693"/>
      <c r="I229" s="2693"/>
      <c r="J229" s="2693"/>
      <c r="K229" s="2693"/>
      <c r="L229" s="2310"/>
    </row>
    <row r="230" spans="1:12" s="3315" customFormat="1" ht="17.25" customHeight="1">
      <c r="A230" s="3308"/>
      <c r="B230" s="3309"/>
      <c r="C230" s="27"/>
      <c r="D230" s="4281"/>
      <c r="E230" s="4282"/>
      <c r="F230" s="4282"/>
      <c r="G230" s="4282"/>
      <c r="H230" s="2693"/>
      <c r="I230" s="2693"/>
      <c r="J230" s="2693"/>
      <c r="K230" s="2693"/>
      <c r="L230" s="2310"/>
    </row>
    <row r="231" spans="1:12" s="3315" customFormat="1" ht="17.25" customHeight="1">
      <c r="A231" s="3308"/>
      <c r="B231" s="3309"/>
      <c r="C231" s="4285" t="s">
        <v>6919</v>
      </c>
      <c r="D231" s="3311"/>
      <c r="E231" s="3313" t="s">
        <v>96</v>
      </c>
      <c r="F231" s="3314" t="s">
        <v>101</v>
      </c>
      <c r="G231" s="3314" t="s">
        <v>1321</v>
      </c>
      <c r="H231" s="3313" t="s">
        <v>971</v>
      </c>
      <c r="I231" s="2693"/>
      <c r="J231" s="2693"/>
      <c r="K231" s="2693"/>
      <c r="L231" s="2310"/>
    </row>
    <row r="232" spans="1:12" s="3315" customFormat="1" ht="17.25" customHeight="1">
      <c r="A232" s="3308"/>
      <c r="B232" s="3309"/>
      <c r="C232" s="3566"/>
      <c r="D232" s="3316" t="s">
        <v>6869</v>
      </c>
      <c r="E232" s="4283"/>
      <c r="F232" s="4284" t="s">
        <v>3428</v>
      </c>
      <c r="G232" s="3318" t="s">
        <v>3656</v>
      </c>
      <c r="H232" s="3317" t="s">
        <v>4039</v>
      </c>
      <c r="I232" s="2693"/>
      <c r="J232" s="2693"/>
      <c r="K232" s="2693"/>
      <c r="L232" s="2310"/>
    </row>
    <row r="233" spans="1:12" s="3315" customFormat="1" ht="17.25" customHeight="1">
      <c r="A233" s="3308"/>
      <c r="B233" s="3309" t="s">
        <v>5359</v>
      </c>
      <c r="C233" s="1615" t="s">
        <v>9346</v>
      </c>
      <c r="D233" s="3357" t="s">
        <v>9347</v>
      </c>
      <c r="E233" s="3320">
        <v>45989</v>
      </c>
      <c r="F233" s="3320">
        <f t="shared" ref="F233:F240" si="53">E233+5</f>
        <v>45994</v>
      </c>
      <c r="G233" s="3320">
        <f t="shared" ref="G233:G240" si="54">E233+13</f>
        <v>46002</v>
      </c>
      <c r="H233" s="3320">
        <f t="shared" ref="H233:H240" si="55">E233+20</f>
        <v>46009</v>
      </c>
      <c r="I233" s="2693"/>
      <c r="J233" s="2693">
        <v>45985</v>
      </c>
      <c r="K233" s="2693">
        <f t="shared" si="50"/>
        <v>45987</v>
      </c>
      <c r="L233" s="2310"/>
    </row>
    <row r="234" spans="1:12" s="3315" customFormat="1" ht="17.25" customHeight="1">
      <c r="A234" s="3308"/>
      <c r="B234" s="3309" t="s">
        <v>5363</v>
      </c>
      <c r="C234" s="1615" t="s">
        <v>6920</v>
      </c>
      <c r="D234" s="3357" t="s">
        <v>6921</v>
      </c>
      <c r="E234" s="3320">
        <v>45992</v>
      </c>
      <c r="F234" s="3320">
        <f t="shared" si="53"/>
        <v>45997</v>
      </c>
      <c r="G234" s="3320">
        <f t="shared" si="54"/>
        <v>46005</v>
      </c>
      <c r="H234" s="3320">
        <f t="shared" si="55"/>
        <v>46012</v>
      </c>
      <c r="I234" s="2693"/>
      <c r="J234" s="2693">
        <v>45992</v>
      </c>
      <c r="K234" s="2693">
        <f t="shared" si="50"/>
        <v>45994</v>
      </c>
      <c r="L234" s="2310"/>
    </row>
    <row r="235" spans="1:12" s="3315" customFormat="1" ht="17.25" customHeight="1">
      <c r="A235" s="3308"/>
      <c r="B235" s="3309" t="s">
        <v>5366</v>
      </c>
      <c r="C235" s="1615" t="s">
        <v>6922</v>
      </c>
      <c r="D235" s="3357" t="s">
        <v>6923</v>
      </c>
      <c r="E235" s="3320">
        <v>45999</v>
      </c>
      <c r="F235" s="3320">
        <f t="shared" si="53"/>
        <v>46004</v>
      </c>
      <c r="G235" s="3320">
        <f t="shared" si="54"/>
        <v>46012</v>
      </c>
      <c r="H235" s="3320">
        <f t="shared" si="55"/>
        <v>46019</v>
      </c>
      <c r="I235" s="2693"/>
      <c r="J235" s="2693">
        <v>45999</v>
      </c>
      <c r="K235" s="2693">
        <f t="shared" si="50"/>
        <v>46001</v>
      </c>
      <c r="L235" s="2310"/>
    </row>
    <row r="236" spans="1:12" s="3315" customFormat="1" ht="17.25" customHeight="1">
      <c r="A236" s="3308"/>
      <c r="B236" s="3309" t="s">
        <v>5370</v>
      </c>
      <c r="C236" s="1615" t="s">
        <v>9354</v>
      </c>
      <c r="D236" s="3357" t="s">
        <v>6924</v>
      </c>
      <c r="E236" s="3320">
        <v>46006</v>
      </c>
      <c r="F236" s="3320">
        <f t="shared" si="53"/>
        <v>46011</v>
      </c>
      <c r="G236" s="3320">
        <f t="shared" si="54"/>
        <v>46019</v>
      </c>
      <c r="H236" s="3320">
        <f t="shared" si="55"/>
        <v>46026</v>
      </c>
      <c r="I236" s="2693"/>
      <c r="J236" s="2693">
        <v>46006</v>
      </c>
      <c r="K236" s="2693">
        <f>J236+2</f>
        <v>46008</v>
      </c>
      <c r="L236" s="2310"/>
    </row>
    <row r="237" spans="1:12" s="3315" customFormat="1" ht="17.25" customHeight="1">
      <c r="A237" s="3308"/>
      <c r="B237" s="3309" t="s">
        <v>5374</v>
      </c>
      <c r="C237" s="1615" t="s">
        <v>516</v>
      </c>
      <c r="D237" s="3357" t="s">
        <v>6925</v>
      </c>
      <c r="E237" s="3320">
        <v>46013</v>
      </c>
      <c r="F237" s="3320">
        <f t="shared" si="53"/>
        <v>46018</v>
      </c>
      <c r="G237" s="3320">
        <f t="shared" si="54"/>
        <v>46026</v>
      </c>
      <c r="H237" s="3320">
        <f t="shared" si="55"/>
        <v>46033</v>
      </c>
      <c r="I237" s="2693"/>
      <c r="J237" s="2693">
        <v>46013</v>
      </c>
      <c r="K237" s="2693">
        <f>J237+2</f>
        <v>46015</v>
      </c>
      <c r="L237" s="2310"/>
    </row>
    <row r="238" spans="1:12" s="3315" customFormat="1" ht="17.25" customHeight="1">
      <c r="A238" s="3308"/>
      <c r="B238" s="3309" t="s">
        <v>6926</v>
      </c>
      <c r="C238" s="1615" t="s">
        <v>6927</v>
      </c>
      <c r="D238" s="3357" t="s">
        <v>6928</v>
      </c>
      <c r="E238" s="3320">
        <v>46020</v>
      </c>
      <c r="F238" s="3320">
        <f t="shared" si="53"/>
        <v>46025</v>
      </c>
      <c r="G238" s="3320">
        <f t="shared" si="54"/>
        <v>46033</v>
      </c>
      <c r="H238" s="3320">
        <f t="shared" si="55"/>
        <v>46040</v>
      </c>
      <c r="I238" s="2693"/>
      <c r="J238" s="2693">
        <v>46020</v>
      </c>
      <c r="K238" s="2693">
        <f>J238+2</f>
        <v>46022</v>
      </c>
      <c r="L238" s="2310"/>
    </row>
    <row r="239" spans="1:12" s="3315" customFormat="1" ht="17.25" customHeight="1">
      <c r="A239" s="3308"/>
      <c r="B239" s="3309" t="s">
        <v>6929</v>
      </c>
      <c r="C239" s="1615" t="s">
        <v>6930</v>
      </c>
      <c r="D239" s="3357" t="s">
        <v>6931</v>
      </c>
      <c r="E239" s="3320">
        <v>46027</v>
      </c>
      <c r="F239" s="3320">
        <f t="shared" si="53"/>
        <v>46032</v>
      </c>
      <c r="G239" s="3320">
        <f t="shared" si="54"/>
        <v>46040</v>
      </c>
      <c r="H239" s="3320">
        <f t="shared" si="55"/>
        <v>46047</v>
      </c>
      <c r="I239" s="2693"/>
      <c r="J239" s="2693">
        <v>46027</v>
      </c>
      <c r="K239" s="2693">
        <f>J239+2</f>
        <v>46029</v>
      </c>
      <c r="L239" s="2310"/>
    </row>
    <row r="240" spans="1:12" s="2194" customFormat="1" ht="17.25" customHeight="1">
      <c r="A240" s="2309"/>
      <c r="B240" s="3309" t="s">
        <v>6932</v>
      </c>
      <c r="C240" s="1615" t="s">
        <v>6912</v>
      </c>
      <c r="D240" s="3357" t="s">
        <v>6933</v>
      </c>
      <c r="E240" s="3320">
        <v>46034</v>
      </c>
      <c r="F240" s="3320">
        <f t="shared" si="53"/>
        <v>46039</v>
      </c>
      <c r="G240" s="3320">
        <f t="shared" si="54"/>
        <v>46047</v>
      </c>
      <c r="H240" s="3320">
        <f t="shared" si="55"/>
        <v>46054</v>
      </c>
      <c r="I240" s="2693"/>
      <c r="J240" s="2693">
        <v>46034</v>
      </c>
      <c r="K240" s="2693">
        <f>J240+2</f>
        <v>46036</v>
      </c>
      <c r="L240" s="2310"/>
    </row>
    <row r="241" spans="1:12" s="2194" customFormat="1" ht="17.25" customHeight="1">
      <c r="A241" s="2309"/>
      <c r="B241" s="3027"/>
      <c r="C241" s="3304" t="s">
        <v>609</v>
      </c>
      <c r="D241" s="2310"/>
      <c r="E241" s="2831"/>
      <c r="F241" s="2310"/>
      <c r="G241" s="2310"/>
      <c r="H241" s="2851"/>
      <c r="I241" s="2693"/>
      <c r="J241" s="2693"/>
      <c r="K241" s="2693"/>
      <c r="L241" s="2310"/>
    </row>
    <row r="242" spans="1:12" s="2194" customFormat="1" ht="17.25" customHeight="1">
      <c r="A242" s="2309"/>
      <c r="B242" s="3027"/>
      <c r="C242" s="3304"/>
      <c r="D242" s="2310"/>
      <c r="E242" s="2831"/>
      <c r="F242" s="2310"/>
      <c r="G242" s="2310"/>
      <c r="H242" s="2851"/>
      <c r="I242" s="2693"/>
      <c r="J242" s="2693"/>
      <c r="K242" s="2693"/>
      <c r="L242" s="2310"/>
    </row>
    <row r="243" spans="1:12" s="2194" customFormat="1" ht="17.25" customHeight="1">
      <c r="A243" s="2309"/>
      <c r="B243" s="3027"/>
      <c r="C243" s="3304"/>
      <c r="D243" s="2310"/>
      <c r="E243" s="2831"/>
      <c r="F243" s="2310"/>
      <c r="G243" s="2310"/>
      <c r="H243" s="2851"/>
      <c r="I243" s="2693"/>
      <c r="J243" s="2693"/>
      <c r="K243" s="2693"/>
      <c r="L243" s="2310"/>
    </row>
    <row r="244" spans="1:12" s="2194" customFormat="1" ht="17.25" customHeight="1">
      <c r="A244" s="2309"/>
      <c r="B244" s="3027"/>
      <c r="C244" s="2310"/>
      <c r="D244" s="2310"/>
      <c r="E244" s="2831"/>
      <c r="F244" s="2310"/>
      <c r="G244" s="2310"/>
      <c r="H244" s="2851"/>
      <c r="I244" s="2831"/>
      <c r="J244" s="2693"/>
      <c r="K244" s="2693"/>
      <c r="L244" s="2310"/>
    </row>
    <row r="245" spans="1:12" s="2312" customFormat="1" ht="15.75" customHeight="1">
      <c r="A245" s="2311"/>
      <c r="B245" s="3027"/>
      <c r="C245" s="230" t="s">
        <v>0</v>
      </c>
      <c r="D245" s="69"/>
      <c r="E245" s="1416" t="s">
        <v>2209</v>
      </c>
      <c r="F245" s="70"/>
      <c r="G245" s="70" t="s">
        <v>35</v>
      </c>
      <c r="H245" s="70"/>
      <c r="I245" s="69"/>
      <c r="J245" s="69"/>
      <c r="K245" s="70"/>
      <c r="L245" s="60"/>
    </row>
    <row r="246" spans="1:12" s="2312" customFormat="1" ht="15.75" customHeight="1">
      <c r="A246" s="2311"/>
      <c r="B246" s="3027"/>
      <c r="C246" s="80" t="s">
        <v>1</v>
      </c>
      <c r="D246" s="69"/>
      <c r="E246" s="283" t="s">
        <v>610</v>
      </c>
      <c r="F246" s="70"/>
      <c r="G246" s="69" t="s">
        <v>611</v>
      </c>
      <c r="H246" s="69"/>
      <c r="I246" s="283" t="s">
        <v>38</v>
      </c>
      <c r="J246" s="69"/>
      <c r="K246" s="250" t="s">
        <v>63</v>
      </c>
      <c r="L246" s="60"/>
    </row>
    <row r="247" spans="1:12" s="2310" customFormat="1" ht="15.75" customHeight="1">
      <c r="A247" s="2311"/>
      <c r="B247" s="3027"/>
      <c r="C247" s="80"/>
      <c r="D247" s="69"/>
      <c r="E247" s="283"/>
      <c r="F247" s="60"/>
      <c r="G247" s="69"/>
      <c r="H247" s="69"/>
      <c r="I247" s="283"/>
      <c r="J247" s="69"/>
      <c r="K247" s="3053" t="str">
        <f>'HOW TO-&gt;'!$C$138</f>
        <v>SG094-SinPermit@msc.com</v>
      </c>
      <c r="L247" s="60"/>
    </row>
    <row r="248" spans="1:12" s="2310" customFormat="1" ht="15.75" customHeight="1">
      <c r="A248" s="2313"/>
      <c r="B248" s="3028"/>
      <c r="C248" s="78">
        <f>'HOW TO-&gt;'!$A$105</f>
        <v>0</v>
      </c>
      <c r="D248" s="78">
        <f>'HOW TO-&gt;'!$B$105</f>
        <v>0</v>
      </c>
      <c r="E248" s="64">
        <f>'HOW TO-&gt;'!$C$105</f>
        <v>0</v>
      </c>
      <c r="F248" s="60"/>
      <c r="G248" s="78" t="str">
        <f>'HOW TO-&gt;'!$A$124</f>
        <v>ROBERT CHIA</v>
      </c>
      <c r="H248" s="78" t="str">
        <f>'HOW TO-&gt;'!$B$124</f>
        <v>6011 0564</v>
      </c>
      <c r="I248" s="64" t="str">
        <f>'HOW TO-&gt;'!$C$124</f>
        <v>robert.chia@msc.com</v>
      </c>
      <c r="J248" s="60"/>
      <c r="K248" s="64" t="str">
        <f>'HOW TO-&gt;'!$C$139</f>
        <v>raynar.ang@msc.com</v>
      </c>
      <c r="L248" s="60"/>
    </row>
    <row r="249" spans="1:12" s="2310" customFormat="1" ht="15.75" customHeight="1">
      <c r="A249" s="2311"/>
      <c r="B249" s="3027"/>
      <c r="C249" s="78" t="str">
        <f>'HOW TO-&gt;'!$A$106</f>
        <v>NATALIE LEW</v>
      </c>
      <c r="D249" s="78" t="str">
        <f>'HOW TO-&gt;'!$B$106</f>
        <v>6011 2399</v>
      </c>
      <c r="E249" s="64" t="str">
        <f>'HOW TO-&gt;'!$C$106</f>
        <v>natalie.lew@msc.com</v>
      </c>
      <c r="F249" s="60"/>
      <c r="G249" s="78" t="str">
        <f>'HOW TO-&gt;'!$A$125</f>
        <v>S. Y. LIEW</v>
      </c>
      <c r="H249" s="78" t="str">
        <f>'HOW TO-&gt;'!$B$125</f>
        <v>6011 2348</v>
      </c>
      <c r="I249" s="64" t="str">
        <f>'HOW TO-&gt;'!$C$125</f>
        <v>seoyi.liew@msc.com</v>
      </c>
      <c r="J249" s="60"/>
      <c r="K249" s="64" t="str">
        <f>'HOW TO-&gt;'!$C$140</f>
        <v>kaisiang.lim@msc.com</v>
      </c>
      <c r="L249" s="60"/>
    </row>
    <row r="250" spans="1:12" s="2310" customFormat="1" ht="15.75" customHeight="1">
      <c r="A250" s="2311"/>
      <c r="B250" s="3027"/>
      <c r="C250" s="78" t="str">
        <f>'HOW TO-&gt;'!$A$107</f>
        <v>PHOEBE HUANG</v>
      </c>
      <c r="D250" s="78" t="str">
        <f>'HOW TO-&gt;'!$B$107</f>
        <v>6011 0562</v>
      </c>
      <c r="E250" s="64" t="str">
        <f>'HOW TO-&gt;'!$C$107</f>
        <v>phoebe.huang@msc.com</v>
      </c>
      <c r="F250" s="60"/>
      <c r="G250" s="78" t="str">
        <f>'HOW TO-&gt;'!$A$126</f>
        <v>SHARON KOH</v>
      </c>
      <c r="H250" s="78" t="str">
        <f>'HOW TO-&gt;'!$B$126</f>
        <v>6011 2349</v>
      </c>
      <c r="I250" s="64" t="str">
        <f>'HOW TO-&gt;'!$C$126</f>
        <v>sharon.koh@msc.com</v>
      </c>
      <c r="J250" s="60"/>
      <c r="K250" s="64" t="str">
        <f>'HOW TO-&gt;'!$C$141</f>
        <v>dewi.ratnah@msc.com</v>
      </c>
      <c r="L250" s="60"/>
    </row>
    <row r="251" spans="1:12" s="2310" customFormat="1" ht="15.75" customHeight="1">
      <c r="A251" s="2311"/>
      <c r="B251" s="3027"/>
      <c r="C251" s="78" t="str">
        <f>'HOW TO-&gt;'!$A$108</f>
        <v>SHERWIN LIM</v>
      </c>
      <c r="D251" s="78" t="str">
        <f>'HOW TO-&gt;'!$B$108</f>
        <v>6011 2395</v>
      </c>
      <c r="E251" s="64" t="str">
        <f>'HOW TO-&gt;'!$C$108</f>
        <v>sherwin.lim@msc.com</v>
      </c>
      <c r="F251" s="60"/>
      <c r="G251" s="78" t="str">
        <f>'HOW TO-&gt;'!$A$127</f>
        <v>ANGELIA LAU</v>
      </c>
      <c r="H251" s="78" t="str">
        <f>'HOW TO-&gt;'!$B$127</f>
        <v>6011 2346</v>
      </c>
      <c r="I251" s="64" t="str">
        <f>'HOW TO-&gt;'!$C$127</f>
        <v>angelia.lau@msc.com</v>
      </c>
      <c r="J251" s="60"/>
      <c r="K251" s="64" t="str">
        <f>'HOW TO-&gt;'!$C$142</f>
        <v>yuting.luo@msc.com</v>
      </c>
      <c r="L251" s="60"/>
    </row>
    <row r="252" spans="1:12" s="2310" customFormat="1" ht="15.75" customHeight="1">
      <c r="A252" s="2311"/>
      <c r="B252" s="3027"/>
      <c r="C252" s="78" t="str">
        <f>'HOW TO-&gt;'!$A$109</f>
        <v>CHOK KAR HEE</v>
      </c>
      <c r="D252" s="78" t="str">
        <f>'HOW TO-&gt;'!$B$109</f>
        <v>6011 2397</v>
      </c>
      <c r="E252" s="64" t="str">
        <f>'HOW TO-&gt;'!$C$109</f>
        <v>karhee.chok@msc.com</v>
      </c>
      <c r="F252" s="60"/>
      <c r="G252" s="78" t="str">
        <f>'HOW TO-&gt;'!$A$128</f>
        <v>NOOR AFNINDAH</v>
      </c>
      <c r="H252" s="78" t="str">
        <f>'HOW TO-&gt;'!$B$128</f>
        <v>6011 2347</v>
      </c>
      <c r="I252" s="64" t="str">
        <f>'HOW TO-&gt;'!$C$128</f>
        <v>noor.afnindah@msc.com</v>
      </c>
      <c r="J252" s="60"/>
      <c r="K252" s="64" t="str">
        <f>'HOW TO-&gt;'!$C$143</f>
        <v>shanshan.chin@msc.com</v>
      </c>
      <c r="L252" s="60"/>
    </row>
    <row r="253" spans="1:12" s="2310" customFormat="1" ht="15.75" customHeight="1">
      <c r="A253" s="2311"/>
      <c r="B253" s="3027"/>
      <c r="C253" s="78" t="str">
        <f>'HOW TO-&gt;'!$A$110</f>
        <v>LEWIS SOH</v>
      </c>
      <c r="D253" s="78" t="str">
        <f>'HOW TO-&gt;'!$B$110</f>
        <v>6011 7905</v>
      </c>
      <c r="E253" s="64" t="str">
        <f>'HOW TO-&gt;'!$C$110</f>
        <v>lewis.soh@msc.com</v>
      </c>
      <c r="F253" s="60"/>
      <c r="G253" s="78" t="str">
        <f>'HOW TO-&gt;'!$A$129</f>
        <v>NG CHING WEI</v>
      </c>
      <c r="H253" s="78" t="str">
        <f>'HOW TO-&gt;'!$B$129</f>
        <v>6011 2404</v>
      </c>
      <c r="I253" s="64" t="str">
        <f>'HOW TO-&gt;'!$C$129</f>
        <v>chingwei.ng@msc.com</v>
      </c>
      <c r="J253" s="60"/>
      <c r="K253" s="64" t="str">
        <f>'HOW TO-&gt;'!$C$144</f>
        <v>eunice.chan@msc.com</v>
      </c>
      <c r="L253" s="60"/>
    </row>
    <row r="254" spans="1:12" s="2310" customFormat="1" ht="15.75" customHeight="1">
      <c r="A254" s="2311"/>
      <c r="B254" s="3027"/>
      <c r="C254" s="78" t="str">
        <f>'HOW TO-&gt;'!$A$111</f>
        <v xml:space="preserve">MELVIN TAN </v>
      </c>
      <c r="D254" s="78" t="str">
        <f>'HOW TO-&gt;'!$B$111</f>
        <v>6011 0561</v>
      </c>
      <c r="E254" s="64" t="str">
        <f>'HOW TO-&gt;'!$C$111</f>
        <v>melvin.tan@msc.com</v>
      </c>
      <c r="F254" s="60"/>
      <c r="G254" s="78" t="str">
        <f>'HOW TO-&gt;'!$A$130</f>
        <v>ZOEY ONG</v>
      </c>
      <c r="H254" s="78">
        <f>'HOW TO-&gt;'!$B$130</f>
        <v>0</v>
      </c>
      <c r="I254" s="64" t="str">
        <f>'HOW TO-&gt;'!$C$130</f>
        <v>zoey.ong@msc.com</v>
      </c>
      <c r="J254" s="60"/>
      <c r="K254" s="64" t="str">
        <f>'HOW TO-&gt;'!$C$145</f>
        <v>hazel.toh@msc.com</v>
      </c>
      <c r="L254" s="60"/>
    </row>
    <row r="255" spans="1:12" s="2310" customFormat="1" ht="15.75" customHeight="1">
      <c r="B255" s="3022"/>
      <c r="C255" s="78" t="str">
        <f>'HOW TO-&gt;'!$A$112</f>
        <v>SUE ANN SOON</v>
      </c>
      <c r="D255" s="78" t="str">
        <f>'HOW TO-&gt;'!$B$112</f>
        <v>6011 2327</v>
      </c>
      <c r="E255" s="64" t="str">
        <f>'HOW TO-&gt;'!$C$112</f>
        <v>sueann.soon@msc.com</v>
      </c>
      <c r="F255" s="60"/>
      <c r="G255" s="78" t="str">
        <f>'HOW TO-&gt;'!$A$131</f>
        <v>.</v>
      </c>
      <c r="H255" s="78" t="str">
        <f>'HOW TO-&gt;'!$B$131</f>
        <v>.</v>
      </c>
      <c r="I255" s="64" t="str">
        <f>'HOW TO-&gt;'!$C$131</f>
        <v>.</v>
      </c>
      <c r="J255" s="60"/>
      <c r="K255" s="64">
        <f>'HOW TO-&gt;'!$C$146</f>
        <v>0</v>
      </c>
      <c r="L255" s="60"/>
    </row>
    <row r="256" spans="1:12" s="2310" customFormat="1" ht="15">
      <c r="B256" s="3022"/>
      <c r="C256" s="78" t="str">
        <f>'HOW TO-&gt;'!$A$113</f>
        <v>LAWRENCE ANG (CROSS-TRADE)</v>
      </c>
      <c r="D256" s="78" t="str">
        <f>'HOW TO-&gt;'!$B$113</f>
        <v>6011 2400</v>
      </c>
      <c r="E256" s="64" t="str">
        <f>'HOW TO-&gt;'!$C$113</f>
        <v>lawrence.ang@msc.com</v>
      </c>
      <c r="F256" s="60"/>
      <c r="G256" s="78">
        <f>'HOW TO-&gt;'!$A$132</f>
        <v>0</v>
      </c>
      <c r="H256" s="78">
        <f>'HOW TO-&gt;'!$B$132</f>
        <v>0</v>
      </c>
      <c r="I256" s="64">
        <f>'HOW TO-&gt;'!$C$132</f>
        <v>0</v>
      </c>
      <c r="J256" s="60"/>
      <c r="K256" s="64">
        <f>'HOW TO-&gt;'!$C$147</f>
        <v>0</v>
      </c>
      <c r="L256" s="60"/>
    </row>
    <row r="257" spans="2:12" s="2310" customFormat="1" ht="15">
      <c r="B257" s="3022"/>
      <c r="C257" s="78" t="str">
        <f>'HOW TO-&gt;'!$A$114</f>
        <v>DARIUS ONG</v>
      </c>
      <c r="D257" s="78" t="str">
        <f>'HOW TO-&gt;'!$B$114</f>
        <v>6011 2396</v>
      </c>
      <c r="E257" s="64" t="str">
        <f>'HOW TO-&gt;'!$C$114</f>
        <v>darius.ong@msc.com</v>
      </c>
      <c r="F257" s="60"/>
      <c r="G257" s="60"/>
      <c r="H257" s="82"/>
      <c r="I257" s="250"/>
      <c r="J257" s="60"/>
      <c r="K257" s="64">
        <f>'HOW TO-&gt;'!$C$148</f>
        <v>0</v>
      </c>
      <c r="L257" s="60"/>
    </row>
    <row r="258" spans="2:12">
      <c r="C258" s="78" t="str">
        <f>'HOW TO-&gt;'!$A$115</f>
        <v>YURIKO KHOO</v>
      </c>
      <c r="D258" s="78" t="str">
        <f>'HOW TO-&gt;'!$B$115</f>
        <v>6011 2402</v>
      </c>
      <c r="E258" s="64" t="str">
        <f>'HOW TO-&gt;'!$C$115</f>
        <v>yuriko.k@msc.com</v>
      </c>
      <c r="F258" s="60"/>
      <c r="G258" s="60"/>
      <c r="H258" s="82"/>
      <c r="I258" s="82"/>
      <c r="J258" s="250"/>
      <c r="K258" s="64"/>
      <c r="L258" s="60"/>
    </row>
    <row r="259" spans="2:12">
      <c r="C259" s="78" t="str">
        <f>'HOW TO-&gt;'!$A$116</f>
        <v>VICKY ZHU</v>
      </c>
      <c r="D259" s="78" t="str">
        <f>'HOW TO-&gt;'!$B$116</f>
        <v>6011 7900</v>
      </c>
      <c r="E259" s="64" t="str">
        <f>'HOW TO-&gt;'!$C$116</f>
        <v>vicky.zhu@msc.com</v>
      </c>
      <c r="F259" s="60"/>
      <c r="G259" s="60"/>
      <c r="H259" s="60"/>
      <c r="I259" s="60"/>
      <c r="J259" s="60"/>
      <c r="K259" s="60"/>
      <c r="L259" s="60"/>
    </row>
    <row r="260" spans="2:12">
      <c r="C260" s="60"/>
      <c r="D260" s="60"/>
      <c r="E260" s="60"/>
      <c r="F260" s="60"/>
      <c r="G260" s="60"/>
      <c r="H260" s="60"/>
      <c r="I260" s="60"/>
      <c r="J260" s="60"/>
      <c r="K260" s="60"/>
      <c r="L260" s="60"/>
    </row>
    <row r="261" spans="2:12">
      <c r="C261" s="78" t="str">
        <f>'HOW TO-&gt;'!$A$119</f>
        <v xml:space="preserve">MAIN LINE  </v>
      </c>
      <c r="D261" s="78" t="str">
        <f>'HOW TO-&gt;'!$B$119</f>
        <v>6011 2424</v>
      </c>
      <c r="E261" s="64">
        <f>'HOW TO-&gt;'!$C$119</f>
        <v>0</v>
      </c>
      <c r="F261" s="60"/>
      <c r="G261" s="60"/>
      <c r="H261" s="60"/>
      <c r="I261" s="60"/>
      <c r="J261" s="60"/>
      <c r="K261" s="60"/>
      <c r="L261" s="60"/>
    </row>
    <row r="262" spans="2:12">
      <c r="C262" s="78">
        <f>'HOW TO-&gt;'!$A$120</f>
        <v>0</v>
      </c>
      <c r="D262" s="78">
        <f>'HOW TO-&gt;'!$B$120</f>
        <v>0</v>
      </c>
      <c r="E262" s="64">
        <f>'HOW TO-&gt;'!$C$120</f>
        <v>0</v>
      </c>
      <c r="F262" s="60"/>
      <c r="G262" s="60"/>
      <c r="H262" s="60"/>
      <c r="I262" s="60"/>
      <c r="J262" s="60"/>
      <c r="K262" s="60"/>
      <c r="L262" s="60"/>
    </row>
    <row r="263" spans="2:12">
      <c r="C263" s="1861"/>
      <c r="D263" s="1861"/>
      <c r="E263" s="1861"/>
      <c r="F263" s="1861"/>
      <c r="G263" s="1861"/>
      <c r="H263" s="1861"/>
      <c r="I263" s="1861"/>
      <c r="J263" s="1861"/>
      <c r="K263" s="1861"/>
      <c r="L263" s="1861"/>
    </row>
    <row r="264" spans="2:12">
      <c r="C264" s="1861"/>
      <c r="D264" s="1861"/>
      <c r="E264" s="1861"/>
      <c r="F264" s="1861"/>
      <c r="G264" s="1861"/>
      <c r="H264" s="1861"/>
      <c r="I264" s="1861"/>
      <c r="J264" s="1861"/>
      <c r="K264" s="1861"/>
      <c r="L264" s="1861"/>
    </row>
    <row r="265" spans="2:12">
      <c r="C265" s="1861"/>
      <c r="D265" s="1861"/>
      <c r="E265" s="1861"/>
      <c r="F265" s="1861"/>
      <c r="G265" s="1861"/>
      <c r="H265" s="1861"/>
      <c r="I265" s="1861"/>
      <c r="J265" s="1861"/>
      <c r="K265" s="1861"/>
      <c r="L265" s="1861"/>
    </row>
    <row r="266" spans="2:12">
      <c r="C266" s="1861"/>
      <c r="D266" s="1861"/>
      <c r="E266" s="1861"/>
      <c r="F266" s="1861"/>
      <c r="G266" s="1861"/>
      <c r="H266" s="1861"/>
      <c r="I266" s="1861"/>
      <c r="J266" s="1861"/>
      <c r="K266" s="1861"/>
      <c r="L266" s="1861"/>
    </row>
    <row r="267" spans="2:12">
      <c r="C267" s="1861"/>
      <c r="D267" s="1861"/>
      <c r="E267" s="1861"/>
      <c r="F267" s="1861"/>
      <c r="G267" s="1861"/>
      <c r="H267" s="1861"/>
      <c r="I267" s="1861"/>
      <c r="J267" s="1861"/>
      <c r="K267" s="1861"/>
      <c r="L267" s="1861"/>
    </row>
    <row r="268" spans="2:12">
      <c r="C268" s="1861"/>
      <c r="D268" s="1861"/>
      <c r="E268" s="1861"/>
      <c r="F268" s="1861"/>
      <c r="G268" s="1861"/>
      <c r="H268" s="1861"/>
      <c r="I268" s="1861"/>
      <c r="J268" s="1861"/>
      <c r="K268" s="1861"/>
      <c r="L268" s="1861"/>
    </row>
    <row r="269" spans="2:12">
      <c r="C269" s="1861"/>
      <c r="D269" s="1861"/>
      <c r="E269" s="1861"/>
      <c r="F269" s="1861"/>
      <c r="G269" s="1861"/>
      <c r="H269" s="1861"/>
      <c r="I269" s="1861"/>
      <c r="J269" s="1861"/>
      <c r="K269" s="1861"/>
      <c r="L269" s="1861"/>
    </row>
    <row r="270" spans="2:12">
      <c r="C270" s="1861"/>
      <c r="D270" s="1861"/>
      <c r="E270" s="1861"/>
      <c r="F270" s="1861"/>
      <c r="G270" s="1861"/>
      <c r="H270" s="1861"/>
      <c r="I270" s="1861"/>
      <c r="J270" s="1861"/>
      <c r="K270" s="1861"/>
      <c r="L270" s="1861"/>
    </row>
    <row r="271" spans="2:12">
      <c r="C271" s="1861"/>
      <c r="D271" s="1861"/>
      <c r="E271" s="1861"/>
      <c r="F271" s="1861"/>
      <c r="G271" s="1861"/>
      <c r="H271" s="1861"/>
      <c r="I271" s="1861"/>
      <c r="J271" s="1861"/>
      <c r="K271" s="1861"/>
      <c r="L271" s="1861"/>
    </row>
  </sheetData>
  <sheetProtection formatCells="0"/>
  <mergeCells count="3">
    <mergeCell ref="G188:H188"/>
    <mergeCell ref="G189:H189"/>
    <mergeCell ref="G190:H190"/>
  </mergeCells>
  <phoneticPr fontId="29" type="noConversion"/>
  <hyperlinks>
    <hyperlink ref="I246" display="custsvc@msca.com.sg" xr:uid="{5595F470-694C-4BA7-8979-CD5F41BF28B3}"/>
    <hyperlink ref="K246" display="sinexp@msca.com.sg" xr:uid="{F24BCE99-374D-4887-A25F-4922F00A59F1}"/>
    <hyperlink ref="E245" r:id="rId1" xr:uid="{30974252-E178-4E8F-AB79-AC39E6AD66D9}"/>
    <hyperlink ref="E246"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79"/>
  <sheetViews>
    <sheetView zoomScale="90" zoomScaleNormal="90" workbookViewId="0">
      <selection activeCell="L155" sqref="L155"/>
    </sheetView>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83"/>
      <c r="B2" s="108"/>
      <c r="C2" s="7" t="s">
        <v>93</v>
      </c>
    </row>
    <row r="3" spans="1:14" customFormat="1" ht="23.25" customHeight="1">
      <c r="A3" s="383"/>
      <c r="B3" s="108"/>
      <c r="C3" s="9"/>
      <c r="D3" s="9"/>
      <c r="E3" s="9"/>
      <c r="F3" s="9"/>
      <c r="G3" s="9"/>
      <c r="H3" s="9"/>
      <c r="I3" s="9"/>
      <c r="J3" s="9"/>
      <c r="K3" s="9"/>
      <c r="L3" s="729"/>
      <c r="N3" s="908"/>
    </row>
    <row r="4" spans="1:14" customFormat="1" ht="15.75">
      <c r="A4" s="384"/>
      <c r="B4" s="1219"/>
      <c r="C4" s="255"/>
      <c r="D4" s="255"/>
      <c r="E4" s="3399" t="s">
        <v>6934</v>
      </c>
      <c r="F4" s="256"/>
      <c r="G4" s="255"/>
      <c r="H4" s="255"/>
      <c r="I4" s="255"/>
      <c r="J4" s="121"/>
      <c r="K4" s="121"/>
      <c r="L4" s="121"/>
      <c r="N4" s="908"/>
    </row>
    <row r="5" spans="1:14" customFormat="1" ht="14.25" hidden="1">
      <c r="A5" s="385"/>
      <c r="B5" s="3010"/>
      <c r="C5" s="1157" t="s">
        <v>5318</v>
      </c>
      <c r="D5" s="257"/>
      <c r="E5" s="257"/>
      <c r="F5" s="257"/>
      <c r="G5" s="257"/>
      <c r="H5" s="257"/>
      <c r="I5" s="257"/>
      <c r="J5" s="122"/>
      <c r="K5" s="122"/>
      <c r="L5" s="60"/>
    </row>
    <row r="6" spans="1:14" s="14" customFormat="1" ht="19.5" hidden="1">
      <c r="A6" s="386"/>
      <c r="B6" s="398"/>
      <c r="C6" s="730" t="s">
        <v>6935</v>
      </c>
      <c r="D6" s="1001"/>
      <c r="E6" s="1002" t="s">
        <v>96</v>
      </c>
      <c r="F6" s="1002" t="s">
        <v>101</v>
      </c>
      <c r="G6" s="1002" t="s">
        <v>1112</v>
      </c>
      <c r="H6" s="1002" t="s">
        <v>811</v>
      </c>
      <c r="I6" s="1002" t="s">
        <v>996</v>
      </c>
      <c r="J6" s="1128" t="s">
        <v>901</v>
      </c>
      <c r="K6" s="802"/>
      <c r="L6" s="948"/>
      <c r="M6" s="993"/>
      <c r="N6" s="996"/>
    </row>
    <row r="7" spans="1:14" s="14" customFormat="1" ht="23.45" hidden="1" customHeight="1">
      <c r="A7" s="386"/>
      <c r="B7" s="398"/>
      <c r="C7" s="1000"/>
      <c r="D7" s="1074" t="s">
        <v>3241</v>
      </c>
      <c r="E7" s="1081" t="s">
        <v>6936</v>
      </c>
      <c r="F7" s="1435" t="s">
        <v>3088</v>
      </c>
      <c r="G7" s="1433" t="s">
        <v>4448</v>
      </c>
      <c r="H7" s="1433" t="s">
        <v>4796</v>
      </c>
      <c r="I7" s="1433" t="s">
        <v>5443</v>
      </c>
      <c r="J7" s="1434" t="s">
        <v>4040</v>
      </c>
      <c r="K7" s="1377" t="s">
        <v>1792</v>
      </c>
      <c r="L7" s="1376" t="s">
        <v>4411</v>
      </c>
      <c r="M7" s="1378" t="s">
        <v>5276</v>
      </c>
      <c r="N7" s="1378" t="s">
        <v>5844</v>
      </c>
    </row>
    <row r="8" spans="1:14" s="14" customFormat="1" ht="19.5" hidden="1">
      <c r="A8" s="877" t="s">
        <v>6937</v>
      </c>
      <c r="B8" s="3011" t="s">
        <v>3586</v>
      </c>
      <c r="C8" s="1357" t="s">
        <v>6938</v>
      </c>
      <c r="D8" s="1355" t="s">
        <v>6939</v>
      </c>
      <c r="E8" s="1356">
        <v>45084</v>
      </c>
      <c r="F8" s="1453"/>
      <c r="G8" s="1359"/>
      <c r="H8" s="1355">
        <f t="shared" ref="H8:H12" si="0">E8+14</f>
        <v>45098</v>
      </c>
      <c r="I8" s="1355">
        <f t="shared" ref="I8:I11" si="1">E8+18</f>
        <v>45102</v>
      </c>
      <c r="J8" s="1355">
        <f t="shared" ref="J8:J11" si="2">E8+23</f>
        <v>45107</v>
      </c>
      <c r="K8" s="1079">
        <v>45081</v>
      </c>
      <c r="L8" s="1442">
        <f t="shared" ref="L8:L11" si="3">K8+1</f>
        <v>45082</v>
      </c>
      <c r="M8" s="1442">
        <f t="shared" ref="M8:M11" si="4">L8-6</f>
        <v>45076</v>
      </c>
      <c r="N8" s="1442">
        <f t="shared" ref="N8:N11" si="5">M8</f>
        <v>45076</v>
      </c>
    </row>
    <row r="9" spans="1:14" s="14" customFormat="1" ht="19.5" hidden="1">
      <c r="A9" s="877" t="s">
        <v>6940</v>
      </c>
      <c r="B9" s="3011" t="s">
        <v>3588</v>
      </c>
      <c r="C9" s="1354" t="s">
        <v>516</v>
      </c>
      <c r="D9" s="1355" t="s">
        <v>6941</v>
      </c>
      <c r="E9" s="1356">
        <v>45091</v>
      </c>
      <c r="F9" s="1453"/>
      <c r="G9" s="1359"/>
      <c r="H9" s="1355">
        <f t="shared" si="0"/>
        <v>45105</v>
      </c>
      <c r="I9" s="1355">
        <f t="shared" si="1"/>
        <v>45109</v>
      </c>
      <c r="J9" s="1355">
        <f t="shared" si="2"/>
        <v>45114</v>
      </c>
      <c r="K9" s="1079">
        <v>45088</v>
      </c>
      <c r="L9" s="1442">
        <f t="shared" si="3"/>
        <v>45089</v>
      </c>
      <c r="M9" s="1442">
        <f t="shared" si="4"/>
        <v>45083</v>
      </c>
      <c r="N9" s="1442">
        <f t="shared" si="5"/>
        <v>45083</v>
      </c>
    </row>
    <row r="10" spans="1:14" s="14" customFormat="1" ht="19.5" hidden="1">
      <c r="A10" s="877" t="s">
        <v>574</v>
      </c>
      <c r="B10" s="3011" t="s">
        <v>3590</v>
      </c>
      <c r="C10" s="1357" t="s">
        <v>6942</v>
      </c>
      <c r="D10" s="1355" t="s">
        <v>6943</v>
      </c>
      <c r="E10" s="1356">
        <v>45098</v>
      </c>
      <c r="F10" s="1453"/>
      <c r="G10" s="1359"/>
      <c r="H10" s="1355">
        <f t="shared" si="0"/>
        <v>45112</v>
      </c>
      <c r="I10" s="1355">
        <f t="shared" si="1"/>
        <v>45116</v>
      </c>
      <c r="J10" s="1355">
        <f t="shared" si="2"/>
        <v>45121</v>
      </c>
      <c r="K10" s="1079">
        <v>45095</v>
      </c>
      <c r="L10" s="1442">
        <f t="shared" si="3"/>
        <v>45096</v>
      </c>
      <c r="M10" s="1442">
        <f t="shared" si="4"/>
        <v>45090</v>
      </c>
      <c r="N10" s="1442">
        <f t="shared" si="5"/>
        <v>45090</v>
      </c>
    </row>
    <row r="11" spans="1:14" s="14" customFormat="1" ht="19.5" hidden="1">
      <c r="A11" s="877" t="s">
        <v>6944</v>
      </c>
      <c r="B11" s="3011" t="s">
        <v>3592</v>
      </c>
      <c r="C11" s="1354" t="s">
        <v>6945</v>
      </c>
      <c r="D11" s="1355" t="s">
        <v>6946</v>
      </c>
      <c r="E11" s="1356">
        <v>45105</v>
      </c>
      <c r="F11" s="1453"/>
      <c r="G11" s="1359"/>
      <c r="H11" s="1355">
        <f t="shared" si="0"/>
        <v>45119</v>
      </c>
      <c r="I11" s="1355">
        <f t="shared" si="1"/>
        <v>45123</v>
      </c>
      <c r="J11" s="1355">
        <f t="shared" si="2"/>
        <v>45128</v>
      </c>
      <c r="K11" s="1079">
        <v>45102</v>
      </c>
      <c r="L11" s="1442">
        <f t="shared" si="3"/>
        <v>45103</v>
      </c>
      <c r="M11" s="1442">
        <f t="shared" si="4"/>
        <v>45097</v>
      </c>
      <c r="N11" s="1442">
        <f t="shared" si="5"/>
        <v>45097</v>
      </c>
    </row>
    <row r="12" spans="1:14" s="14" customFormat="1" ht="19.5" hidden="1">
      <c r="A12" s="877" t="s">
        <v>6947</v>
      </c>
      <c r="B12" s="3011" t="s">
        <v>3594</v>
      </c>
      <c r="C12" s="1358" t="s">
        <v>6948</v>
      </c>
      <c r="D12" s="1359" t="s">
        <v>6949</v>
      </c>
      <c r="E12" s="1359">
        <v>45109</v>
      </c>
      <c r="F12" s="1453"/>
      <c r="G12" s="1359"/>
      <c r="H12" s="1359">
        <f t="shared" si="0"/>
        <v>45123</v>
      </c>
      <c r="I12" s="1359">
        <f t="shared" ref="I12:I21" si="6">E12+18</f>
        <v>45127</v>
      </c>
      <c r="J12" s="1359">
        <f t="shared" ref="J12:J21" si="7">E12+23</f>
        <v>45132</v>
      </c>
      <c r="K12" s="1079">
        <v>45109</v>
      </c>
      <c r="L12" s="1442">
        <f t="shared" ref="L12:L21" si="8">K12+1</f>
        <v>45110</v>
      </c>
      <c r="M12" s="1442">
        <f t="shared" ref="M12:M21" si="9">L12-6</f>
        <v>45104</v>
      </c>
      <c r="N12" s="1442">
        <f t="shared" ref="N12:N21" si="10">M12</f>
        <v>45104</v>
      </c>
    </row>
    <row r="13" spans="1:14" s="14" customFormat="1" ht="19.5" hidden="1">
      <c r="A13" s="877" t="s">
        <v>6950</v>
      </c>
      <c r="B13" s="3011" t="s">
        <v>3596</v>
      </c>
      <c r="C13" s="1539" t="s">
        <v>410</v>
      </c>
      <c r="D13" s="1359" t="s">
        <v>6951</v>
      </c>
      <c r="E13" s="1361">
        <v>45123</v>
      </c>
      <c r="F13" s="1453"/>
      <c r="G13" s="1359"/>
      <c r="H13" s="1538" t="s">
        <v>391</v>
      </c>
      <c r="I13" s="1359">
        <f t="shared" si="6"/>
        <v>45141</v>
      </c>
      <c r="J13" s="1359">
        <f t="shared" si="7"/>
        <v>45146</v>
      </c>
      <c r="K13" s="1079">
        <v>45116</v>
      </c>
      <c r="L13" s="1442">
        <f t="shared" si="8"/>
        <v>45117</v>
      </c>
      <c r="M13" s="1442">
        <f t="shared" si="9"/>
        <v>45111</v>
      </c>
      <c r="N13" s="1442">
        <f t="shared" si="10"/>
        <v>45111</v>
      </c>
    </row>
    <row r="14" spans="1:14" s="14" customFormat="1" ht="19.5" hidden="1">
      <c r="A14" s="877" t="s">
        <v>6952</v>
      </c>
      <c r="B14" s="3011" t="s">
        <v>4248</v>
      </c>
      <c r="C14" s="1539" t="s">
        <v>6953</v>
      </c>
      <c r="D14" s="1359" t="s">
        <v>6954</v>
      </c>
      <c r="E14" s="1359">
        <v>45123</v>
      </c>
      <c r="F14" s="1453"/>
      <c r="G14" s="1359"/>
      <c r="H14" s="1359">
        <f>E14+14</f>
        <v>45137</v>
      </c>
      <c r="I14" s="1359">
        <f t="shared" si="6"/>
        <v>45141</v>
      </c>
      <c r="J14" s="1359">
        <f t="shared" si="7"/>
        <v>45146</v>
      </c>
      <c r="K14" s="1079">
        <v>45123</v>
      </c>
      <c r="L14" s="1581">
        <f t="shared" si="8"/>
        <v>45124</v>
      </c>
      <c r="M14" s="1442">
        <f t="shared" si="9"/>
        <v>45118</v>
      </c>
      <c r="N14" s="1442">
        <f t="shared" si="10"/>
        <v>45118</v>
      </c>
    </row>
    <row r="15" spans="1:14" s="14" customFormat="1" ht="19.5" hidden="1">
      <c r="A15" s="877" t="s">
        <v>6955</v>
      </c>
      <c r="B15" s="3011" t="s">
        <v>3601</v>
      </c>
      <c r="C15" s="1358" t="s">
        <v>6956</v>
      </c>
      <c r="D15" s="1359" t="s">
        <v>6957</v>
      </c>
      <c r="E15" s="1361">
        <v>45135</v>
      </c>
      <c r="F15" s="1453"/>
      <c r="G15" s="1359"/>
      <c r="H15" s="1359">
        <f>E15+14</f>
        <v>45149</v>
      </c>
      <c r="I15" s="1359">
        <f t="shared" si="6"/>
        <v>45153</v>
      </c>
      <c r="J15" s="1359">
        <f t="shared" si="7"/>
        <v>45158</v>
      </c>
      <c r="K15" s="1079">
        <v>45130</v>
      </c>
      <c r="L15" s="1442">
        <f t="shared" si="8"/>
        <v>45131</v>
      </c>
      <c r="M15" s="1442">
        <f t="shared" si="9"/>
        <v>45125</v>
      </c>
      <c r="N15" s="1442">
        <f t="shared" si="10"/>
        <v>45125</v>
      </c>
    </row>
    <row r="16" spans="1:14" s="14" customFormat="1" ht="19.5" hidden="1">
      <c r="A16" s="877" t="s">
        <v>6958</v>
      </c>
      <c r="B16" s="3011" t="s">
        <v>3605</v>
      </c>
      <c r="C16" s="1358" t="s">
        <v>6959</v>
      </c>
      <c r="D16" s="1359" t="s">
        <v>6960</v>
      </c>
      <c r="E16" s="1361">
        <v>45141</v>
      </c>
      <c r="F16" s="1453"/>
      <c r="G16" s="1359"/>
      <c r="H16" s="1359">
        <f>E16+14</f>
        <v>45155</v>
      </c>
      <c r="I16" s="1359">
        <f t="shared" si="6"/>
        <v>45159</v>
      </c>
      <c r="J16" s="1359">
        <f t="shared" si="7"/>
        <v>45164</v>
      </c>
      <c r="K16" s="1079">
        <v>45137</v>
      </c>
      <c r="L16" s="1442">
        <f t="shared" si="8"/>
        <v>45138</v>
      </c>
      <c r="M16" s="1442">
        <f t="shared" si="9"/>
        <v>45132</v>
      </c>
      <c r="N16" s="1442">
        <f t="shared" si="10"/>
        <v>45132</v>
      </c>
    </row>
    <row r="17" spans="1:14" s="14" customFormat="1" ht="19.5" hidden="1">
      <c r="A17" s="877" t="s">
        <v>6961</v>
      </c>
      <c r="B17" s="3011" t="s">
        <v>3607</v>
      </c>
      <c r="C17" s="1354" t="s">
        <v>4897</v>
      </c>
      <c r="D17" s="1355" t="s">
        <v>6962</v>
      </c>
      <c r="E17" s="1355">
        <v>45145</v>
      </c>
      <c r="F17" s="1564"/>
      <c r="G17" s="1355"/>
      <c r="H17" s="1355">
        <f t="shared" ref="H17:H21" si="11">E17+14</f>
        <v>45159</v>
      </c>
      <c r="I17" s="1355">
        <f t="shared" si="6"/>
        <v>45163</v>
      </c>
      <c r="J17" s="1355">
        <f t="shared" si="7"/>
        <v>45168</v>
      </c>
      <c r="K17" s="1079">
        <v>45144</v>
      </c>
      <c r="L17" s="1442">
        <f t="shared" si="8"/>
        <v>45145</v>
      </c>
      <c r="M17" s="1442">
        <f t="shared" si="9"/>
        <v>45139</v>
      </c>
      <c r="N17" s="1442">
        <f t="shared" si="10"/>
        <v>45139</v>
      </c>
    </row>
    <row r="18" spans="1:14" s="14" customFormat="1" ht="19.5" hidden="1">
      <c r="A18" s="877" t="s">
        <v>6963</v>
      </c>
      <c r="B18" s="3011" t="s">
        <v>3609</v>
      </c>
      <c r="C18" s="1354" t="s">
        <v>6964</v>
      </c>
      <c r="D18" s="1355" t="s">
        <v>6965</v>
      </c>
      <c r="E18" s="1356">
        <v>45153</v>
      </c>
      <c r="F18" s="1564"/>
      <c r="G18" s="1355"/>
      <c r="H18" s="1355">
        <f t="shared" si="11"/>
        <v>45167</v>
      </c>
      <c r="I18" s="1355">
        <f t="shared" si="6"/>
        <v>45171</v>
      </c>
      <c r="J18" s="1355">
        <f t="shared" si="7"/>
        <v>45176</v>
      </c>
      <c r="K18" s="1079">
        <v>45151</v>
      </c>
      <c r="L18" s="1442">
        <f t="shared" si="8"/>
        <v>45152</v>
      </c>
      <c r="M18" s="1442">
        <f t="shared" si="9"/>
        <v>45146</v>
      </c>
      <c r="N18" s="1442">
        <f t="shared" si="10"/>
        <v>45146</v>
      </c>
    </row>
    <row r="19" spans="1:14" s="14" customFormat="1" ht="19.5" hidden="1">
      <c r="A19" s="877" t="s">
        <v>6966</v>
      </c>
      <c r="B19" s="3011" t="s">
        <v>3611</v>
      </c>
      <c r="C19" s="1354" t="s">
        <v>5371</v>
      </c>
      <c r="D19" s="1355" t="s">
        <v>6967</v>
      </c>
      <c r="E19" s="1356">
        <v>45161</v>
      </c>
      <c r="F19" s="1564"/>
      <c r="G19" s="1355"/>
      <c r="H19" s="1538" t="s">
        <v>391</v>
      </c>
      <c r="I19" s="1355">
        <f t="shared" si="6"/>
        <v>45179</v>
      </c>
      <c r="J19" s="1355">
        <f t="shared" si="7"/>
        <v>45184</v>
      </c>
      <c r="K19" s="1079">
        <v>45158</v>
      </c>
      <c r="L19" s="1442">
        <f t="shared" si="8"/>
        <v>45159</v>
      </c>
      <c r="M19" s="1442">
        <f t="shared" si="9"/>
        <v>45153</v>
      </c>
      <c r="N19" s="1442">
        <f t="shared" si="10"/>
        <v>45153</v>
      </c>
    </row>
    <row r="20" spans="1:14" s="14" customFormat="1" ht="19.5" hidden="1">
      <c r="A20" s="877" t="s">
        <v>6968</v>
      </c>
      <c r="B20" s="3011" t="s">
        <v>3613</v>
      </c>
      <c r="C20" s="1354" t="s">
        <v>6942</v>
      </c>
      <c r="D20" s="1355" t="s">
        <v>6969</v>
      </c>
      <c r="E20" s="1356">
        <v>45167</v>
      </c>
      <c r="F20" s="1564"/>
      <c r="G20" s="1355"/>
      <c r="H20" s="1355">
        <f t="shared" si="11"/>
        <v>45181</v>
      </c>
      <c r="I20" s="1355">
        <f t="shared" si="6"/>
        <v>45185</v>
      </c>
      <c r="J20" s="1355">
        <f t="shared" si="7"/>
        <v>45190</v>
      </c>
      <c r="K20" s="1079">
        <v>45165</v>
      </c>
      <c r="L20" s="1442">
        <f t="shared" si="8"/>
        <v>45166</v>
      </c>
      <c r="M20" s="1442">
        <f t="shared" si="9"/>
        <v>45160</v>
      </c>
      <c r="N20" s="1442">
        <f t="shared" si="10"/>
        <v>45160</v>
      </c>
    </row>
    <row r="21" spans="1:14" s="14" customFormat="1" ht="19.5" hidden="1">
      <c r="A21" s="877" t="s">
        <v>6970</v>
      </c>
      <c r="B21" s="3011" t="s">
        <v>3615</v>
      </c>
      <c r="C21" s="1358" t="s">
        <v>4784</v>
      </c>
      <c r="D21" s="1359" t="s">
        <v>6971</v>
      </c>
      <c r="E21" s="1361">
        <v>45177</v>
      </c>
      <c r="F21" s="1578"/>
      <c r="G21" s="1359"/>
      <c r="H21" s="1359">
        <f t="shared" si="11"/>
        <v>45191</v>
      </c>
      <c r="I21" s="1359">
        <f t="shared" si="6"/>
        <v>45195</v>
      </c>
      <c r="J21" s="1360">
        <f t="shared" si="7"/>
        <v>45200</v>
      </c>
      <c r="K21" s="1079">
        <v>45172</v>
      </c>
      <c r="L21" s="1442">
        <f t="shared" si="8"/>
        <v>45173</v>
      </c>
      <c r="M21" s="1442">
        <f t="shared" si="9"/>
        <v>45167</v>
      </c>
      <c r="N21" s="1442">
        <f t="shared" si="10"/>
        <v>45167</v>
      </c>
    </row>
    <row r="22" spans="1:14" s="14" customFormat="1" ht="19.5" hidden="1">
      <c r="A22" s="877"/>
      <c r="B22" s="3012"/>
      <c r="C22" s="730" t="s">
        <v>6935</v>
      </c>
      <c r="D22" s="1442"/>
      <c r="E22" s="256" t="s">
        <v>6934</v>
      </c>
      <c r="F22" s="1442"/>
      <c r="G22" s="738"/>
      <c r="H22" s="5"/>
      <c r="I22" s="1079"/>
      <c r="J22" s="1442"/>
      <c r="K22" s="1442"/>
      <c r="L22" s="1442"/>
      <c r="M22" s="738"/>
      <c r="N22" s="5"/>
    </row>
    <row r="23" spans="1:14" s="14" customFormat="1" ht="19.5" hidden="1">
      <c r="A23" s="877"/>
      <c r="B23" s="3012"/>
      <c r="C23" s="730" t="s">
        <v>6935</v>
      </c>
      <c r="D23" s="1001"/>
      <c r="E23" s="1002" t="s">
        <v>96</v>
      </c>
      <c r="F23" s="1002" t="s">
        <v>101</v>
      </c>
      <c r="G23" s="1002" t="s">
        <v>1112</v>
      </c>
      <c r="H23" s="1002" t="s">
        <v>811</v>
      </c>
      <c r="I23" s="1002" t="s">
        <v>996</v>
      </c>
      <c r="J23" s="5"/>
      <c r="K23" s="1079"/>
      <c r="L23" s="1442"/>
      <c r="M23" s="1442"/>
      <c r="N23" s="1442"/>
    </row>
    <row r="24" spans="1:14" s="14" customFormat="1" ht="19.5" hidden="1">
      <c r="A24" s="877"/>
      <c r="B24" s="3012"/>
      <c r="C24" s="1618"/>
      <c r="D24" s="1074" t="s">
        <v>3241</v>
      </c>
      <c r="E24" s="1081" t="s">
        <v>6936</v>
      </c>
      <c r="F24" s="1435" t="s">
        <v>3088</v>
      </c>
      <c r="G24" s="1433" t="s">
        <v>4448</v>
      </c>
      <c r="H24" s="1433" t="s">
        <v>4796</v>
      </c>
      <c r="I24" s="1433" t="s">
        <v>5443</v>
      </c>
      <c r="J24" s="1377" t="s">
        <v>1792</v>
      </c>
      <c r="K24" s="1378" t="s">
        <v>5276</v>
      </c>
      <c r="L24" s="1378" t="s">
        <v>5844</v>
      </c>
      <c r="M24" s="1378"/>
    </row>
    <row r="25" spans="1:14" s="14" customFormat="1" ht="19.5" hidden="1">
      <c r="A25" s="877" t="s">
        <v>6945</v>
      </c>
      <c r="B25" s="3011" t="s">
        <v>3617</v>
      </c>
      <c r="C25" s="1358" t="s">
        <v>4813</v>
      </c>
      <c r="D25" s="1359" t="s">
        <v>6972</v>
      </c>
      <c r="E25" s="1361">
        <v>45180</v>
      </c>
      <c r="F25" s="1578"/>
      <c r="G25" s="1359"/>
      <c r="H25" s="1359">
        <f t="shared" ref="H25:H31" si="12">E25+14</f>
        <v>45194</v>
      </c>
      <c r="I25" s="1359">
        <f t="shared" ref="I25:I31" si="13">E25+18</f>
        <v>45198</v>
      </c>
      <c r="J25" s="1079">
        <v>45179</v>
      </c>
      <c r="K25" s="1442">
        <f t="shared" ref="K25:K30" si="14">J25+1</f>
        <v>45180</v>
      </c>
      <c r="L25" s="1442">
        <f t="shared" ref="L25:L31" si="15">K25-6</f>
        <v>45174</v>
      </c>
      <c r="M25" s="1442"/>
      <c r="N25" s="738" t="s">
        <v>6181</v>
      </c>
    </row>
    <row r="26" spans="1:14" s="14" customFormat="1" ht="19.5" hidden="1">
      <c r="A26" s="877" t="s">
        <v>6945</v>
      </c>
      <c r="B26" s="3011" t="s">
        <v>3619</v>
      </c>
      <c r="C26" s="1358" t="s">
        <v>6973</v>
      </c>
      <c r="D26" s="1359" t="s">
        <v>6974</v>
      </c>
      <c r="E26" s="1361">
        <v>45189</v>
      </c>
      <c r="F26" s="1578"/>
      <c r="G26" s="1359"/>
      <c r="H26" s="1359">
        <f t="shared" si="12"/>
        <v>45203</v>
      </c>
      <c r="I26" s="1359">
        <f t="shared" si="13"/>
        <v>45207</v>
      </c>
      <c r="J26" s="1079">
        <v>45186</v>
      </c>
      <c r="K26" s="1442">
        <f t="shared" si="14"/>
        <v>45187</v>
      </c>
      <c r="L26" s="1442">
        <f t="shared" si="15"/>
        <v>45181</v>
      </c>
      <c r="M26" s="1442"/>
      <c r="N26" s="738" t="s">
        <v>6181</v>
      </c>
    </row>
    <row r="27" spans="1:14" s="14" customFormat="1" ht="19.5" hidden="1">
      <c r="A27" s="877" t="s">
        <v>6975</v>
      </c>
      <c r="B27" s="3011" t="s">
        <v>3621</v>
      </c>
      <c r="C27" s="1358" t="s">
        <v>6945</v>
      </c>
      <c r="D27" s="1359" t="s">
        <v>6976</v>
      </c>
      <c r="E27" s="1361">
        <v>45203</v>
      </c>
      <c r="F27" s="1578"/>
      <c r="G27" s="1359"/>
      <c r="H27" s="1359">
        <f t="shared" si="12"/>
        <v>45217</v>
      </c>
      <c r="I27" s="1359">
        <f t="shared" si="13"/>
        <v>45221</v>
      </c>
      <c r="J27" s="1279">
        <v>45193</v>
      </c>
      <c r="K27" s="1376">
        <f t="shared" si="14"/>
        <v>45194</v>
      </c>
      <c r="L27" s="1376">
        <f t="shared" si="15"/>
        <v>45188</v>
      </c>
      <c r="M27" s="1376"/>
      <c r="N27" s="738" t="s">
        <v>6181</v>
      </c>
    </row>
    <row r="28" spans="1:14" s="14" customFormat="1" ht="19.5" hidden="1">
      <c r="A28" s="877" t="s">
        <v>4776</v>
      </c>
      <c r="B28" s="3011" t="s">
        <v>3623</v>
      </c>
      <c r="C28" s="1354" t="s">
        <v>6977</v>
      </c>
      <c r="D28" s="1355" t="s">
        <v>6978</v>
      </c>
      <c r="E28" s="1356">
        <v>45205</v>
      </c>
      <c r="F28" s="1564"/>
      <c r="G28" s="1355"/>
      <c r="H28" s="1355">
        <f t="shared" si="12"/>
        <v>45219</v>
      </c>
      <c r="I28" s="1355">
        <f t="shared" si="13"/>
        <v>45223</v>
      </c>
      <c r="J28" s="1279">
        <v>45200</v>
      </c>
      <c r="K28" s="1376">
        <f t="shared" si="14"/>
        <v>45201</v>
      </c>
      <c r="L28" s="1376">
        <f t="shared" si="15"/>
        <v>45195</v>
      </c>
      <c r="M28" s="1376"/>
      <c r="N28" s="738" t="s">
        <v>6181</v>
      </c>
    </row>
    <row r="29" spans="1:14" s="14" customFormat="1" ht="19.5" hidden="1">
      <c r="A29" s="877"/>
      <c r="B29" s="3011" t="s">
        <v>3625</v>
      </c>
      <c r="C29" s="1592" t="s">
        <v>404</v>
      </c>
      <c r="D29" s="1449" t="s">
        <v>6979</v>
      </c>
      <c r="E29" s="1590"/>
      <c r="F29" s="1591"/>
      <c r="G29" s="1590"/>
      <c r="H29" s="1590">
        <f t="shared" si="12"/>
        <v>14</v>
      </c>
      <c r="I29" s="1590">
        <f t="shared" si="13"/>
        <v>18</v>
      </c>
      <c r="J29" s="1279">
        <v>45207</v>
      </c>
      <c r="K29" s="1376">
        <f t="shared" si="14"/>
        <v>45208</v>
      </c>
      <c r="L29" s="1376">
        <f t="shared" si="15"/>
        <v>45202</v>
      </c>
      <c r="M29" s="1376"/>
      <c r="N29" s="373" t="s">
        <v>78</v>
      </c>
    </row>
    <row r="30" spans="1:14" s="14" customFormat="1" ht="19.5" hidden="1">
      <c r="A30" s="877"/>
      <c r="B30" s="3011" t="s">
        <v>3627</v>
      </c>
      <c r="C30" s="1354" t="s">
        <v>6229</v>
      </c>
      <c r="D30" s="1355" t="s">
        <v>6980</v>
      </c>
      <c r="E30" s="1356">
        <v>45217</v>
      </c>
      <c r="F30" s="1564"/>
      <c r="G30" s="1355"/>
      <c r="H30" s="1355">
        <f t="shared" si="12"/>
        <v>45231</v>
      </c>
      <c r="I30" s="1355">
        <f t="shared" si="13"/>
        <v>45235</v>
      </c>
      <c r="J30" s="1279">
        <v>45214</v>
      </c>
      <c r="K30" s="1376">
        <f t="shared" si="14"/>
        <v>45215</v>
      </c>
      <c r="L30" s="1376">
        <f t="shared" si="15"/>
        <v>45209</v>
      </c>
      <c r="M30" s="1376"/>
      <c r="N30" s="738" t="s">
        <v>6181</v>
      </c>
    </row>
    <row r="31" spans="1:14" s="14" customFormat="1" ht="19.5" hidden="1">
      <c r="A31" s="877"/>
      <c r="B31" s="3011" t="s">
        <v>4251</v>
      </c>
      <c r="C31" s="1354" t="s">
        <v>3431</v>
      </c>
      <c r="D31" s="1449" t="s">
        <v>6981</v>
      </c>
      <c r="E31" s="1469">
        <v>45223</v>
      </c>
      <c r="F31" s="1582"/>
      <c r="G31" s="1449"/>
      <c r="H31" s="1449">
        <f t="shared" si="12"/>
        <v>45237</v>
      </c>
      <c r="I31" s="1449">
        <f t="shared" si="13"/>
        <v>45241</v>
      </c>
      <c r="J31" s="1279">
        <v>45221</v>
      </c>
      <c r="K31" s="1376">
        <f>J31+1</f>
        <v>45222</v>
      </c>
      <c r="L31" s="1376">
        <f t="shared" si="15"/>
        <v>45216</v>
      </c>
      <c r="M31" s="1376"/>
      <c r="N31" s="738" t="s">
        <v>6181</v>
      </c>
    </row>
    <row r="32" spans="1:14" s="14" customFormat="1" ht="19.5" hidden="1">
      <c r="A32" s="877" t="s">
        <v>6982</v>
      </c>
      <c r="B32" s="3011" t="s">
        <v>4252</v>
      </c>
      <c r="C32" s="1614" t="s">
        <v>6983</v>
      </c>
      <c r="D32" s="1355" t="s">
        <v>6984</v>
      </c>
      <c r="E32" s="1355">
        <v>45228</v>
      </c>
      <c r="F32" s="1564"/>
      <c r="G32" s="1355"/>
      <c r="H32" s="1355">
        <f>E32+13</f>
        <v>45241</v>
      </c>
      <c r="I32" s="1355">
        <f>E32+20</f>
        <v>45248</v>
      </c>
      <c r="J32" s="1279">
        <v>45228</v>
      </c>
      <c r="K32" s="1376">
        <f t="shared" ref="K32:K37" si="16">J32+1</f>
        <v>45229</v>
      </c>
      <c r="L32" s="1376">
        <f t="shared" ref="L32:L37" si="17">K32-6</f>
        <v>45223</v>
      </c>
      <c r="M32" s="1376"/>
      <c r="N32" s="738" t="s">
        <v>6181</v>
      </c>
    </row>
    <row r="33" spans="1:14" s="14" customFormat="1" ht="38.25" hidden="1">
      <c r="A33" s="877"/>
      <c r="B33" s="3011" t="s">
        <v>4253</v>
      </c>
      <c r="C33" s="1612" t="s">
        <v>6262</v>
      </c>
      <c r="D33" s="1359" t="s">
        <v>6985</v>
      </c>
      <c r="E33" s="1359">
        <v>45235</v>
      </c>
      <c r="F33" s="1578"/>
      <c r="G33" s="1359"/>
      <c r="H33" s="1629" t="s">
        <v>6986</v>
      </c>
      <c r="I33" s="1359">
        <f>E33+18</f>
        <v>45253</v>
      </c>
      <c r="J33" s="1279">
        <v>45235</v>
      </c>
      <c r="K33" s="1376">
        <f t="shared" si="16"/>
        <v>45236</v>
      </c>
      <c r="L33" s="1376">
        <f t="shared" si="17"/>
        <v>45230</v>
      </c>
      <c r="M33" s="1376"/>
      <c r="N33" s="738" t="s">
        <v>6181</v>
      </c>
    </row>
    <row r="34" spans="1:14" s="14" customFormat="1" ht="19.5" hidden="1">
      <c r="A34" s="877" t="s">
        <v>6987</v>
      </c>
      <c r="B34" s="3011" t="s">
        <v>4254</v>
      </c>
      <c r="C34" s="1612" t="s">
        <v>6988</v>
      </c>
      <c r="D34" s="1359" t="s">
        <v>6989</v>
      </c>
      <c r="E34" s="1361">
        <v>45245</v>
      </c>
      <c r="F34" s="1578"/>
      <c r="G34" s="1359"/>
      <c r="H34" s="1359">
        <f>E34+14</f>
        <v>45259</v>
      </c>
      <c r="I34" s="1359">
        <f>E34+18</f>
        <v>45263</v>
      </c>
      <c r="J34" s="1279">
        <v>45242</v>
      </c>
      <c r="K34" s="1376">
        <f t="shared" si="16"/>
        <v>45243</v>
      </c>
      <c r="L34" s="1376">
        <f t="shared" si="17"/>
        <v>45237</v>
      </c>
      <c r="M34" s="1376"/>
      <c r="N34" s="738" t="s">
        <v>6181</v>
      </c>
    </row>
    <row r="35" spans="1:14" s="14" customFormat="1" ht="19.5" hidden="1">
      <c r="A35" s="877" t="s">
        <v>6990</v>
      </c>
      <c r="B35" s="3011" t="s">
        <v>4255</v>
      </c>
      <c r="C35" s="1358" t="s">
        <v>2613</v>
      </c>
      <c r="D35" s="1359" t="s">
        <v>6991</v>
      </c>
      <c r="E35" s="1359">
        <v>45255</v>
      </c>
      <c r="F35" s="1578"/>
      <c r="G35" s="1359"/>
      <c r="H35" s="1359">
        <f t="shared" ref="H35:H40" si="18">E35+14</f>
        <v>45269</v>
      </c>
      <c r="I35" s="1359">
        <f t="shared" ref="I35:I40" si="19">E35+18</f>
        <v>45273</v>
      </c>
      <c r="J35" s="1279">
        <v>45249</v>
      </c>
      <c r="K35" s="1376">
        <f t="shared" si="16"/>
        <v>45250</v>
      </c>
      <c r="L35" s="1376">
        <f t="shared" si="17"/>
        <v>45244</v>
      </c>
      <c r="M35" s="1376"/>
      <c r="N35" s="738" t="s">
        <v>6992</v>
      </c>
    </row>
    <row r="36" spans="1:14" s="14" customFormat="1" ht="19.5" hidden="1">
      <c r="A36" s="877" t="s">
        <v>6993</v>
      </c>
      <c r="B36" s="3011" t="s">
        <v>4256</v>
      </c>
      <c r="C36" s="1358" t="s">
        <v>6994</v>
      </c>
      <c r="D36" s="1359" t="s">
        <v>6995</v>
      </c>
      <c r="E36" s="1359">
        <v>45257</v>
      </c>
      <c r="F36" s="1578"/>
      <c r="G36" s="1359"/>
      <c r="H36" s="1359">
        <f t="shared" si="18"/>
        <v>45271</v>
      </c>
      <c r="I36" s="1359">
        <f t="shared" si="19"/>
        <v>45275</v>
      </c>
      <c r="J36" s="1279">
        <v>45256</v>
      </c>
      <c r="K36" s="1376">
        <f t="shared" si="16"/>
        <v>45257</v>
      </c>
      <c r="L36" s="1376">
        <f t="shared" si="17"/>
        <v>45251</v>
      </c>
      <c r="M36" s="1376"/>
      <c r="N36" s="738" t="s">
        <v>6996</v>
      </c>
    </row>
    <row r="37" spans="1:14" s="14" customFormat="1" ht="19.5" hidden="1" customHeight="1">
      <c r="A37" s="877" t="s">
        <v>6997</v>
      </c>
      <c r="B37" s="3011" t="s">
        <v>4257</v>
      </c>
      <c r="C37" s="1354" t="s">
        <v>6998</v>
      </c>
      <c r="D37" s="1355" t="s">
        <v>6999</v>
      </c>
      <c r="E37" s="1355">
        <v>45264</v>
      </c>
      <c r="F37" s="1564"/>
      <c r="G37" s="1355"/>
      <c r="H37" s="1355">
        <f t="shared" si="18"/>
        <v>45278</v>
      </c>
      <c r="I37" s="1355">
        <f t="shared" si="19"/>
        <v>45282</v>
      </c>
      <c r="J37" s="1279">
        <v>45263</v>
      </c>
      <c r="K37" s="1376">
        <f t="shared" si="16"/>
        <v>45264</v>
      </c>
      <c r="L37" s="1376">
        <f t="shared" si="17"/>
        <v>45258</v>
      </c>
      <c r="M37" s="1376"/>
      <c r="N37" s="738"/>
    </row>
    <row r="38" spans="1:14" s="14" customFormat="1" ht="19.5" hidden="1">
      <c r="A38" s="877" t="s">
        <v>7000</v>
      </c>
      <c r="B38" s="3011" t="s">
        <v>4258</v>
      </c>
      <c r="C38" s="1357" t="s">
        <v>7001</v>
      </c>
      <c r="D38" s="1355" t="s">
        <v>7002</v>
      </c>
      <c r="E38" s="1355">
        <v>45274</v>
      </c>
      <c r="F38" s="1564"/>
      <c r="G38" s="1355"/>
      <c r="H38" s="1355">
        <f t="shared" si="18"/>
        <v>45288</v>
      </c>
      <c r="I38" s="1355">
        <f t="shared" si="19"/>
        <v>45292</v>
      </c>
      <c r="J38" s="1279">
        <v>45270</v>
      </c>
      <c r="K38" s="1376">
        <f t="shared" ref="K38:K40" si="20">J38+1</f>
        <v>45271</v>
      </c>
      <c r="L38" s="1376">
        <f t="shared" ref="L38:L40" si="21">K38-6</f>
        <v>45265</v>
      </c>
      <c r="M38" s="1376"/>
      <c r="N38" s="738"/>
    </row>
    <row r="39" spans="1:14" s="14" customFormat="1" ht="19.5" hidden="1">
      <c r="A39" s="877" t="s">
        <v>7003</v>
      </c>
      <c r="B39" s="3011" t="s">
        <v>4260</v>
      </c>
      <c r="C39" s="1357" t="s">
        <v>2944</v>
      </c>
      <c r="D39" s="1355" t="s">
        <v>7004</v>
      </c>
      <c r="E39" s="1355">
        <v>45282</v>
      </c>
      <c r="F39" s="1564"/>
      <c r="G39" s="1355"/>
      <c r="H39" s="1355">
        <f t="shared" si="18"/>
        <v>45296</v>
      </c>
      <c r="I39" s="1355">
        <f t="shared" si="19"/>
        <v>45300</v>
      </c>
      <c r="J39" s="1279">
        <v>45277</v>
      </c>
      <c r="K39" s="1376">
        <f t="shared" si="20"/>
        <v>45278</v>
      </c>
      <c r="L39" s="1376">
        <f t="shared" si="21"/>
        <v>45272</v>
      </c>
      <c r="M39" s="1376" t="s">
        <v>7005</v>
      </c>
    </row>
    <row r="40" spans="1:14" s="14" customFormat="1" ht="19.5" hidden="1">
      <c r="A40" s="877" t="s">
        <v>7006</v>
      </c>
      <c r="B40" s="3011" t="s">
        <v>5838</v>
      </c>
      <c r="C40" s="1357" t="s">
        <v>7007</v>
      </c>
      <c r="D40" s="1355" t="s">
        <v>7008</v>
      </c>
      <c r="E40" s="1355">
        <v>45291</v>
      </c>
      <c r="F40" s="1564"/>
      <c r="G40" s="1355"/>
      <c r="H40" s="1355">
        <f t="shared" si="18"/>
        <v>45305</v>
      </c>
      <c r="I40" s="1355">
        <f t="shared" si="19"/>
        <v>45309</v>
      </c>
      <c r="J40" s="1279">
        <v>45284</v>
      </c>
      <c r="K40" s="1376">
        <f t="shared" si="20"/>
        <v>45285</v>
      </c>
      <c r="L40" s="1376">
        <f t="shared" si="21"/>
        <v>45279</v>
      </c>
      <c r="M40" s="1376" t="s">
        <v>7005</v>
      </c>
    </row>
    <row r="41" spans="1:14" s="14" customFormat="1" ht="19.5" hidden="1">
      <c r="A41" s="877"/>
      <c r="B41" s="1438"/>
      <c r="C41" s="1671"/>
      <c r="D41" s="1672"/>
      <c r="E41" s="1672"/>
      <c r="F41" s="1673"/>
      <c r="G41" s="1672"/>
      <c r="H41" s="1672"/>
      <c r="I41" s="1672"/>
      <c r="J41" s="1279"/>
      <c r="K41" s="1376"/>
      <c r="L41" s="1376"/>
      <c r="M41" s="1376"/>
    </row>
    <row r="42" spans="1:14" s="14" customFormat="1" ht="19.5" hidden="1">
      <c r="A42" s="877"/>
      <c r="B42" s="1438"/>
      <c r="C42" s="730" t="s">
        <v>6935</v>
      </c>
      <c r="D42" s="1001"/>
      <c r="E42" s="1002" t="s">
        <v>96</v>
      </c>
      <c r="F42" s="1002" t="s">
        <v>101</v>
      </c>
      <c r="G42" s="1002" t="s">
        <v>1112</v>
      </c>
      <c r="H42" s="1002" t="s">
        <v>101</v>
      </c>
      <c r="I42" s="1002" t="s">
        <v>811</v>
      </c>
      <c r="J42" s="1002" t="s">
        <v>996</v>
      </c>
      <c r="K42" s="1279"/>
      <c r="L42" s="1376"/>
      <c r="M42" s="1376"/>
      <c r="N42" s="1376"/>
    </row>
    <row r="43" spans="1:14" s="14" customFormat="1" ht="22.5" hidden="1">
      <c r="A43" s="877"/>
      <c r="B43" s="1438"/>
      <c r="C43" s="1618"/>
      <c r="D43" s="1074" t="s">
        <v>3241</v>
      </c>
      <c r="E43" s="1081" t="s">
        <v>6936</v>
      </c>
      <c r="F43" s="1435" t="s">
        <v>3088</v>
      </c>
      <c r="G43" s="1433" t="s">
        <v>4448</v>
      </c>
      <c r="H43" s="1433" t="s">
        <v>3428</v>
      </c>
      <c r="I43" s="1433" t="s">
        <v>4796</v>
      </c>
      <c r="J43" s="1433" t="s">
        <v>3243</v>
      </c>
      <c r="K43" s="1377" t="s">
        <v>1792</v>
      </c>
      <c r="L43" s="1378" t="s">
        <v>5276</v>
      </c>
      <c r="M43" s="1376"/>
      <c r="N43" s="1376"/>
    </row>
    <row r="44" spans="1:14" s="14" customFormat="1" ht="19.5" hidden="1">
      <c r="A44" s="877" t="s">
        <v>7009</v>
      </c>
      <c r="B44" s="3011" t="s">
        <v>5840</v>
      </c>
      <c r="C44" s="1357" t="s">
        <v>7010</v>
      </c>
      <c r="D44" s="1355" t="s">
        <v>7011</v>
      </c>
      <c r="E44" s="1355">
        <v>45305</v>
      </c>
      <c r="F44" s="1564"/>
      <c r="G44" s="1355"/>
      <c r="H44" s="1360"/>
      <c r="I44" s="1355">
        <f t="shared" ref="I44:I51" si="22">E44+14</f>
        <v>45319</v>
      </c>
      <c r="J44" s="1355">
        <f t="shared" ref="J44:J51" si="23">E44+18</f>
        <v>45323</v>
      </c>
      <c r="K44" s="1377">
        <v>45291</v>
      </c>
      <c r="L44" s="1543">
        <f>K44+1</f>
        <v>45292</v>
      </c>
      <c r="M44" s="1670"/>
      <c r="N44" s="1670"/>
    </row>
    <row r="45" spans="1:14" s="14" customFormat="1" ht="19.5" hidden="1">
      <c r="A45" s="877" t="s">
        <v>7012</v>
      </c>
      <c r="B45" s="3011" t="s">
        <v>7013</v>
      </c>
      <c r="C45" s="1669" t="s">
        <v>7014</v>
      </c>
      <c r="D45" s="1450" t="s">
        <v>7015</v>
      </c>
      <c r="E45" s="1359">
        <v>45303</v>
      </c>
      <c r="F45" s="1359"/>
      <c r="G45" s="1359"/>
      <c r="H45" s="1359">
        <f t="shared" ref="H45:H51" si="24">E45+5</f>
        <v>45308</v>
      </c>
      <c r="I45" s="1359">
        <f>E45+14</f>
        <v>45317</v>
      </c>
      <c r="J45" s="1359">
        <f>E45+18</f>
        <v>45321</v>
      </c>
      <c r="K45" s="1377">
        <v>45298</v>
      </c>
      <c r="L45" s="1543">
        <f>K45+1</f>
        <v>45299</v>
      </c>
      <c r="M45" s="1376"/>
      <c r="N45" s="1376"/>
    </row>
    <row r="46" spans="1:14" s="14" customFormat="1" ht="19.5" hidden="1">
      <c r="A46" s="877" t="s">
        <v>7016</v>
      </c>
      <c r="B46" s="3011" t="s">
        <v>7017</v>
      </c>
      <c r="C46" s="1514" t="s">
        <v>7018</v>
      </c>
      <c r="D46" s="1450" t="s">
        <v>7019</v>
      </c>
      <c r="E46" s="1359">
        <v>45312</v>
      </c>
      <c r="F46" s="1359"/>
      <c r="G46" s="1359"/>
      <c r="H46" s="1359">
        <f t="shared" si="24"/>
        <v>45317</v>
      </c>
      <c r="I46" s="1359">
        <f t="shared" si="22"/>
        <v>45326</v>
      </c>
      <c r="J46" s="1359">
        <f t="shared" si="23"/>
        <v>45330</v>
      </c>
      <c r="K46" s="1377">
        <v>45305</v>
      </c>
      <c r="L46" s="1543">
        <f>K46+1</f>
        <v>45306</v>
      </c>
      <c r="M46" s="1376"/>
      <c r="N46" s="1376"/>
    </row>
    <row r="47" spans="1:14" s="14" customFormat="1" ht="19.5" hidden="1">
      <c r="A47" s="877" t="s">
        <v>7020</v>
      </c>
      <c r="B47" s="3011" t="s">
        <v>7021</v>
      </c>
      <c r="C47" s="1539" t="s">
        <v>5737</v>
      </c>
      <c r="D47" s="1359" t="s">
        <v>7022</v>
      </c>
      <c r="E47" s="1359">
        <v>45325</v>
      </c>
      <c r="F47" s="1359"/>
      <c r="G47" s="1359"/>
      <c r="H47" s="1359">
        <f t="shared" si="24"/>
        <v>45330</v>
      </c>
      <c r="I47" s="1359">
        <f t="shared" si="22"/>
        <v>45339</v>
      </c>
      <c r="J47" s="1359">
        <f t="shared" si="23"/>
        <v>45343</v>
      </c>
      <c r="K47" s="1377">
        <v>45312</v>
      </c>
      <c r="L47" s="1543">
        <f>K47+1</f>
        <v>45313</v>
      </c>
      <c r="M47" s="1376"/>
      <c r="N47" s="1376"/>
    </row>
    <row r="48" spans="1:14" s="14" customFormat="1" ht="19.5" hidden="1">
      <c r="A48" s="877" t="s">
        <v>7023</v>
      </c>
      <c r="B48" s="3011" t="s">
        <v>7024</v>
      </c>
      <c r="C48" s="1539" t="s">
        <v>5890</v>
      </c>
      <c r="D48" s="1359" t="s">
        <v>7025</v>
      </c>
      <c r="E48" s="1359">
        <v>45330</v>
      </c>
      <c r="F48" s="1359"/>
      <c r="G48" s="1359"/>
      <c r="H48" s="1359">
        <f t="shared" si="24"/>
        <v>45335</v>
      </c>
      <c r="I48" s="1359">
        <f t="shared" si="22"/>
        <v>45344</v>
      </c>
      <c r="J48" s="1359">
        <f t="shared" si="23"/>
        <v>45348</v>
      </c>
      <c r="K48" s="1377">
        <v>45319</v>
      </c>
      <c r="L48" s="1543">
        <f>K48+1</f>
        <v>45320</v>
      </c>
      <c r="M48" s="1376"/>
      <c r="N48" s="1376"/>
    </row>
    <row r="49" spans="1:14" s="14" customFormat="1" ht="19.5" hidden="1">
      <c r="A49" s="877" t="s">
        <v>7026</v>
      </c>
      <c r="B49" s="3011" t="s">
        <v>7027</v>
      </c>
      <c r="C49" s="1357" t="s">
        <v>7028</v>
      </c>
      <c r="D49" s="1355" t="s">
        <v>7029</v>
      </c>
      <c r="E49" s="1355">
        <v>45336</v>
      </c>
      <c r="F49" s="1355"/>
      <c r="G49" s="1355"/>
      <c r="H49" s="1355">
        <f t="shared" si="24"/>
        <v>45341</v>
      </c>
      <c r="I49" s="1355">
        <f t="shared" si="22"/>
        <v>45350</v>
      </c>
      <c r="J49" s="1355">
        <f t="shared" si="23"/>
        <v>45354</v>
      </c>
      <c r="K49" s="1377">
        <v>45326</v>
      </c>
      <c r="L49" s="1543">
        <f t="shared" ref="L49:L51" si="25">K49+1</f>
        <v>45327</v>
      </c>
      <c r="M49" s="1376"/>
    </row>
    <row r="50" spans="1:14" s="14" customFormat="1" ht="19.5" hidden="1">
      <c r="A50" s="877" t="s">
        <v>7030</v>
      </c>
      <c r="B50" s="3011" t="s">
        <v>7031</v>
      </c>
      <c r="C50" s="1357" t="s">
        <v>7032</v>
      </c>
      <c r="D50" s="1355" t="s">
        <v>7033</v>
      </c>
      <c r="E50" s="1355">
        <v>45339</v>
      </c>
      <c r="F50" s="1355"/>
      <c r="G50" s="1355"/>
      <c r="H50" s="1360"/>
      <c r="I50" s="1355">
        <f t="shared" si="22"/>
        <v>45353</v>
      </c>
      <c r="J50" s="1355">
        <f t="shared" si="23"/>
        <v>45357</v>
      </c>
      <c r="K50" s="1377">
        <v>45333</v>
      </c>
      <c r="L50" s="1543">
        <f t="shared" si="25"/>
        <v>45334</v>
      </c>
      <c r="M50" s="1376"/>
    </row>
    <row r="51" spans="1:14" s="14" customFormat="1" ht="19.5" hidden="1">
      <c r="A51" s="877" t="s">
        <v>7034</v>
      </c>
      <c r="B51" s="3011" t="s">
        <v>7035</v>
      </c>
      <c r="C51" s="1772" t="s">
        <v>7036</v>
      </c>
      <c r="D51" s="1355" t="s">
        <v>7037</v>
      </c>
      <c r="E51" s="1355">
        <v>45348</v>
      </c>
      <c r="F51" s="1355"/>
      <c r="G51" s="1355"/>
      <c r="H51" s="1355">
        <f t="shared" si="24"/>
        <v>45353</v>
      </c>
      <c r="I51" s="1355">
        <f t="shared" si="22"/>
        <v>45362</v>
      </c>
      <c r="J51" s="1355">
        <f t="shared" si="23"/>
        <v>45366</v>
      </c>
      <c r="K51" s="1377">
        <v>45340</v>
      </c>
      <c r="L51" s="1543">
        <f t="shared" si="25"/>
        <v>45341</v>
      </c>
      <c r="M51" s="1376"/>
    </row>
    <row r="52" spans="1:14" s="14" customFormat="1" ht="19.5" hidden="1">
      <c r="A52" s="877" t="s">
        <v>7038</v>
      </c>
      <c r="B52" s="3011" t="s">
        <v>7039</v>
      </c>
      <c r="C52" s="1755" t="s">
        <v>404</v>
      </c>
      <c r="D52" s="1355" t="s">
        <v>7040</v>
      </c>
      <c r="E52" s="1360">
        <v>45347</v>
      </c>
      <c r="F52" s="1360"/>
      <c r="G52" s="1360"/>
      <c r="H52" s="1360"/>
      <c r="I52" s="1360"/>
      <c r="J52" s="1360"/>
      <c r="K52" s="1377">
        <v>45347</v>
      </c>
      <c r="L52" s="1543">
        <f t="shared" ref="L52" si="26">K52+1</f>
        <v>45348</v>
      </c>
      <c r="M52" s="1376"/>
    </row>
    <row r="53" spans="1:14" s="14" customFormat="1" ht="19.5" hidden="1">
      <c r="A53" s="877" t="s">
        <v>7041</v>
      </c>
      <c r="B53" s="3011" t="s">
        <v>7042</v>
      </c>
      <c r="C53" s="1539" t="s">
        <v>7043</v>
      </c>
      <c r="D53" s="1359" t="s">
        <v>7044</v>
      </c>
      <c r="E53" s="1359">
        <v>45357</v>
      </c>
      <c r="F53" s="1359"/>
      <c r="G53" s="1359"/>
      <c r="H53" s="1873" t="s">
        <v>391</v>
      </c>
      <c r="I53" s="1359">
        <f t="shared" ref="I53:I54" si="27">E53+14</f>
        <v>45371</v>
      </c>
      <c r="J53" s="1359">
        <f t="shared" ref="J53" si="28">E53+18</f>
        <v>45375</v>
      </c>
      <c r="K53" s="1377">
        <v>45354</v>
      </c>
      <c r="L53" s="1543">
        <f t="shared" ref="L53:L54" si="29">K53+1</f>
        <v>45355</v>
      </c>
      <c r="M53" s="1376"/>
    </row>
    <row r="54" spans="1:14" s="14" customFormat="1" ht="19.5" hidden="1">
      <c r="A54" s="877" t="s">
        <v>7045</v>
      </c>
      <c r="B54" s="3011" t="s">
        <v>4215</v>
      </c>
      <c r="C54" s="1539" t="s">
        <v>7046</v>
      </c>
      <c r="D54" s="1359" t="s">
        <v>7047</v>
      </c>
      <c r="E54" s="1359">
        <v>45362</v>
      </c>
      <c r="F54" s="1359"/>
      <c r="G54" s="1359"/>
      <c r="H54" s="1359">
        <f t="shared" ref="H54" si="30">E54+5</f>
        <v>45367</v>
      </c>
      <c r="I54" s="1359">
        <f t="shared" si="27"/>
        <v>45376</v>
      </c>
      <c r="J54" s="1361">
        <f>E54+26</f>
        <v>45388</v>
      </c>
      <c r="K54" s="1377">
        <v>45361</v>
      </c>
      <c r="L54" s="1543">
        <f t="shared" si="29"/>
        <v>45362</v>
      </c>
      <c r="M54" s="1376"/>
    </row>
    <row r="55" spans="1:14" s="14" customFormat="1" ht="19.5" hidden="1">
      <c r="A55" s="877" t="s">
        <v>7048</v>
      </c>
      <c r="B55" s="3011" t="s">
        <v>4216</v>
      </c>
      <c r="C55" s="1539" t="s">
        <v>7049</v>
      </c>
      <c r="D55" s="1359" t="s">
        <v>7050</v>
      </c>
      <c r="E55" s="1359">
        <v>45369</v>
      </c>
      <c r="F55" s="1359"/>
      <c r="G55" s="1359"/>
      <c r="H55" s="1359">
        <f t="shared" ref="H55" si="31">E55+5</f>
        <v>45374</v>
      </c>
      <c r="I55" s="1359">
        <f t="shared" ref="I55" si="32">E55+14</f>
        <v>45383</v>
      </c>
      <c r="J55" s="1359">
        <f t="shared" ref="J55" si="33">E55+18</f>
        <v>45387</v>
      </c>
      <c r="K55" s="1377">
        <v>45368</v>
      </c>
      <c r="L55" s="1543">
        <f t="shared" ref="L55" si="34">K55+1</f>
        <v>45369</v>
      </c>
      <c r="M55" s="1376"/>
    </row>
    <row r="56" spans="1:14" s="14" customFormat="1" ht="19.5" hidden="1">
      <c r="A56" s="877" t="s">
        <v>7051</v>
      </c>
      <c r="B56" s="3011" t="s">
        <v>4217</v>
      </c>
      <c r="C56" s="1851" t="s">
        <v>7052</v>
      </c>
      <c r="D56" s="1359" t="s">
        <v>7053</v>
      </c>
      <c r="E56" s="1359">
        <v>45381</v>
      </c>
      <c r="F56" s="1359"/>
      <c r="G56" s="1359"/>
      <c r="H56" s="1873" t="s">
        <v>391</v>
      </c>
      <c r="I56" s="1359">
        <f t="shared" ref="I56" si="35">E56+14</f>
        <v>45395</v>
      </c>
      <c r="J56" s="1359">
        <f t="shared" ref="J56:J57" si="36">E56+18</f>
        <v>45399</v>
      </c>
      <c r="K56" s="1377">
        <v>45375</v>
      </c>
      <c r="L56" s="1543">
        <f t="shared" ref="L56:L57" si="37">K56+1</f>
        <v>45376</v>
      </c>
      <c r="M56" s="1376"/>
    </row>
    <row r="57" spans="1:14" s="14" customFormat="1" ht="19.5" hidden="1">
      <c r="A57" s="877" t="s">
        <v>7054</v>
      </c>
      <c r="B57" s="3011" t="s">
        <v>4219</v>
      </c>
      <c r="C57" s="1539" t="s">
        <v>7055</v>
      </c>
      <c r="D57" s="1359" t="s">
        <v>7056</v>
      </c>
      <c r="E57" s="1359">
        <v>45386</v>
      </c>
      <c r="F57" s="1359"/>
      <c r="G57" s="1359"/>
      <c r="H57" s="1873" t="s">
        <v>391</v>
      </c>
      <c r="I57" s="1873" t="s">
        <v>391</v>
      </c>
      <c r="J57" s="1359">
        <f t="shared" si="36"/>
        <v>45404</v>
      </c>
      <c r="K57" s="1377">
        <v>45382</v>
      </c>
      <c r="L57" s="1543">
        <f t="shared" si="37"/>
        <v>45383</v>
      </c>
      <c r="M57" s="1376"/>
    </row>
    <row r="58" spans="1:14" s="14" customFormat="1" ht="19.5" hidden="1">
      <c r="A58" s="877"/>
      <c r="B58" s="1438"/>
      <c r="C58" s="80"/>
      <c r="D58" s="69"/>
      <c r="E58" s="1097"/>
      <c r="F58" s="1097"/>
      <c r="G58" s="70"/>
      <c r="H58" s="69"/>
      <c r="I58" s="69"/>
      <c r="J58" s="1097"/>
      <c r="K58" s="1377"/>
      <c r="L58" s="1543"/>
      <c r="M58" s="1376"/>
    </row>
    <row r="59" spans="1:14" s="14" customFormat="1" ht="19.5">
      <c r="A59" s="877"/>
      <c r="B59" s="3011"/>
      <c r="C59" s="2840" t="s">
        <v>6934</v>
      </c>
      <c r="D59" s="2830"/>
      <c r="E59" s="121"/>
      <c r="F59"/>
      <c r="G59" s="908"/>
      <c r="H59"/>
      <c r="I59"/>
      <c r="J59" s="121"/>
      <c r="K59"/>
      <c r="M59" s="1418"/>
      <c r="N59" s="1418"/>
    </row>
    <row r="60" spans="1:14" s="14" customFormat="1" ht="19.5" hidden="1">
      <c r="A60" s="877"/>
      <c r="B60" s="1438"/>
      <c r="C60" s="2840" t="s">
        <v>6934</v>
      </c>
      <c r="D60" s="1001"/>
      <c r="E60" s="1002" t="s">
        <v>96</v>
      </c>
      <c r="F60" s="1002" t="s">
        <v>101</v>
      </c>
      <c r="G60" s="1002" t="s">
        <v>1112</v>
      </c>
      <c r="H60" s="1002" t="s">
        <v>101</v>
      </c>
      <c r="I60" s="1002" t="s">
        <v>811</v>
      </c>
      <c r="J60" s="1002" t="s">
        <v>901</v>
      </c>
      <c r="K60" s="1002" t="s">
        <v>996</v>
      </c>
      <c r="M60" s="1279"/>
      <c r="N60" s="2657" t="s">
        <v>7057</v>
      </c>
    </row>
    <row r="61" spans="1:14" s="14" customFormat="1" ht="19.5" hidden="1">
      <c r="A61" s="877"/>
      <c r="B61" s="1438"/>
      <c r="C61" s="1618" t="s">
        <v>5318</v>
      </c>
      <c r="D61" s="1074" t="s">
        <v>3241</v>
      </c>
      <c r="E61" s="1081" t="s">
        <v>6936</v>
      </c>
      <c r="F61" s="1435" t="s">
        <v>3088</v>
      </c>
      <c r="G61" s="1433" t="s">
        <v>4448</v>
      </c>
      <c r="H61" s="1433" t="s">
        <v>3428</v>
      </c>
      <c r="I61" s="1433" t="s">
        <v>4796</v>
      </c>
      <c r="J61" s="1433" t="s">
        <v>3657</v>
      </c>
      <c r="K61" s="1433" t="s">
        <v>4039</v>
      </c>
      <c r="M61" s="1377" t="s">
        <v>1792</v>
      </c>
      <c r="N61" s="2658" t="s">
        <v>1793</v>
      </c>
    </row>
    <row r="62" spans="1:14" s="14" customFormat="1" ht="18.75" hidden="1" customHeight="1">
      <c r="A62" s="877" t="s">
        <v>7058</v>
      </c>
      <c r="B62" s="3011" t="s">
        <v>4221</v>
      </c>
      <c r="C62" s="1357" t="s">
        <v>7059</v>
      </c>
      <c r="D62" s="1355" t="s">
        <v>7060</v>
      </c>
      <c r="E62" s="1355">
        <v>45390</v>
      </c>
      <c r="F62" s="1355"/>
      <c r="G62" s="1355"/>
      <c r="H62" s="1873" t="s">
        <v>391</v>
      </c>
      <c r="I62" s="1355">
        <f>E62+14</f>
        <v>45404</v>
      </c>
      <c r="J62" s="1355">
        <f>E62+17</f>
        <v>45407</v>
      </c>
      <c r="K62" s="1355">
        <f>E62+20</f>
        <v>45410</v>
      </c>
      <c r="M62" s="1377">
        <v>45389</v>
      </c>
      <c r="N62" s="2659">
        <f t="shared" ref="N62:N106" si="38">M62+1</f>
        <v>45390</v>
      </c>
    </row>
    <row r="63" spans="1:14" s="14" customFormat="1" ht="19.5" hidden="1">
      <c r="A63" s="877" t="s">
        <v>7061</v>
      </c>
      <c r="B63" s="3011" t="s">
        <v>5874</v>
      </c>
      <c r="C63" s="1357" t="s">
        <v>5220</v>
      </c>
      <c r="D63" s="1355" t="s">
        <v>7062</v>
      </c>
      <c r="E63" s="1355">
        <v>45404</v>
      </c>
      <c r="F63" s="1355"/>
      <c r="G63" s="1355"/>
      <c r="H63" s="1355">
        <f>E63+5</f>
        <v>45409</v>
      </c>
      <c r="I63" s="1355">
        <f>E63+14</f>
        <v>45418</v>
      </c>
      <c r="J63" s="1355">
        <f>E63+17</f>
        <v>45421</v>
      </c>
      <c r="K63" s="1355">
        <f>E63+20</f>
        <v>45424</v>
      </c>
      <c r="M63" s="1377">
        <f>M62+7</f>
        <v>45396</v>
      </c>
      <c r="N63" s="2659">
        <f t="shared" si="38"/>
        <v>45397</v>
      </c>
    </row>
    <row r="64" spans="1:14" s="14" customFormat="1" ht="19.5" hidden="1">
      <c r="A64" s="877" t="s">
        <v>7063</v>
      </c>
      <c r="B64" s="3011" t="s">
        <v>7064</v>
      </c>
      <c r="C64" s="1357" t="s">
        <v>7065</v>
      </c>
      <c r="D64" s="1355" t="s">
        <v>7066</v>
      </c>
      <c r="E64" s="1355">
        <v>45419</v>
      </c>
      <c r="F64" s="1355"/>
      <c r="G64" s="1355"/>
      <c r="H64" s="1944">
        <f>E64+5</f>
        <v>45424</v>
      </c>
      <c r="I64" s="1355">
        <f>E64+14</f>
        <v>45433</v>
      </c>
      <c r="J64" s="1355">
        <f>E64+17</f>
        <v>45436</v>
      </c>
      <c r="K64" s="1355">
        <f>E64+20</f>
        <v>45439</v>
      </c>
      <c r="M64" s="1377">
        <f>M63+7</f>
        <v>45403</v>
      </c>
      <c r="N64" s="2659">
        <f t="shared" si="38"/>
        <v>45404</v>
      </c>
    </row>
    <row r="65" spans="1:14" s="14" customFormat="1" ht="19.5" hidden="1">
      <c r="A65" s="877" t="s">
        <v>7067</v>
      </c>
      <c r="B65" s="3011" t="s">
        <v>5880</v>
      </c>
      <c r="C65" s="1357" t="s">
        <v>6973</v>
      </c>
      <c r="D65" s="1355" t="s">
        <v>7068</v>
      </c>
      <c r="E65" s="1355">
        <v>45422</v>
      </c>
      <c r="F65" s="1355"/>
      <c r="G65" s="1355"/>
      <c r="H65" s="1873"/>
      <c r="I65" s="1355">
        <f>E65+14</f>
        <v>45436</v>
      </c>
      <c r="J65" s="1355">
        <f>E65+17</f>
        <v>45439</v>
      </c>
      <c r="K65" s="1355">
        <f>E65+20</f>
        <v>45442</v>
      </c>
      <c r="M65" s="1377">
        <f>M64+7</f>
        <v>45410</v>
      </c>
      <c r="N65" s="2659">
        <f t="shared" si="38"/>
        <v>45411</v>
      </c>
    </row>
    <row r="66" spans="1:14" s="14" customFormat="1" ht="19.5" hidden="1">
      <c r="A66" s="877" t="s">
        <v>7069</v>
      </c>
      <c r="B66" s="3011" t="s">
        <v>4229</v>
      </c>
      <c r="C66" s="1950" t="s">
        <v>404</v>
      </c>
      <c r="D66" s="1951" t="s">
        <v>7070</v>
      </c>
      <c r="E66" s="1873">
        <v>45417</v>
      </c>
      <c r="F66" s="1936"/>
      <c r="G66" s="1936"/>
      <c r="H66" s="1873"/>
      <c r="I66" s="1873"/>
      <c r="J66" s="1873"/>
      <c r="K66" s="1873"/>
      <c r="M66" s="1377">
        <v>45417</v>
      </c>
      <c r="N66" s="2659">
        <f t="shared" si="38"/>
        <v>45418</v>
      </c>
    </row>
    <row r="67" spans="1:14" s="14" customFormat="1" ht="19.5" hidden="1">
      <c r="A67" s="877" t="s">
        <v>7071</v>
      </c>
      <c r="B67" s="3011" t="s">
        <v>6236</v>
      </c>
      <c r="C67" s="1948" t="s">
        <v>7072</v>
      </c>
      <c r="D67" s="1949" t="s">
        <v>7073</v>
      </c>
      <c r="E67" s="1949">
        <v>45437</v>
      </c>
      <c r="F67" s="1949"/>
      <c r="G67" s="1949"/>
      <c r="H67" s="1949">
        <f>E67+5</f>
        <v>45442</v>
      </c>
      <c r="I67" s="1949">
        <f>E67+14</f>
        <v>45451</v>
      </c>
      <c r="J67" s="1949">
        <f>E67+17</f>
        <v>45454</v>
      </c>
      <c r="K67" s="1949">
        <f>E67+20</f>
        <v>45457</v>
      </c>
      <c r="M67" s="1377">
        <f>M66+7</f>
        <v>45424</v>
      </c>
      <c r="N67" s="2659">
        <f t="shared" si="38"/>
        <v>45425</v>
      </c>
    </row>
    <row r="68" spans="1:14" s="14" customFormat="1" ht="19.5" hidden="1">
      <c r="A68" s="877" t="s">
        <v>7074</v>
      </c>
      <c r="B68" s="3011" t="s">
        <v>4234</v>
      </c>
      <c r="C68" s="1952" t="s">
        <v>7075</v>
      </c>
      <c r="D68" s="1951" t="s">
        <v>7076</v>
      </c>
      <c r="E68" s="1873">
        <v>45431</v>
      </c>
      <c r="F68" s="1873"/>
      <c r="G68" s="1873"/>
      <c r="H68" s="1873"/>
      <c r="I68" s="1873"/>
      <c r="J68" s="1873"/>
      <c r="K68" s="1873"/>
      <c r="M68" s="1377">
        <f>M67+7</f>
        <v>45431</v>
      </c>
      <c r="N68" s="2659">
        <f t="shared" si="38"/>
        <v>45432</v>
      </c>
    </row>
    <row r="69" spans="1:14" s="14" customFormat="1" ht="19.5" hidden="1">
      <c r="A69" s="877" t="s">
        <v>7077</v>
      </c>
      <c r="B69" s="3011" t="s">
        <v>5893</v>
      </c>
      <c r="C69" s="1948" t="s">
        <v>7078</v>
      </c>
      <c r="D69" s="1949" t="s">
        <v>7079</v>
      </c>
      <c r="E69" s="1949">
        <v>45445</v>
      </c>
      <c r="F69" s="1949"/>
      <c r="G69" s="1949"/>
      <c r="H69" s="1949">
        <f>E69+5</f>
        <v>45450</v>
      </c>
      <c r="I69" s="2002" t="s">
        <v>391</v>
      </c>
      <c r="J69" s="1949">
        <f>E69+17</f>
        <v>45462</v>
      </c>
      <c r="K69" s="1949">
        <f>E69+20</f>
        <v>45465</v>
      </c>
      <c r="M69" s="1377">
        <f>M68+7</f>
        <v>45438</v>
      </c>
      <c r="N69" s="2659">
        <f t="shared" si="38"/>
        <v>45439</v>
      </c>
    </row>
    <row r="70" spans="1:14" s="14" customFormat="1" ht="19.5" hidden="1">
      <c r="A70" s="877" t="s">
        <v>7080</v>
      </c>
      <c r="B70" s="3011" t="s">
        <v>3586</v>
      </c>
      <c r="C70" s="1963" t="s">
        <v>2181</v>
      </c>
      <c r="D70" s="1964" t="s">
        <v>7081</v>
      </c>
      <c r="E70" s="1873">
        <v>45445</v>
      </c>
      <c r="F70" s="1360"/>
      <c r="G70" s="1360"/>
      <c r="H70" s="1360">
        <f>E70+5</f>
        <v>45450</v>
      </c>
      <c r="I70" s="1360">
        <f>E70+14</f>
        <v>45459</v>
      </c>
      <c r="J70" s="1360">
        <f>E70+17</f>
        <v>45462</v>
      </c>
      <c r="K70" s="1360">
        <f>E70+20</f>
        <v>45465</v>
      </c>
      <c r="M70" s="1377">
        <v>45445</v>
      </c>
      <c r="N70" s="2659">
        <f t="shared" si="38"/>
        <v>45446</v>
      </c>
    </row>
    <row r="71" spans="1:14" s="14" customFormat="1" ht="19.5" hidden="1">
      <c r="A71" s="877" t="s">
        <v>7082</v>
      </c>
      <c r="B71" s="3011" t="s">
        <v>5901</v>
      </c>
      <c r="C71" s="1948" t="s">
        <v>7083</v>
      </c>
      <c r="D71" s="1949" t="s">
        <v>7084</v>
      </c>
      <c r="E71" s="1949">
        <v>45457</v>
      </c>
      <c r="F71" s="1355"/>
      <c r="G71" s="1355"/>
      <c r="H71" s="1873" t="s">
        <v>391</v>
      </c>
      <c r="I71" s="1949">
        <f>E71+14</f>
        <v>45471</v>
      </c>
      <c r="J71" s="1949">
        <f>E71+17</f>
        <v>45474</v>
      </c>
      <c r="K71" s="1949">
        <f>E71+20</f>
        <v>45477</v>
      </c>
      <c r="M71" s="1377">
        <f t="shared" ref="M71:M106" si="39">M70+7</f>
        <v>45452</v>
      </c>
      <c r="N71" s="2659">
        <f t="shared" si="38"/>
        <v>45453</v>
      </c>
    </row>
    <row r="72" spans="1:14" s="14" customFormat="1" ht="19.5" hidden="1">
      <c r="A72" s="877" t="s">
        <v>7085</v>
      </c>
      <c r="B72" s="3011" t="s">
        <v>3590</v>
      </c>
      <c r="C72" s="1950" t="s">
        <v>2181</v>
      </c>
      <c r="D72" s="1951" t="s">
        <v>7086</v>
      </c>
      <c r="E72" s="1873">
        <v>45457</v>
      </c>
      <c r="F72" s="1360"/>
      <c r="G72" s="1360"/>
      <c r="H72" s="1360"/>
      <c r="I72" s="1360"/>
      <c r="J72" s="1360"/>
      <c r="K72" s="1360"/>
      <c r="M72" s="1377">
        <f t="shared" si="39"/>
        <v>45459</v>
      </c>
      <c r="N72" s="2659">
        <f t="shared" si="38"/>
        <v>45460</v>
      </c>
    </row>
    <row r="73" spans="1:14" s="14" customFormat="1" ht="19.5" hidden="1">
      <c r="A73" s="877" t="s">
        <v>7087</v>
      </c>
      <c r="B73" s="3011" t="s">
        <v>6244</v>
      </c>
      <c r="C73" s="1948" t="s">
        <v>7088</v>
      </c>
      <c r="D73" s="1949" t="s">
        <v>7089</v>
      </c>
      <c r="E73" s="1949">
        <v>45477</v>
      </c>
      <c r="F73" s="2145"/>
      <c r="G73" s="2145"/>
      <c r="H73" s="1873" t="s">
        <v>391</v>
      </c>
      <c r="I73" s="1949">
        <f>E73+14</f>
        <v>45491</v>
      </c>
      <c r="J73" s="1949">
        <f t="shared" ref="J73:J80" si="40">E73+17</f>
        <v>45494</v>
      </c>
      <c r="K73" s="1949">
        <f t="shared" ref="K73:K80" si="41">E73+20</f>
        <v>45497</v>
      </c>
      <c r="M73" s="1377">
        <f t="shared" si="39"/>
        <v>45466</v>
      </c>
      <c r="N73" s="2659">
        <f t="shared" si="38"/>
        <v>45467</v>
      </c>
    </row>
    <row r="74" spans="1:14" s="14" customFormat="1" ht="19.5" hidden="1" customHeight="1">
      <c r="A74" s="877" t="s">
        <v>7090</v>
      </c>
      <c r="B74" s="3011" t="s">
        <v>5909</v>
      </c>
      <c r="C74" s="1960" t="s">
        <v>7091</v>
      </c>
      <c r="D74" s="1944" t="s">
        <v>7092</v>
      </c>
      <c r="E74" s="1944">
        <v>45483</v>
      </c>
      <c r="F74" s="1944"/>
      <c r="G74" s="1944"/>
      <c r="H74" s="1873" t="s">
        <v>391</v>
      </c>
      <c r="I74" s="2002" t="s">
        <v>3188</v>
      </c>
      <c r="J74" s="1944">
        <f t="shared" si="40"/>
        <v>45500</v>
      </c>
      <c r="K74" s="1944">
        <f t="shared" si="41"/>
        <v>45503</v>
      </c>
      <c r="M74" s="1377">
        <f t="shared" si="39"/>
        <v>45473</v>
      </c>
      <c r="N74" s="2659">
        <f t="shared" si="38"/>
        <v>45474</v>
      </c>
    </row>
    <row r="75" spans="1:14" s="14" customFormat="1" ht="19.5" hidden="1" customHeight="1">
      <c r="A75" s="877" t="s">
        <v>7093</v>
      </c>
      <c r="B75" s="3011" t="s">
        <v>5912</v>
      </c>
      <c r="C75" s="1960" t="s">
        <v>7094</v>
      </c>
      <c r="D75" s="1944" t="s">
        <v>7095</v>
      </c>
      <c r="E75" s="1944">
        <v>45487</v>
      </c>
      <c r="F75" s="1944"/>
      <c r="G75" s="1944"/>
      <c r="H75" s="1944">
        <f>E75+5</f>
        <v>45492</v>
      </c>
      <c r="I75" s="2002" t="s">
        <v>3188</v>
      </c>
      <c r="J75" s="1944">
        <f t="shared" si="40"/>
        <v>45504</v>
      </c>
      <c r="K75" s="1944">
        <f t="shared" si="41"/>
        <v>45507</v>
      </c>
      <c r="M75" s="1377">
        <f t="shared" si="39"/>
        <v>45480</v>
      </c>
      <c r="N75" s="2659">
        <f t="shared" si="38"/>
        <v>45481</v>
      </c>
    </row>
    <row r="76" spans="1:14" s="14" customFormat="1" ht="19.5" hidden="1">
      <c r="A76" s="877" t="s">
        <v>5922</v>
      </c>
      <c r="B76" s="3011" t="s">
        <v>5915</v>
      </c>
      <c r="C76" s="1352" t="s">
        <v>7096</v>
      </c>
      <c r="D76" s="1355" t="s">
        <v>7097</v>
      </c>
      <c r="E76" s="1355">
        <v>45508</v>
      </c>
      <c r="F76" s="1944"/>
      <c r="G76" s="1944"/>
      <c r="H76" s="1873" t="s">
        <v>391</v>
      </c>
      <c r="I76" s="1944">
        <f>E76+14</f>
        <v>45522</v>
      </c>
      <c r="J76" s="1944">
        <f t="shared" si="40"/>
        <v>45525</v>
      </c>
      <c r="K76" s="1944">
        <f t="shared" si="41"/>
        <v>45528</v>
      </c>
      <c r="M76" s="1377">
        <f t="shared" si="39"/>
        <v>45487</v>
      </c>
      <c r="N76" s="2659">
        <f t="shared" si="38"/>
        <v>45488</v>
      </c>
    </row>
    <row r="77" spans="1:14" s="14" customFormat="1" ht="19.5" hidden="1">
      <c r="A77" s="877" t="s">
        <v>7098</v>
      </c>
      <c r="B77" s="3011" t="s">
        <v>5919</v>
      </c>
      <c r="C77" s="2088" t="s">
        <v>5378</v>
      </c>
      <c r="D77" s="1944" t="s">
        <v>7099</v>
      </c>
      <c r="E77" s="1944">
        <v>45500</v>
      </c>
      <c r="F77" s="1944"/>
      <c r="G77" s="1944"/>
      <c r="H77" s="2002" t="s">
        <v>3188</v>
      </c>
      <c r="I77" s="2002" t="s">
        <v>3188</v>
      </c>
      <c r="J77" s="1944">
        <f t="shared" si="40"/>
        <v>45517</v>
      </c>
      <c r="K77" s="1944">
        <f t="shared" si="41"/>
        <v>45520</v>
      </c>
      <c r="M77" s="1377">
        <f t="shared" si="39"/>
        <v>45494</v>
      </c>
      <c r="N77" s="2659">
        <f t="shared" si="38"/>
        <v>45495</v>
      </c>
    </row>
    <row r="78" spans="1:14" s="14" customFormat="1" ht="17.25" hidden="1" customHeight="1">
      <c r="A78" s="877" t="s">
        <v>7100</v>
      </c>
      <c r="B78" s="3011" t="s">
        <v>5923</v>
      </c>
      <c r="C78" s="1960" t="s">
        <v>4509</v>
      </c>
      <c r="D78" s="1944" t="s">
        <v>7101</v>
      </c>
      <c r="E78" s="1944">
        <v>45507</v>
      </c>
      <c r="F78" s="1944"/>
      <c r="G78" s="1944"/>
      <c r="H78" s="2002" t="s">
        <v>3188</v>
      </c>
      <c r="I78" s="2002" t="s">
        <v>3188</v>
      </c>
      <c r="J78" s="1944">
        <f t="shared" si="40"/>
        <v>45524</v>
      </c>
      <c r="K78" s="1944">
        <f t="shared" si="41"/>
        <v>45527</v>
      </c>
      <c r="M78" s="1377">
        <f t="shared" si="39"/>
        <v>45501</v>
      </c>
      <c r="N78" s="2659">
        <f t="shared" si="38"/>
        <v>45502</v>
      </c>
    </row>
    <row r="79" spans="1:14" s="14" customFormat="1" ht="17.25" hidden="1" customHeight="1">
      <c r="A79" s="877"/>
      <c r="B79" s="3011" t="s">
        <v>5926</v>
      </c>
      <c r="C79" s="1948" t="s">
        <v>4902</v>
      </c>
      <c r="D79" s="1949" t="s">
        <v>7102</v>
      </c>
      <c r="E79" s="1949">
        <v>45522</v>
      </c>
      <c r="F79" s="1949"/>
      <c r="G79" s="1949"/>
      <c r="H79" s="2002" t="s">
        <v>3188</v>
      </c>
      <c r="I79" s="2002" t="s">
        <v>3188</v>
      </c>
      <c r="J79" s="1949">
        <f t="shared" si="40"/>
        <v>45539</v>
      </c>
      <c r="K79" s="1949">
        <f t="shared" si="41"/>
        <v>45542</v>
      </c>
      <c r="M79" s="1377">
        <f t="shared" si="39"/>
        <v>45508</v>
      </c>
      <c r="N79" s="2659">
        <f t="shared" si="38"/>
        <v>45509</v>
      </c>
    </row>
    <row r="80" spans="1:14" s="14" customFormat="1" ht="19.5" hidden="1">
      <c r="A80" s="877" t="s">
        <v>7103</v>
      </c>
      <c r="B80" s="3011" t="s">
        <v>5929</v>
      </c>
      <c r="C80" s="1948" t="s">
        <v>7104</v>
      </c>
      <c r="D80" s="1949" t="s">
        <v>7105</v>
      </c>
      <c r="E80" s="1949">
        <v>45529</v>
      </c>
      <c r="F80" s="1949"/>
      <c r="G80" s="1949"/>
      <c r="H80" s="1949">
        <f>E80+5</f>
        <v>45534</v>
      </c>
      <c r="I80" s="2002" t="s">
        <v>3188</v>
      </c>
      <c r="J80" s="1949">
        <f t="shared" si="40"/>
        <v>45546</v>
      </c>
      <c r="K80" s="1949">
        <f t="shared" si="41"/>
        <v>45549</v>
      </c>
      <c r="M80" s="1377">
        <f t="shared" si="39"/>
        <v>45515</v>
      </c>
      <c r="N80" s="2659">
        <f t="shared" si="38"/>
        <v>45516</v>
      </c>
    </row>
    <row r="81" spans="1:14" s="14" customFormat="1" ht="19.5" hidden="1">
      <c r="A81" s="877"/>
      <c r="B81" s="3011" t="s">
        <v>5933</v>
      </c>
      <c r="C81" s="1948" t="s">
        <v>7106</v>
      </c>
      <c r="D81" s="1949" t="s">
        <v>7107</v>
      </c>
      <c r="E81" s="2002" t="s">
        <v>7108</v>
      </c>
      <c r="F81" s="1949"/>
      <c r="G81" s="1949"/>
      <c r="H81" s="1360">
        <v>45538</v>
      </c>
      <c r="I81" s="1360">
        <f>H81+9</f>
        <v>45547</v>
      </c>
      <c r="J81" s="1360">
        <f>H81+12</f>
        <v>45550</v>
      </c>
      <c r="K81" s="1360">
        <f>E82+15</f>
        <v>45552</v>
      </c>
      <c r="M81" s="1377">
        <f t="shared" si="39"/>
        <v>45522</v>
      </c>
      <c r="N81" s="2659">
        <f t="shared" si="38"/>
        <v>45523</v>
      </c>
    </row>
    <row r="82" spans="1:14" s="14" customFormat="1" ht="19.5" hidden="1">
      <c r="A82" s="877" t="s">
        <v>7109</v>
      </c>
      <c r="B82" s="3011" t="s">
        <v>5936</v>
      </c>
      <c r="C82" s="1952" t="s">
        <v>7110</v>
      </c>
      <c r="D82" s="1949" t="s">
        <v>7111</v>
      </c>
      <c r="E82" s="1949">
        <v>45537</v>
      </c>
      <c r="F82" s="1949"/>
      <c r="G82" s="1949"/>
      <c r="H82" s="1949">
        <f>E82+5</f>
        <v>45542</v>
      </c>
      <c r="I82" s="1949">
        <f>E82+14</f>
        <v>45551</v>
      </c>
      <c r="J82" s="1949">
        <f>E82+17</f>
        <v>45554</v>
      </c>
      <c r="K82" s="1949">
        <f>E82+20</f>
        <v>45557</v>
      </c>
      <c r="M82" s="1377">
        <f t="shared" si="39"/>
        <v>45529</v>
      </c>
      <c r="N82" s="2659">
        <f t="shared" si="38"/>
        <v>45530</v>
      </c>
    </row>
    <row r="83" spans="1:14" s="14" customFormat="1" ht="19.5" hidden="1">
      <c r="A83" s="877" t="s">
        <v>7112</v>
      </c>
      <c r="B83" s="3011" t="s">
        <v>5940</v>
      </c>
      <c r="C83" s="1357" t="s">
        <v>7113</v>
      </c>
      <c r="D83" s="1355" t="s">
        <v>7114</v>
      </c>
      <c r="E83" s="1944">
        <v>45550</v>
      </c>
      <c r="F83" s="1944"/>
      <c r="G83" s="1944"/>
      <c r="H83" s="1944">
        <f>E83+5</f>
        <v>45555</v>
      </c>
      <c r="I83" s="1944">
        <f>E83+14</f>
        <v>45564</v>
      </c>
      <c r="J83" s="1944">
        <f>E83+17</f>
        <v>45567</v>
      </c>
      <c r="K83" s="1944">
        <f>E83+20</f>
        <v>45570</v>
      </c>
      <c r="M83" s="1377">
        <f t="shared" si="39"/>
        <v>45536</v>
      </c>
      <c r="N83" s="2659">
        <f t="shared" si="38"/>
        <v>45537</v>
      </c>
    </row>
    <row r="84" spans="1:14" s="14" customFormat="1" ht="19.5" hidden="1">
      <c r="A84" s="877" t="s">
        <v>7115</v>
      </c>
      <c r="B84" s="3011" t="s">
        <v>5944</v>
      </c>
      <c r="C84" s="1960" t="s">
        <v>7116</v>
      </c>
      <c r="D84" s="1944" t="s">
        <v>7117</v>
      </c>
      <c r="E84" s="1944">
        <v>45546</v>
      </c>
      <c r="F84" s="1944"/>
      <c r="G84" s="1944"/>
      <c r="H84" s="2002" t="s">
        <v>3188</v>
      </c>
      <c r="I84" s="1944">
        <f>E84+14</f>
        <v>45560</v>
      </c>
      <c r="J84" s="1944">
        <f>E84+17</f>
        <v>45563</v>
      </c>
      <c r="K84" s="1944">
        <f>E84+20</f>
        <v>45566</v>
      </c>
      <c r="M84" s="1377">
        <f t="shared" si="39"/>
        <v>45543</v>
      </c>
      <c r="N84" s="2659">
        <f t="shared" si="38"/>
        <v>45544</v>
      </c>
    </row>
    <row r="85" spans="1:14" s="14" customFormat="1" ht="19.5" hidden="1">
      <c r="A85" s="877" t="s">
        <v>7118</v>
      </c>
      <c r="B85" s="3011" t="s">
        <v>5947</v>
      </c>
      <c r="C85" s="1960" t="s">
        <v>7119</v>
      </c>
      <c r="D85" s="1944" t="s">
        <v>7120</v>
      </c>
      <c r="E85" s="1944">
        <v>45554</v>
      </c>
      <c r="F85" s="1944"/>
      <c r="G85" s="1944"/>
      <c r="H85" s="1944">
        <f>E85+5</f>
        <v>45559</v>
      </c>
      <c r="I85" s="1944">
        <f>E85+14</f>
        <v>45568</v>
      </c>
      <c r="J85" s="1944">
        <f>E85+17</f>
        <v>45571</v>
      </c>
      <c r="K85" s="1944">
        <f>E85+20</f>
        <v>45574</v>
      </c>
      <c r="M85" s="1377">
        <f t="shared" si="39"/>
        <v>45550</v>
      </c>
      <c r="N85" s="2659">
        <f t="shared" si="38"/>
        <v>45551</v>
      </c>
    </row>
    <row r="86" spans="1:14" s="14" customFormat="1" ht="19.5" hidden="1">
      <c r="A86" s="877" t="s">
        <v>7121</v>
      </c>
      <c r="B86" s="3011" t="s">
        <v>7122</v>
      </c>
      <c r="C86" s="1960" t="s">
        <v>7123</v>
      </c>
      <c r="D86" s="1944" t="s">
        <v>7124</v>
      </c>
      <c r="E86" s="1944">
        <v>45565</v>
      </c>
      <c r="F86" s="1944"/>
      <c r="G86" s="1944"/>
      <c r="H86" s="2002" t="s">
        <v>3188</v>
      </c>
      <c r="I86" s="2002" t="s">
        <v>3188</v>
      </c>
      <c r="J86" s="2002" t="s">
        <v>3188</v>
      </c>
      <c r="K86" s="1944">
        <f>E86+20</f>
        <v>45585</v>
      </c>
      <c r="M86" s="1377">
        <f t="shared" si="39"/>
        <v>45557</v>
      </c>
      <c r="N86" s="2659">
        <f t="shared" si="38"/>
        <v>45558</v>
      </c>
    </row>
    <row r="87" spans="1:14" s="14" customFormat="1" ht="19.5" hidden="1">
      <c r="A87" s="877" t="s">
        <v>7125</v>
      </c>
      <c r="B87" s="3011" t="s">
        <v>5954</v>
      </c>
      <c r="C87" s="2777" t="s">
        <v>5133</v>
      </c>
      <c r="D87" s="2778" t="s">
        <v>7126</v>
      </c>
      <c r="E87" s="2002" t="s">
        <v>7108</v>
      </c>
      <c r="F87" s="1360"/>
      <c r="G87" s="1360"/>
      <c r="H87" s="2002"/>
      <c r="I87" s="1360"/>
      <c r="J87" s="1360"/>
      <c r="K87" s="1360"/>
      <c r="M87" s="1377">
        <f t="shared" si="39"/>
        <v>45564</v>
      </c>
      <c r="N87" s="2659">
        <f t="shared" si="38"/>
        <v>45565</v>
      </c>
    </row>
    <row r="88" spans="1:14" s="14" customFormat="1" ht="19.5" hidden="1">
      <c r="A88" s="877" t="s">
        <v>7127</v>
      </c>
      <c r="B88" s="3011" t="s">
        <v>5958</v>
      </c>
      <c r="C88" s="1948" t="s">
        <v>7128</v>
      </c>
      <c r="D88" s="1949" t="s">
        <v>7129</v>
      </c>
      <c r="E88" s="1949">
        <v>45584</v>
      </c>
      <c r="F88" s="1949"/>
      <c r="G88" s="1949"/>
      <c r="H88" s="2002" t="s">
        <v>3188</v>
      </c>
      <c r="I88" s="1949">
        <f>E88+14</f>
        <v>45598</v>
      </c>
      <c r="J88" s="1949">
        <f t="shared" ref="J88:J95" si="42">E88+17</f>
        <v>45601</v>
      </c>
      <c r="K88" s="1949">
        <f t="shared" ref="K88:K95" si="43">E88+20</f>
        <v>45604</v>
      </c>
      <c r="M88" s="1377">
        <f t="shared" si="39"/>
        <v>45571</v>
      </c>
      <c r="N88" s="2659">
        <f t="shared" si="38"/>
        <v>45572</v>
      </c>
    </row>
    <row r="89" spans="1:14" s="14" customFormat="1" ht="19.5" hidden="1">
      <c r="A89" s="877" t="s">
        <v>7130</v>
      </c>
      <c r="B89" s="3011" t="s">
        <v>5961</v>
      </c>
      <c r="C89" s="1948" t="s">
        <v>7131</v>
      </c>
      <c r="D89" s="1949" t="s">
        <v>7132</v>
      </c>
      <c r="E89" s="1949">
        <v>45586</v>
      </c>
      <c r="F89" s="1949"/>
      <c r="G89" s="1949"/>
      <c r="H89" s="1949">
        <f>E89+5</f>
        <v>45591</v>
      </c>
      <c r="I89" s="2002" t="s">
        <v>3188</v>
      </c>
      <c r="J89" s="1949">
        <f t="shared" si="42"/>
        <v>45603</v>
      </c>
      <c r="K89" s="1949">
        <f t="shared" si="43"/>
        <v>45606</v>
      </c>
      <c r="M89" s="1377">
        <f t="shared" si="39"/>
        <v>45578</v>
      </c>
      <c r="N89" s="2659">
        <f t="shared" si="38"/>
        <v>45579</v>
      </c>
    </row>
    <row r="90" spans="1:14" s="14" customFormat="1" ht="19.5" hidden="1">
      <c r="A90" s="877"/>
      <c r="B90" s="3011" t="s">
        <v>5964</v>
      </c>
      <c r="C90" s="2747" t="s">
        <v>4688</v>
      </c>
      <c r="D90" s="1949" t="s">
        <v>7133</v>
      </c>
      <c r="E90" s="1949">
        <v>45588</v>
      </c>
      <c r="F90" s="1949"/>
      <c r="G90" s="1949"/>
      <c r="H90" s="2002" t="s">
        <v>3188</v>
      </c>
      <c r="I90" s="1949">
        <f t="shared" ref="I90:I95" si="44">E90+14</f>
        <v>45602</v>
      </c>
      <c r="J90" s="1949">
        <f t="shared" si="42"/>
        <v>45605</v>
      </c>
      <c r="K90" s="1949">
        <f t="shared" si="43"/>
        <v>45608</v>
      </c>
      <c r="M90" s="1377">
        <f t="shared" si="39"/>
        <v>45585</v>
      </c>
      <c r="N90" s="2659">
        <f t="shared" si="38"/>
        <v>45586</v>
      </c>
    </row>
    <row r="91" spans="1:14" s="14" customFormat="1" ht="19.5" hidden="1">
      <c r="A91" s="877" t="s">
        <v>7134</v>
      </c>
      <c r="B91" s="3011" t="s">
        <v>5968</v>
      </c>
      <c r="C91" s="1950" t="s">
        <v>2181</v>
      </c>
      <c r="D91" s="1951" t="s">
        <v>7135</v>
      </c>
      <c r="E91" s="1360">
        <v>45592</v>
      </c>
      <c r="F91" s="1360"/>
      <c r="G91" s="1360"/>
      <c r="H91" s="1360">
        <f>E91+5</f>
        <v>45597</v>
      </c>
      <c r="I91" s="1360">
        <f t="shared" si="44"/>
        <v>45606</v>
      </c>
      <c r="J91" s="1360">
        <f t="shared" si="42"/>
        <v>45609</v>
      </c>
      <c r="K91" s="1360">
        <f t="shared" si="43"/>
        <v>45612</v>
      </c>
      <c r="M91" s="1377">
        <f t="shared" si="39"/>
        <v>45592</v>
      </c>
      <c r="N91" s="2659">
        <f t="shared" si="38"/>
        <v>45593</v>
      </c>
    </row>
    <row r="92" spans="1:14" s="14" customFormat="1" ht="19.5" hidden="1">
      <c r="A92" s="877" t="s">
        <v>7136</v>
      </c>
      <c r="B92" s="3011" t="s">
        <v>5971</v>
      </c>
      <c r="C92" s="1357" t="s">
        <v>7137</v>
      </c>
      <c r="D92" s="1355" t="s">
        <v>7138</v>
      </c>
      <c r="E92" s="1355">
        <v>45607</v>
      </c>
      <c r="F92" s="1355"/>
      <c r="G92" s="1355"/>
      <c r="H92" s="2002" t="s">
        <v>3188</v>
      </c>
      <c r="I92" s="1355">
        <f t="shared" si="44"/>
        <v>45621</v>
      </c>
      <c r="J92" s="1355">
        <f t="shared" si="42"/>
        <v>45624</v>
      </c>
      <c r="K92" s="1355">
        <f t="shared" si="43"/>
        <v>45627</v>
      </c>
      <c r="M92" s="1377">
        <f t="shared" si="39"/>
        <v>45599</v>
      </c>
      <c r="N92" s="2659">
        <f t="shared" si="38"/>
        <v>45600</v>
      </c>
    </row>
    <row r="93" spans="1:14" s="14" customFormat="1" ht="19.5" hidden="1">
      <c r="A93" s="877" t="s">
        <v>7139</v>
      </c>
      <c r="B93" s="3011" t="s">
        <v>5973</v>
      </c>
      <c r="C93" s="1357" t="s">
        <v>7140</v>
      </c>
      <c r="D93" s="1355" t="s">
        <v>7141</v>
      </c>
      <c r="E93" s="1355">
        <v>45614</v>
      </c>
      <c r="F93" s="1355"/>
      <c r="G93" s="1355"/>
      <c r="H93" s="2002" t="s">
        <v>3188</v>
      </c>
      <c r="I93" s="1355">
        <f t="shared" si="44"/>
        <v>45628</v>
      </c>
      <c r="J93" s="1355">
        <f t="shared" si="42"/>
        <v>45631</v>
      </c>
      <c r="K93" s="1355">
        <f t="shared" si="43"/>
        <v>45634</v>
      </c>
      <c r="M93" s="1377">
        <f t="shared" si="39"/>
        <v>45606</v>
      </c>
      <c r="N93" s="2659">
        <f t="shared" si="38"/>
        <v>45607</v>
      </c>
    </row>
    <row r="94" spans="1:14" s="14" customFormat="1" ht="19.5" hidden="1">
      <c r="A94" s="877" t="s">
        <v>7142</v>
      </c>
      <c r="B94" s="3011" t="s">
        <v>5976</v>
      </c>
      <c r="C94" s="1357" t="s">
        <v>7143</v>
      </c>
      <c r="D94" s="1355" t="s">
        <v>7144</v>
      </c>
      <c r="E94" s="1355">
        <v>45620</v>
      </c>
      <c r="F94" s="1355"/>
      <c r="G94" s="1355"/>
      <c r="H94" s="2002" t="s">
        <v>3188</v>
      </c>
      <c r="I94" s="1355">
        <f t="shared" si="44"/>
        <v>45634</v>
      </c>
      <c r="J94" s="1355">
        <f t="shared" si="42"/>
        <v>45637</v>
      </c>
      <c r="K94" s="1355">
        <f t="shared" si="43"/>
        <v>45640</v>
      </c>
      <c r="M94" s="1377">
        <f t="shared" si="39"/>
        <v>45613</v>
      </c>
      <c r="N94" s="2659">
        <f t="shared" si="38"/>
        <v>45614</v>
      </c>
    </row>
    <row r="95" spans="1:14" s="14" customFormat="1" ht="19.5" hidden="1">
      <c r="A95" s="877" t="s">
        <v>7145</v>
      </c>
      <c r="B95" s="3011" t="s">
        <v>5979</v>
      </c>
      <c r="C95" s="1357" t="s">
        <v>5941</v>
      </c>
      <c r="D95" s="1355" t="s">
        <v>7146</v>
      </c>
      <c r="E95" s="1355">
        <v>45631</v>
      </c>
      <c r="F95" s="1355"/>
      <c r="G95" s="1355"/>
      <c r="H95" s="1355">
        <f>E95+5</f>
        <v>45636</v>
      </c>
      <c r="I95" s="1355">
        <f t="shared" si="44"/>
        <v>45645</v>
      </c>
      <c r="J95" s="1355">
        <f t="shared" si="42"/>
        <v>45648</v>
      </c>
      <c r="K95" s="1355">
        <f t="shared" si="43"/>
        <v>45651</v>
      </c>
      <c r="M95" s="1377">
        <f t="shared" si="39"/>
        <v>45620</v>
      </c>
      <c r="N95" s="2659">
        <f t="shared" si="38"/>
        <v>45621</v>
      </c>
    </row>
    <row r="96" spans="1:14" customFormat="1" ht="16.5" hidden="1" customHeight="1">
      <c r="A96" s="383" t="s">
        <v>7147</v>
      </c>
      <c r="B96" s="108" t="s">
        <v>4257</v>
      </c>
      <c r="C96" s="2879" t="s">
        <v>404</v>
      </c>
      <c r="D96" s="2732" t="s">
        <v>7148</v>
      </c>
      <c r="E96" s="2878">
        <v>45627</v>
      </c>
      <c r="F96" s="2878"/>
      <c r="G96" s="2878"/>
      <c r="H96" s="2878"/>
      <c r="I96" s="2878"/>
      <c r="J96" s="2878"/>
      <c r="K96" s="2878"/>
      <c r="L96" s="60"/>
      <c r="M96" s="161">
        <f t="shared" si="39"/>
        <v>45627</v>
      </c>
      <c r="N96" s="161">
        <f t="shared" si="38"/>
        <v>45628</v>
      </c>
    </row>
    <row r="97" spans="1:14" s="14" customFormat="1" ht="19.5" hidden="1">
      <c r="A97" s="877" t="s">
        <v>7149</v>
      </c>
      <c r="B97" s="3011" t="s">
        <v>5986</v>
      </c>
      <c r="C97" s="1952" t="s">
        <v>7150</v>
      </c>
      <c r="D97" s="1949" t="s">
        <v>7151</v>
      </c>
      <c r="E97" s="1949">
        <v>45643</v>
      </c>
      <c r="F97" s="1949"/>
      <c r="G97" s="1949"/>
      <c r="H97" s="1360">
        <f t="shared" ref="H97:H102" si="45">E97+5</f>
        <v>45648</v>
      </c>
      <c r="I97" s="1949">
        <f t="shared" ref="I97:I103" si="46">E97+14</f>
        <v>45657</v>
      </c>
      <c r="J97" s="1949">
        <f t="shared" ref="J97:J106" si="47">E97+17</f>
        <v>45660</v>
      </c>
      <c r="K97" s="1949">
        <f t="shared" ref="K97:K105" si="48">E97+20</f>
        <v>45663</v>
      </c>
      <c r="M97" s="1377">
        <f t="shared" si="39"/>
        <v>45634</v>
      </c>
      <c r="N97" s="2659">
        <f t="shared" si="38"/>
        <v>45635</v>
      </c>
    </row>
    <row r="98" spans="1:14" s="14" customFormat="1" ht="19.5" hidden="1">
      <c r="A98" s="877" t="s">
        <v>7152</v>
      </c>
      <c r="B98" s="3011" t="s">
        <v>5988</v>
      </c>
      <c r="C98" s="1948" t="s">
        <v>7153</v>
      </c>
      <c r="D98" s="1949" t="s">
        <v>7154</v>
      </c>
      <c r="E98" s="1949">
        <v>45647</v>
      </c>
      <c r="F98" s="1949"/>
      <c r="G98" s="1949"/>
      <c r="H98" s="1360">
        <f t="shared" si="45"/>
        <v>45652</v>
      </c>
      <c r="I98" s="1949">
        <f t="shared" si="46"/>
        <v>45661</v>
      </c>
      <c r="J98" s="1949">
        <f t="shared" si="47"/>
        <v>45664</v>
      </c>
      <c r="K98" s="1949">
        <f t="shared" si="48"/>
        <v>45667</v>
      </c>
      <c r="M98" s="1377">
        <f t="shared" si="39"/>
        <v>45641</v>
      </c>
      <c r="N98" s="2659">
        <f t="shared" si="38"/>
        <v>45642</v>
      </c>
    </row>
    <row r="99" spans="1:14" s="14" customFormat="1" ht="19.5" hidden="1">
      <c r="A99" s="877" t="s">
        <v>7155</v>
      </c>
      <c r="B99" s="3011" t="s">
        <v>5990</v>
      </c>
      <c r="C99" s="2855" t="s">
        <v>7156</v>
      </c>
      <c r="D99" s="1949" t="s">
        <v>7157</v>
      </c>
      <c r="E99" s="1949">
        <v>45655</v>
      </c>
      <c r="F99" s="1949"/>
      <c r="G99" s="1949"/>
      <c r="H99" s="1949">
        <f t="shared" si="45"/>
        <v>45660</v>
      </c>
      <c r="I99" s="1949">
        <f t="shared" si="46"/>
        <v>45669</v>
      </c>
      <c r="J99" s="1949">
        <f t="shared" si="47"/>
        <v>45672</v>
      </c>
      <c r="K99" s="1949">
        <f t="shared" si="48"/>
        <v>45675</v>
      </c>
      <c r="M99" s="1377">
        <f t="shared" si="39"/>
        <v>45648</v>
      </c>
      <c r="N99" s="2659">
        <f t="shared" si="38"/>
        <v>45649</v>
      </c>
    </row>
    <row r="100" spans="1:14" s="14" customFormat="1" ht="19.5" hidden="1">
      <c r="A100" s="877" t="s">
        <v>7158</v>
      </c>
      <c r="B100" s="3011" t="s">
        <v>6815</v>
      </c>
      <c r="C100" s="2869" t="s">
        <v>7159</v>
      </c>
      <c r="D100" s="1949" t="s">
        <v>7160</v>
      </c>
      <c r="E100" s="1949">
        <v>45295</v>
      </c>
      <c r="F100" s="1949"/>
      <c r="G100" s="1949"/>
      <c r="H100" s="1949">
        <f t="shared" si="45"/>
        <v>45300</v>
      </c>
      <c r="I100" s="1949">
        <f t="shared" si="46"/>
        <v>45309</v>
      </c>
      <c r="J100" s="1949">
        <f t="shared" si="47"/>
        <v>45312</v>
      </c>
      <c r="K100" s="1949">
        <f t="shared" si="48"/>
        <v>45315</v>
      </c>
      <c r="M100" s="1377">
        <f t="shared" si="39"/>
        <v>45655</v>
      </c>
      <c r="N100" s="2659">
        <f t="shared" si="38"/>
        <v>45656</v>
      </c>
    </row>
    <row r="101" spans="1:14" s="14" customFormat="1" ht="19.5" hidden="1">
      <c r="A101" s="877" t="s">
        <v>7161</v>
      </c>
      <c r="B101" s="3011" t="s">
        <v>6817</v>
      </c>
      <c r="C101" s="1357" t="s">
        <v>7162</v>
      </c>
      <c r="D101" s="1355" t="s">
        <v>7163</v>
      </c>
      <c r="E101" s="1355">
        <v>45307</v>
      </c>
      <c r="F101" s="1355"/>
      <c r="G101" s="1355"/>
      <c r="H101" s="1355">
        <f t="shared" si="45"/>
        <v>45312</v>
      </c>
      <c r="I101" s="1355">
        <f t="shared" si="46"/>
        <v>45321</v>
      </c>
      <c r="J101" s="1355">
        <f t="shared" si="47"/>
        <v>45324</v>
      </c>
      <c r="K101" s="1355">
        <f t="shared" si="48"/>
        <v>45327</v>
      </c>
      <c r="M101" s="1377">
        <f t="shared" si="39"/>
        <v>45662</v>
      </c>
      <c r="N101" s="2659">
        <f t="shared" si="38"/>
        <v>45663</v>
      </c>
    </row>
    <row r="102" spans="1:14" s="14" customFormat="1" ht="19.5" hidden="1">
      <c r="A102" s="877" t="s">
        <v>7164</v>
      </c>
      <c r="B102" s="3011" t="s">
        <v>6819</v>
      </c>
      <c r="C102" s="1357" t="s">
        <v>7165</v>
      </c>
      <c r="D102" s="1355" t="s">
        <v>7166</v>
      </c>
      <c r="E102" s="1355">
        <v>45305</v>
      </c>
      <c r="F102" s="1355"/>
      <c r="G102" s="1355"/>
      <c r="H102" s="1355">
        <f t="shared" si="45"/>
        <v>45310</v>
      </c>
      <c r="I102" s="1355">
        <f t="shared" si="46"/>
        <v>45319</v>
      </c>
      <c r="J102" s="1355">
        <f t="shared" si="47"/>
        <v>45322</v>
      </c>
      <c r="K102" s="1355">
        <f t="shared" si="48"/>
        <v>45325</v>
      </c>
      <c r="M102" s="1377">
        <f t="shared" si="39"/>
        <v>45669</v>
      </c>
      <c r="N102" s="2659">
        <f t="shared" si="38"/>
        <v>45670</v>
      </c>
    </row>
    <row r="103" spans="1:14" s="14" customFormat="1" ht="19.5" hidden="1">
      <c r="A103" s="877"/>
      <c r="B103" s="3011" t="s">
        <v>6821</v>
      </c>
      <c r="C103" s="1357" t="s">
        <v>7167</v>
      </c>
      <c r="D103" s="1355" t="s">
        <v>7168</v>
      </c>
      <c r="E103" s="1355">
        <v>45318</v>
      </c>
      <c r="F103" s="1355"/>
      <c r="G103" s="1355"/>
      <c r="H103" s="1873" t="s">
        <v>391</v>
      </c>
      <c r="I103" s="1355">
        <f t="shared" si="46"/>
        <v>45332</v>
      </c>
      <c r="J103" s="1355">
        <f t="shared" si="47"/>
        <v>45335</v>
      </c>
      <c r="K103" s="1355">
        <f t="shared" si="48"/>
        <v>45338</v>
      </c>
      <c r="M103" s="1377">
        <f t="shared" si="39"/>
        <v>45676</v>
      </c>
      <c r="N103" s="2659">
        <f t="shared" si="38"/>
        <v>45677</v>
      </c>
    </row>
    <row r="104" spans="1:14" s="14" customFormat="1" ht="19.5" hidden="1">
      <c r="A104" s="877" t="s">
        <v>7169</v>
      </c>
      <c r="B104" s="3011" t="s">
        <v>7170</v>
      </c>
      <c r="C104" s="1357" t="s">
        <v>6973</v>
      </c>
      <c r="D104" s="1355" t="s">
        <v>7171</v>
      </c>
      <c r="E104" s="1355">
        <v>45318</v>
      </c>
      <c r="F104" s="1355"/>
      <c r="G104" s="1355"/>
      <c r="H104" s="1355">
        <f>E104+5</f>
        <v>45323</v>
      </c>
      <c r="I104" s="1873" t="s">
        <v>391</v>
      </c>
      <c r="J104" s="1355">
        <f t="shared" si="47"/>
        <v>45335</v>
      </c>
      <c r="K104" s="1355">
        <f t="shared" si="48"/>
        <v>45338</v>
      </c>
      <c r="M104" s="1377">
        <f t="shared" si="39"/>
        <v>45683</v>
      </c>
      <c r="N104" s="2659">
        <f t="shared" si="38"/>
        <v>45684</v>
      </c>
    </row>
    <row r="105" spans="1:14" s="14" customFormat="1" ht="19.5" hidden="1">
      <c r="A105" s="877" t="s">
        <v>7172</v>
      </c>
      <c r="B105" s="3011" t="s">
        <v>6829</v>
      </c>
      <c r="C105" s="1948" t="s">
        <v>7173</v>
      </c>
      <c r="D105" s="1949" t="s">
        <v>7174</v>
      </c>
      <c r="E105" s="1949">
        <v>45695</v>
      </c>
      <c r="F105" s="1949"/>
      <c r="G105" s="1949"/>
      <c r="H105" s="1949">
        <f>E105+5</f>
        <v>45700</v>
      </c>
      <c r="I105" s="1949">
        <f>E105+14</f>
        <v>45709</v>
      </c>
      <c r="J105" s="1949">
        <f t="shared" si="47"/>
        <v>45712</v>
      </c>
      <c r="K105" s="1949">
        <f t="shared" si="48"/>
        <v>45715</v>
      </c>
      <c r="M105" s="1377">
        <f t="shared" si="39"/>
        <v>45690</v>
      </c>
      <c r="N105" s="2659">
        <f t="shared" si="38"/>
        <v>45691</v>
      </c>
    </row>
    <row r="106" spans="1:14" s="14" customFormat="1" ht="19.5" hidden="1">
      <c r="A106" s="877" t="s">
        <v>7175</v>
      </c>
      <c r="B106" s="3011" t="s">
        <v>6832</v>
      </c>
      <c r="C106" s="1948" t="s">
        <v>7176</v>
      </c>
      <c r="D106" s="1949" t="s">
        <v>7177</v>
      </c>
      <c r="E106" s="1949">
        <v>45712</v>
      </c>
      <c r="F106" s="1949"/>
      <c r="G106" s="1949"/>
      <c r="H106" s="1949">
        <f>E106+5</f>
        <v>45717</v>
      </c>
      <c r="I106" s="1949">
        <f>E106+14</f>
        <v>45726</v>
      </c>
      <c r="J106" s="1949">
        <f t="shared" si="47"/>
        <v>45729</v>
      </c>
      <c r="K106" s="1873" t="s">
        <v>391</v>
      </c>
      <c r="M106" s="1377">
        <f t="shared" si="39"/>
        <v>45697</v>
      </c>
      <c r="N106" s="2659">
        <f t="shared" si="38"/>
        <v>45698</v>
      </c>
    </row>
    <row r="107" spans="1:14" s="14" customFormat="1" ht="19.5" hidden="1">
      <c r="A107" s="877"/>
      <c r="B107" s="3011" t="s">
        <v>7178</v>
      </c>
      <c r="C107" s="3045" t="s">
        <v>1893</v>
      </c>
      <c r="D107" s="3046" t="s">
        <v>7179</v>
      </c>
      <c r="E107" s="3046">
        <v>45709</v>
      </c>
      <c r="F107" s="1949"/>
      <c r="G107" s="1949"/>
      <c r="H107" s="1873" t="s">
        <v>391</v>
      </c>
      <c r="I107" s="1873" t="s">
        <v>391</v>
      </c>
      <c r="J107" s="1873" t="s">
        <v>391</v>
      </c>
      <c r="K107" s="3047">
        <f>E107+20</f>
        <v>45729</v>
      </c>
      <c r="M107" s="1377"/>
      <c r="N107" s="2659"/>
    </row>
    <row r="108" spans="1:14" s="14" customFormat="1" ht="19.5" hidden="1">
      <c r="A108" s="877"/>
      <c r="B108" s="3011" t="s">
        <v>6834</v>
      </c>
      <c r="C108" s="1950" t="s">
        <v>404</v>
      </c>
      <c r="D108" s="1951" t="s">
        <v>7180</v>
      </c>
      <c r="E108" s="1360">
        <v>45338</v>
      </c>
      <c r="F108" s="1360"/>
      <c r="G108" s="1360"/>
      <c r="H108" s="1360">
        <f>E108+5</f>
        <v>45343</v>
      </c>
      <c r="I108" s="1360">
        <f>E108+14</f>
        <v>45352</v>
      </c>
      <c r="J108" s="1360">
        <f>E108+17</f>
        <v>45355</v>
      </c>
      <c r="K108" s="1360">
        <f>E108+20</f>
        <v>45358</v>
      </c>
      <c r="M108" s="1377">
        <f>M106+7</f>
        <v>45704</v>
      </c>
      <c r="N108" s="2659">
        <f>M108+1</f>
        <v>45705</v>
      </c>
    </row>
    <row r="109" spans="1:14" s="14" customFormat="1" ht="19.5" hidden="1">
      <c r="A109" s="877" t="s">
        <v>7181</v>
      </c>
      <c r="B109" s="3011" t="s">
        <v>6837</v>
      </c>
      <c r="C109" s="3131" t="s">
        <v>5183</v>
      </c>
      <c r="D109" s="3132" t="s">
        <v>7182</v>
      </c>
      <c r="E109" s="3132">
        <v>45350</v>
      </c>
      <c r="F109" s="3132"/>
      <c r="G109" s="3132"/>
      <c r="H109" s="3132">
        <f>E109+5</f>
        <v>45355</v>
      </c>
      <c r="I109" s="3132">
        <f>E109+14</f>
        <v>45364</v>
      </c>
      <c r="J109" s="3132">
        <f>E109+17</f>
        <v>45367</v>
      </c>
      <c r="K109" s="3132">
        <f>E109+20</f>
        <v>45370</v>
      </c>
      <c r="M109" s="1377">
        <f>M108+7</f>
        <v>45711</v>
      </c>
      <c r="N109" s="2659">
        <f>M109+1</f>
        <v>45712</v>
      </c>
    </row>
    <row r="110" spans="1:14" s="14" customFormat="1" ht="19.5" hidden="1">
      <c r="A110" s="877" t="s">
        <v>7183</v>
      </c>
      <c r="B110" s="3011" t="s">
        <v>7184</v>
      </c>
      <c r="C110" s="1357" t="s">
        <v>5952</v>
      </c>
      <c r="D110" s="1355" t="s">
        <v>7185</v>
      </c>
      <c r="E110" s="1355">
        <v>45355</v>
      </c>
      <c r="F110" s="1355"/>
      <c r="G110" s="1355"/>
      <c r="H110" s="1355">
        <f t="shared" ref="H110:H112" si="49">E110+5</f>
        <v>45360</v>
      </c>
      <c r="I110" s="1355">
        <f t="shared" ref="I110:I112" si="50">E110+14</f>
        <v>45369</v>
      </c>
      <c r="J110" s="1355">
        <f t="shared" ref="J110:J112" si="51">E110+17</f>
        <v>45372</v>
      </c>
      <c r="K110" s="1355">
        <f t="shared" ref="K110:K112" si="52">E110+20</f>
        <v>45375</v>
      </c>
      <c r="M110" s="1377">
        <f t="shared" ref="M110:M113" si="53">M109+7</f>
        <v>45718</v>
      </c>
      <c r="N110" s="2659">
        <f t="shared" ref="N110:N112" si="54">M110+1</f>
        <v>45719</v>
      </c>
    </row>
    <row r="111" spans="1:14" s="14" customFormat="1" ht="19.5" hidden="1">
      <c r="A111" s="877"/>
      <c r="B111" s="3011" t="s">
        <v>7186</v>
      </c>
      <c r="C111" s="1357" t="s">
        <v>7187</v>
      </c>
      <c r="D111" s="1355" t="s">
        <v>7188</v>
      </c>
      <c r="E111" s="1355">
        <v>45368</v>
      </c>
      <c r="F111" s="1355"/>
      <c r="G111" s="1355"/>
      <c r="H111" s="1355">
        <f t="shared" si="49"/>
        <v>45373</v>
      </c>
      <c r="I111" s="1355">
        <f t="shared" si="50"/>
        <v>45382</v>
      </c>
      <c r="J111" s="1355">
        <f t="shared" si="51"/>
        <v>45385</v>
      </c>
      <c r="K111" s="1355">
        <f t="shared" si="52"/>
        <v>45388</v>
      </c>
      <c r="M111" s="1377">
        <f t="shared" si="53"/>
        <v>45725</v>
      </c>
      <c r="N111" s="2659">
        <f t="shared" si="54"/>
        <v>45726</v>
      </c>
    </row>
    <row r="112" spans="1:14" s="14" customFormat="1" ht="19.5" hidden="1">
      <c r="A112" s="877"/>
      <c r="B112" s="3011" t="s">
        <v>7189</v>
      </c>
      <c r="C112" s="1357" t="s">
        <v>7190</v>
      </c>
      <c r="D112" s="1355" t="s">
        <v>7191</v>
      </c>
      <c r="E112" s="1355">
        <v>45373</v>
      </c>
      <c r="F112" s="1355"/>
      <c r="G112" s="1355"/>
      <c r="H112" s="1355">
        <f t="shared" si="49"/>
        <v>45378</v>
      </c>
      <c r="I112" s="1355">
        <f t="shared" si="50"/>
        <v>45387</v>
      </c>
      <c r="J112" s="1355">
        <f t="shared" si="51"/>
        <v>45390</v>
      </c>
      <c r="K112" s="1355">
        <f t="shared" si="52"/>
        <v>45393</v>
      </c>
      <c r="M112" s="1377">
        <f t="shared" si="53"/>
        <v>45732</v>
      </c>
      <c r="N112" s="2659">
        <f t="shared" si="54"/>
        <v>45733</v>
      </c>
    </row>
    <row r="113" spans="1:16" s="14" customFormat="1" ht="19.5" hidden="1">
      <c r="A113" s="877"/>
      <c r="B113" s="3011" t="s">
        <v>7192</v>
      </c>
      <c r="C113" s="1357" t="s">
        <v>7193</v>
      </c>
      <c r="D113" s="1355" t="s">
        <v>7194</v>
      </c>
      <c r="E113" s="1355">
        <v>45382</v>
      </c>
      <c r="F113" s="1355"/>
      <c r="G113" s="1355"/>
      <c r="H113" s="1355">
        <f>E113+5</f>
        <v>45387</v>
      </c>
      <c r="I113" s="1355">
        <f>E113+14</f>
        <v>45396</v>
      </c>
      <c r="J113" s="1355">
        <f>E113+17</f>
        <v>45399</v>
      </c>
      <c r="K113" s="1355">
        <f>E113+20</f>
        <v>45402</v>
      </c>
      <c r="M113" s="1377">
        <f t="shared" si="53"/>
        <v>45739</v>
      </c>
      <c r="N113" s="2659">
        <f>M113+1</f>
        <v>45740</v>
      </c>
    </row>
    <row r="114" spans="1:16" s="14" customFormat="1" ht="19.5" hidden="1">
      <c r="A114" s="877"/>
      <c r="B114" s="3011"/>
      <c r="C114" s="3130"/>
      <c r="D114" s="2830"/>
      <c r="E114" s="2830"/>
      <c r="F114" s="2830"/>
      <c r="G114" s="2830"/>
      <c r="H114" s="2830"/>
      <c r="I114" s="2830"/>
      <c r="J114" s="2830"/>
      <c r="K114" s="2830"/>
      <c r="M114" s="1377"/>
      <c r="N114" s="2659"/>
    </row>
    <row r="115" spans="1:16" s="14" customFormat="1" ht="19.5">
      <c r="A115" s="877"/>
      <c r="B115" s="3011"/>
      <c r="C115" s="3130"/>
      <c r="D115" s="2830"/>
      <c r="E115" s="1002" t="s">
        <v>96</v>
      </c>
      <c r="F115" s="1002" t="s">
        <v>101</v>
      </c>
      <c r="G115" s="1002" t="s">
        <v>1112</v>
      </c>
      <c r="H115" s="1002" t="s">
        <v>1102</v>
      </c>
      <c r="I115" s="1002" t="s">
        <v>811</v>
      </c>
      <c r="J115" s="1002" t="s">
        <v>901</v>
      </c>
      <c r="K115" s="1002" t="s">
        <v>996</v>
      </c>
      <c r="M115" s="1279"/>
      <c r="N115" s="2657"/>
    </row>
    <row r="116" spans="1:16" s="14" customFormat="1" ht="19.5">
      <c r="A116" s="877"/>
      <c r="B116" s="3011"/>
      <c r="C116" s="3130"/>
      <c r="D116" s="2830"/>
      <c r="E116" s="1081" t="s">
        <v>6936</v>
      </c>
      <c r="F116" s="1435" t="s">
        <v>3088</v>
      </c>
      <c r="G116" s="1433" t="s">
        <v>4448</v>
      </c>
      <c r="H116" s="1433" t="s">
        <v>3428</v>
      </c>
      <c r="I116" s="3318" t="s">
        <v>4796</v>
      </c>
      <c r="J116" s="3317" t="s">
        <v>3657</v>
      </c>
      <c r="K116" s="3317" t="s">
        <v>4039</v>
      </c>
      <c r="M116" s="1418" t="s">
        <v>6295</v>
      </c>
      <c r="N116" s="1418" t="s">
        <v>6296</v>
      </c>
    </row>
    <row r="117" spans="1:16" s="14" customFormat="1" ht="19.5" hidden="1">
      <c r="A117" s="877"/>
      <c r="B117" s="3011" t="s">
        <v>6854</v>
      </c>
      <c r="C117" s="1948" t="s">
        <v>7165</v>
      </c>
      <c r="D117" s="1949" t="s">
        <v>7195</v>
      </c>
      <c r="E117" s="1949">
        <v>45755</v>
      </c>
      <c r="F117" s="1949"/>
      <c r="G117" s="1949"/>
      <c r="H117" s="1360">
        <f>E117+5</f>
        <v>45760</v>
      </c>
      <c r="I117" s="1949">
        <f>E117+14</f>
        <v>45769</v>
      </c>
      <c r="J117" s="1949">
        <f>E117+17</f>
        <v>45772</v>
      </c>
      <c r="K117" s="1949">
        <f>E117+20</f>
        <v>45775</v>
      </c>
      <c r="M117" s="3082">
        <v>45748</v>
      </c>
      <c r="N117" s="3083">
        <f>M117+1</f>
        <v>45749</v>
      </c>
      <c r="O117" s="3087" t="s">
        <v>7196</v>
      </c>
      <c r="P117" s="3088"/>
    </row>
    <row r="118" spans="1:16" s="14" customFormat="1" ht="19.5" hidden="1">
      <c r="A118" s="877" t="s">
        <v>7197</v>
      </c>
      <c r="B118" s="3011" t="s">
        <v>7198</v>
      </c>
      <c r="C118" s="2869" t="s">
        <v>4680</v>
      </c>
      <c r="D118" s="1949" t="s">
        <v>7199</v>
      </c>
      <c r="E118" s="1949">
        <v>45763</v>
      </c>
      <c r="F118" s="1949"/>
      <c r="G118" s="1949"/>
      <c r="H118" s="1360">
        <f t="shared" ref="H118" si="55">E118+5</f>
        <v>45768</v>
      </c>
      <c r="I118" s="1949">
        <f t="shared" ref="I118:I121" si="56">E118+14</f>
        <v>45777</v>
      </c>
      <c r="J118" s="1949">
        <f t="shared" ref="J118:J121" si="57">E118+17</f>
        <v>45780</v>
      </c>
      <c r="K118" s="1949">
        <f t="shared" ref="K118:K121" si="58">E118+20</f>
        <v>45783</v>
      </c>
      <c r="M118" s="3082">
        <f>M117+7</f>
        <v>45755</v>
      </c>
      <c r="N118" s="3083">
        <f t="shared" ref="N118:N121" si="59">M118+1</f>
        <v>45756</v>
      </c>
      <c r="O118" s="3087" t="s">
        <v>7196</v>
      </c>
      <c r="P118" s="3088"/>
    </row>
    <row r="119" spans="1:16" s="14" customFormat="1" ht="19.5" hidden="1">
      <c r="A119" s="877" t="s">
        <v>7200</v>
      </c>
      <c r="B119" s="3011" t="s">
        <v>7201</v>
      </c>
      <c r="C119" s="1948" t="s">
        <v>7202</v>
      </c>
      <c r="D119" s="1949" t="s">
        <v>7203</v>
      </c>
      <c r="E119" s="1949">
        <v>45769</v>
      </c>
      <c r="F119" s="1949"/>
      <c r="G119" s="1949"/>
      <c r="H119" s="1360"/>
      <c r="I119" s="1360">
        <f t="shared" si="56"/>
        <v>45783</v>
      </c>
      <c r="J119" s="1360">
        <f t="shared" si="57"/>
        <v>45786</v>
      </c>
      <c r="K119" s="1949">
        <f t="shared" si="58"/>
        <v>45789</v>
      </c>
      <c r="M119" s="3082">
        <f t="shared" ref="M119:M125" si="60">M118+7</f>
        <v>45762</v>
      </c>
      <c r="N119" s="3083">
        <f t="shared" si="59"/>
        <v>45763</v>
      </c>
      <c r="O119" s="3087" t="s">
        <v>7196</v>
      </c>
      <c r="P119" s="3088"/>
    </row>
    <row r="120" spans="1:16" s="14" customFormat="1" ht="19.5" hidden="1">
      <c r="A120" s="877"/>
      <c r="B120" s="3011" t="s">
        <v>7204</v>
      </c>
      <c r="C120" s="1470" t="s">
        <v>7205</v>
      </c>
      <c r="D120" s="1949" t="s">
        <v>7206</v>
      </c>
      <c r="E120" s="1949">
        <v>45775</v>
      </c>
      <c r="F120" s="1949"/>
      <c r="G120" s="1949"/>
      <c r="H120" s="1360"/>
      <c r="I120" s="1949">
        <f>E120+14</f>
        <v>45789</v>
      </c>
      <c r="J120" s="1949">
        <f>E120+17</f>
        <v>45792</v>
      </c>
      <c r="K120" s="1949">
        <f>E120+20</f>
        <v>45795</v>
      </c>
      <c r="M120" s="3082">
        <f>M119+7</f>
        <v>45769</v>
      </c>
      <c r="N120" s="3083">
        <f>M120+1</f>
        <v>45770</v>
      </c>
      <c r="O120" s="3087" t="s">
        <v>7196</v>
      </c>
      <c r="P120" s="3088"/>
    </row>
    <row r="121" spans="1:16" s="14" customFormat="1" ht="19.5" hidden="1">
      <c r="A121" s="877" t="s">
        <v>7207</v>
      </c>
      <c r="B121" s="3011" t="s">
        <v>7208</v>
      </c>
      <c r="C121" s="1950" t="s">
        <v>7209</v>
      </c>
      <c r="D121" s="1951" t="s">
        <v>7210</v>
      </c>
      <c r="E121" s="1360">
        <v>45777</v>
      </c>
      <c r="F121" s="1360"/>
      <c r="G121" s="1360"/>
      <c r="H121" s="1360"/>
      <c r="I121" s="1360">
        <f t="shared" si="56"/>
        <v>45791</v>
      </c>
      <c r="J121" s="1360">
        <f t="shared" si="57"/>
        <v>45794</v>
      </c>
      <c r="K121" s="1360">
        <f t="shared" si="58"/>
        <v>45797</v>
      </c>
      <c r="M121" s="3082">
        <f>M120+7</f>
        <v>45776</v>
      </c>
      <c r="N121" s="3083">
        <f t="shared" si="59"/>
        <v>45777</v>
      </c>
      <c r="O121" s="3087" t="s">
        <v>7196</v>
      </c>
      <c r="P121" s="3088"/>
    </row>
    <row r="122" spans="1:16" s="14" customFormat="1" ht="19.5" hidden="1">
      <c r="A122" s="877" t="s">
        <v>7211</v>
      </c>
      <c r="B122" s="3011" t="s">
        <v>7212</v>
      </c>
      <c r="C122" s="1357" t="s">
        <v>7213</v>
      </c>
      <c r="D122" s="1355" t="s">
        <v>7214</v>
      </c>
      <c r="E122" s="1355">
        <v>45792</v>
      </c>
      <c r="F122" s="1355"/>
      <c r="G122" s="1355"/>
      <c r="H122" s="1360"/>
      <c r="I122" s="1355">
        <f t="shared" ref="I122:I134" si="61">E122+14</f>
        <v>45806</v>
      </c>
      <c r="J122" s="1355">
        <f t="shared" ref="J122:J134" si="62">E122+17</f>
        <v>45809</v>
      </c>
      <c r="K122" s="1355">
        <f t="shared" ref="K122:K134" si="63">E122+20</f>
        <v>45812</v>
      </c>
      <c r="M122" s="1377">
        <f t="shared" si="60"/>
        <v>45783</v>
      </c>
      <c r="N122" s="1543">
        <f t="shared" ref="N122:N125" si="64">M122+1</f>
        <v>45784</v>
      </c>
    </row>
    <row r="123" spans="1:16" s="14" customFormat="1" ht="19.5" hidden="1">
      <c r="A123" s="877" t="s">
        <v>7215</v>
      </c>
      <c r="B123" s="3011" t="s">
        <v>7216</v>
      </c>
      <c r="C123" s="1357" t="s">
        <v>3536</v>
      </c>
      <c r="D123" s="1355" t="s">
        <v>7217</v>
      </c>
      <c r="E123" s="1355">
        <v>45795</v>
      </c>
      <c r="F123" s="1355"/>
      <c r="G123" s="1355"/>
      <c r="H123" s="1360"/>
      <c r="I123" s="1355">
        <f t="shared" si="61"/>
        <v>45809</v>
      </c>
      <c r="J123" s="1355">
        <f t="shared" si="62"/>
        <v>45812</v>
      </c>
      <c r="K123" s="1355">
        <f t="shared" si="63"/>
        <v>45815</v>
      </c>
      <c r="M123" s="1377">
        <f t="shared" si="60"/>
        <v>45790</v>
      </c>
      <c r="N123" s="1543">
        <f t="shared" si="64"/>
        <v>45791</v>
      </c>
    </row>
    <row r="124" spans="1:16" s="14" customFormat="1" ht="19.5" hidden="1">
      <c r="A124" s="877"/>
      <c r="B124" s="3011" t="s">
        <v>7218</v>
      </c>
      <c r="C124" s="1755" t="s">
        <v>5916</v>
      </c>
      <c r="D124" s="1964" t="s">
        <v>7219</v>
      </c>
      <c r="E124" s="1360">
        <v>45797</v>
      </c>
      <c r="F124" s="1360"/>
      <c r="G124" s="1360"/>
      <c r="H124" s="1360"/>
      <c r="I124" s="1360">
        <f t="shared" si="61"/>
        <v>45811</v>
      </c>
      <c r="J124" s="1360">
        <f t="shared" si="62"/>
        <v>45814</v>
      </c>
      <c r="K124" s="1360">
        <f t="shared" si="63"/>
        <v>45817</v>
      </c>
      <c r="M124" s="1377">
        <f t="shared" si="60"/>
        <v>45797</v>
      </c>
      <c r="N124" s="1543">
        <f t="shared" si="64"/>
        <v>45798</v>
      </c>
    </row>
    <row r="125" spans="1:16" s="14" customFormat="1" ht="19.5" hidden="1">
      <c r="A125" s="877" t="s">
        <v>7220</v>
      </c>
      <c r="B125" s="3011" t="s">
        <v>7221</v>
      </c>
      <c r="C125" s="1357" t="s">
        <v>7222</v>
      </c>
      <c r="D125" s="1355" t="s">
        <v>7223</v>
      </c>
      <c r="E125" s="1355">
        <v>45807</v>
      </c>
      <c r="F125" s="1355"/>
      <c r="G125" s="1355"/>
      <c r="H125" s="1360"/>
      <c r="I125" s="1355">
        <f t="shared" si="61"/>
        <v>45821</v>
      </c>
      <c r="J125" s="1355">
        <f t="shared" si="62"/>
        <v>45824</v>
      </c>
      <c r="K125" s="1355">
        <f t="shared" si="63"/>
        <v>45827</v>
      </c>
      <c r="M125" s="1377">
        <f t="shared" si="60"/>
        <v>45804</v>
      </c>
      <c r="N125" s="1543">
        <f t="shared" si="64"/>
        <v>45805</v>
      </c>
    </row>
    <row r="126" spans="1:16" s="14" customFormat="1" ht="19.5" hidden="1">
      <c r="A126" s="877" t="s">
        <v>7224</v>
      </c>
      <c r="B126" s="3011" t="s">
        <v>7225</v>
      </c>
      <c r="C126" s="1948" t="s">
        <v>7226</v>
      </c>
      <c r="D126" s="1949" t="s">
        <v>7227</v>
      </c>
      <c r="E126" s="1949">
        <v>45817</v>
      </c>
      <c r="F126" s="1355"/>
      <c r="G126" s="1355"/>
      <c r="H126" s="1360"/>
      <c r="I126" s="1949">
        <f t="shared" si="61"/>
        <v>45831</v>
      </c>
      <c r="J126" s="1949">
        <f t="shared" si="62"/>
        <v>45834</v>
      </c>
      <c r="K126" s="1949">
        <f t="shared" si="63"/>
        <v>45837</v>
      </c>
      <c r="M126" s="1377">
        <f t="shared" ref="M126:M140" si="65">M125+7</f>
        <v>45811</v>
      </c>
      <c r="N126" s="1543">
        <f t="shared" ref="N126:N134" si="66">M126+1</f>
        <v>45812</v>
      </c>
    </row>
    <row r="127" spans="1:16" s="14" customFormat="1" ht="19.5" hidden="1">
      <c r="A127" s="877"/>
      <c r="B127" s="3011" t="s">
        <v>7228</v>
      </c>
      <c r="C127" s="1948" t="s">
        <v>7229</v>
      </c>
      <c r="D127" s="1949" t="s">
        <v>7230</v>
      </c>
      <c r="E127" s="1949">
        <v>45823</v>
      </c>
      <c r="F127" s="1355"/>
      <c r="G127" s="1355"/>
      <c r="H127" s="1360"/>
      <c r="I127" s="1949">
        <f t="shared" si="61"/>
        <v>45837</v>
      </c>
      <c r="J127" s="1949">
        <f t="shared" si="62"/>
        <v>45840</v>
      </c>
      <c r="K127" s="1949">
        <f t="shared" si="63"/>
        <v>45843</v>
      </c>
      <c r="M127" s="1377">
        <f t="shared" si="65"/>
        <v>45818</v>
      </c>
      <c r="N127" s="1543">
        <f t="shared" si="66"/>
        <v>45819</v>
      </c>
    </row>
    <row r="128" spans="1:16" s="14" customFormat="1" ht="19.5" hidden="1">
      <c r="A128" s="877"/>
      <c r="B128" s="3011" t="s">
        <v>7231</v>
      </c>
      <c r="C128" s="1948" t="s">
        <v>7232</v>
      </c>
      <c r="D128" s="1949" t="s">
        <v>7233</v>
      </c>
      <c r="E128" s="1949">
        <v>45828</v>
      </c>
      <c r="F128" s="1355"/>
      <c r="G128" s="1355"/>
      <c r="H128" s="1360"/>
      <c r="I128" s="1949">
        <f t="shared" si="61"/>
        <v>45842</v>
      </c>
      <c r="J128" s="1949">
        <f t="shared" si="62"/>
        <v>45845</v>
      </c>
      <c r="K128" s="1949">
        <f t="shared" si="63"/>
        <v>45848</v>
      </c>
      <c r="M128" s="1377">
        <f t="shared" si="65"/>
        <v>45825</v>
      </c>
      <c r="N128" s="1543">
        <f t="shared" si="66"/>
        <v>45826</v>
      </c>
    </row>
    <row r="129" spans="1:14" customFormat="1" ht="20.25" hidden="1" customHeight="1">
      <c r="A129" s="383" t="s">
        <v>7234</v>
      </c>
      <c r="B129" s="108" t="s">
        <v>5466</v>
      </c>
      <c r="C129" s="3651" t="s">
        <v>7235</v>
      </c>
      <c r="D129" s="1949" t="s">
        <v>7236</v>
      </c>
      <c r="E129" s="1949">
        <v>45835</v>
      </c>
      <c r="F129" s="3635"/>
      <c r="G129" s="3635"/>
      <c r="H129" s="3635"/>
      <c r="I129" s="1873" t="s">
        <v>391</v>
      </c>
      <c r="J129" s="1949">
        <f>E129+17</f>
        <v>45852</v>
      </c>
      <c r="K129" s="1949">
        <f>E129+20</f>
        <v>45855</v>
      </c>
      <c r="L129" s="60"/>
      <c r="M129" s="1377">
        <f>M128+7</f>
        <v>45832</v>
      </c>
      <c r="N129" s="1543">
        <f>M129+1</f>
        <v>45833</v>
      </c>
    </row>
    <row r="130" spans="1:14" s="14" customFormat="1" ht="19.5" hidden="1">
      <c r="A130" s="877" t="s">
        <v>7237</v>
      </c>
      <c r="B130" s="3011" t="s">
        <v>5469</v>
      </c>
      <c r="C130" s="1357" t="s">
        <v>7238</v>
      </c>
      <c r="D130" s="1355" t="s">
        <v>7239</v>
      </c>
      <c r="E130" s="1355">
        <v>45849</v>
      </c>
      <c r="F130" s="1355"/>
      <c r="G130" s="1355"/>
      <c r="H130" s="1355"/>
      <c r="I130" s="1355">
        <f>E130+14</f>
        <v>45863</v>
      </c>
      <c r="J130" s="1355">
        <f>E130+17</f>
        <v>45866</v>
      </c>
      <c r="K130" s="1873" t="s">
        <v>391</v>
      </c>
      <c r="M130" s="2693">
        <f>M129+7</f>
        <v>45839</v>
      </c>
      <c r="N130" s="2693">
        <f t="shared" si="66"/>
        <v>45840</v>
      </c>
    </row>
    <row r="131" spans="1:14" s="14" customFormat="1" ht="19.5" hidden="1">
      <c r="A131" s="877" t="s">
        <v>7240</v>
      </c>
      <c r="B131" s="3011" t="s">
        <v>5473</v>
      </c>
      <c r="C131" s="1357" t="s">
        <v>7241</v>
      </c>
      <c r="D131" s="1355" t="s">
        <v>7242</v>
      </c>
      <c r="E131" s="1355">
        <v>45850</v>
      </c>
      <c r="F131" s="1355"/>
      <c r="G131" s="1355"/>
      <c r="H131" s="1355"/>
      <c r="I131" s="1873" t="s">
        <v>391</v>
      </c>
      <c r="J131" s="1355">
        <f>E131+17</f>
        <v>45867</v>
      </c>
      <c r="K131" s="1355">
        <f>E131+20</f>
        <v>45870</v>
      </c>
      <c r="M131" s="2693">
        <f t="shared" si="65"/>
        <v>45846</v>
      </c>
      <c r="N131" s="2693">
        <f t="shared" si="66"/>
        <v>45847</v>
      </c>
    </row>
    <row r="132" spans="1:14" s="14" customFormat="1" ht="19.5" hidden="1">
      <c r="A132" s="877" t="s">
        <v>7243</v>
      </c>
      <c r="B132" s="3011" t="s">
        <v>5476</v>
      </c>
      <c r="C132" s="1357" t="s">
        <v>7244</v>
      </c>
      <c r="D132" s="1355" t="s">
        <v>7245</v>
      </c>
      <c r="E132" s="1355">
        <v>45856</v>
      </c>
      <c r="F132" s="1355"/>
      <c r="G132" s="1355"/>
      <c r="H132" s="1355"/>
      <c r="I132" s="1355">
        <f>E132+14</f>
        <v>45870</v>
      </c>
      <c r="J132" s="1355">
        <f>E132+17</f>
        <v>45873</v>
      </c>
      <c r="K132" s="1355">
        <f>E132+20</f>
        <v>45876</v>
      </c>
      <c r="M132" s="2693">
        <f t="shared" si="65"/>
        <v>45853</v>
      </c>
      <c r="N132" s="2693">
        <f t="shared" si="66"/>
        <v>45854</v>
      </c>
    </row>
    <row r="133" spans="1:14" s="14" customFormat="1" ht="19.5" hidden="1">
      <c r="A133" s="877" t="s">
        <v>7246</v>
      </c>
      <c r="B133" s="3011" t="s">
        <v>5479</v>
      </c>
      <c r="C133" s="3707" t="s">
        <v>7247</v>
      </c>
      <c r="D133" s="1355" t="s">
        <v>7248</v>
      </c>
      <c r="E133" s="1355">
        <v>45864</v>
      </c>
      <c r="F133" s="1355"/>
      <c r="G133" s="1355"/>
      <c r="H133" s="1355"/>
      <c r="I133" s="1873" t="s">
        <v>391</v>
      </c>
      <c r="J133" s="1355">
        <f>E133+17</f>
        <v>45881</v>
      </c>
      <c r="K133" s="1355">
        <f>E133+20</f>
        <v>45884</v>
      </c>
      <c r="M133" s="2693">
        <f t="shared" si="65"/>
        <v>45860</v>
      </c>
      <c r="N133" s="2693">
        <f t="shared" si="66"/>
        <v>45861</v>
      </c>
    </row>
    <row r="134" spans="1:14" s="14" customFormat="1" ht="19.5" hidden="1">
      <c r="A134" s="877" t="s">
        <v>7249</v>
      </c>
      <c r="B134" s="3011" t="s">
        <v>5483</v>
      </c>
      <c r="C134" s="3708" t="s">
        <v>7250</v>
      </c>
      <c r="D134" s="1355" t="s">
        <v>7251</v>
      </c>
      <c r="E134" s="1355">
        <v>45871</v>
      </c>
      <c r="F134" s="1355"/>
      <c r="G134" s="1355"/>
      <c r="H134" s="1355"/>
      <c r="I134" s="1355">
        <f t="shared" si="61"/>
        <v>45885</v>
      </c>
      <c r="J134" s="1355">
        <f t="shared" si="62"/>
        <v>45888</v>
      </c>
      <c r="K134" s="1355">
        <f t="shared" si="63"/>
        <v>45891</v>
      </c>
      <c r="M134" s="2693">
        <f>M133+7</f>
        <v>45867</v>
      </c>
      <c r="N134" s="2693">
        <f t="shared" si="66"/>
        <v>45868</v>
      </c>
    </row>
    <row r="135" spans="1:14" s="14" customFormat="1" ht="19.5" hidden="1">
      <c r="A135" s="877" t="s">
        <v>7252</v>
      </c>
      <c r="B135" s="3011" t="s">
        <v>5486</v>
      </c>
      <c r="C135" s="3709" t="s">
        <v>7253</v>
      </c>
      <c r="D135" s="1355" t="s">
        <v>7254</v>
      </c>
      <c r="E135" s="1355">
        <v>45880</v>
      </c>
      <c r="F135" s="1355"/>
      <c r="G135" s="1355"/>
      <c r="H135" s="1355"/>
      <c r="I135" s="1355">
        <f>E135+14</f>
        <v>45894</v>
      </c>
      <c r="J135" s="1355">
        <f>E135+17</f>
        <v>45897</v>
      </c>
      <c r="K135" s="1355">
        <f>E135+20</f>
        <v>45900</v>
      </c>
      <c r="M135" s="2693">
        <f>M134+7</f>
        <v>45874</v>
      </c>
      <c r="N135" s="2693">
        <f>M135+1</f>
        <v>45875</v>
      </c>
    </row>
    <row r="136" spans="1:14" s="14" customFormat="1" ht="19.5" hidden="1">
      <c r="A136" s="877" t="s">
        <v>7255</v>
      </c>
      <c r="B136" s="3011" t="s">
        <v>5490</v>
      </c>
      <c r="C136" s="3709" t="s">
        <v>7256</v>
      </c>
      <c r="D136" s="1355" t="s">
        <v>7257</v>
      </c>
      <c r="E136" s="1355">
        <v>45888</v>
      </c>
      <c r="F136" s="1355"/>
      <c r="G136" s="1355"/>
      <c r="H136" s="1355"/>
      <c r="I136" s="1355">
        <f t="shared" ref="I136:I138" si="67">E136+14</f>
        <v>45902</v>
      </c>
      <c r="J136" s="1355">
        <f t="shared" ref="J136:J139" si="68">E136+17</f>
        <v>45905</v>
      </c>
      <c r="K136" s="1355">
        <f t="shared" ref="K136:K139" si="69">E136+20</f>
        <v>45908</v>
      </c>
      <c r="M136" s="2693">
        <f t="shared" si="65"/>
        <v>45881</v>
      </c>
      <c r="N136" s="2693">
        <f t="shared" ref="N136:N140" si="70">M136+1</f>
        <v>45882</v>
      </c>
    </row>
    <row r="137" spans="1:14" s="14" customFormat="1" ht="19.5" hidden="1">
      <c r="A137" s="877"/>
      <c r="B137" s="3011" t="s">
        <v>5495</v>
      </c>
      <c r="C137" s="1443" t="s">
        <v>7190</v>
      </c>
      <c r="D137" s="1355" t="s">
        <v>7258</v>
      </c>
      <c r="E137" s="1355">
        <v>45891</v>
      </c>
      <c r="F137" s="1355"/>
      <c r="G137" s="1355"/>
      <c r="H137" s="1355"/>
      <c r="I137" s="3734" t="s">
        <v>391</v>
      </c>
      <c r="J137" s="1355">
        <f>E137+17</f>
        <v>45908</v>
      </c>
      <c r="K137" s="1355">
        <f>E137+20</f>
        <v>45911</v>
      </c>
      <c r="M137" s="2693">
        <f t="shared" si="65"/>
        <v>45888</v>
      </c>
      <c r="N137" s="2693">
        <f t="shared" si="70"/>
        <v>45889</v>
      </c>
    </row>
    <row r="138" spans="1:14" s="14" customFormat="1" ht="19.5" hidden="1">
      <c r="A138" s="877" t="s">
        <v>7259</v>
      </c>
      <c r="B138" s="3011" t="s">
        <v>5499</v>
      </c>
      <c r="C138" s="1892" t="s">
        <v>7260</v>
      </c>
      <c r="D138" s="1355" t="s">
        <v>7261</v>
      </c>
      <c r="E138" s="1355">
        <v>45902</v>
      </c>
      <c r="F138" s="1355"/>
      <c r="G138" s="1355"/>
      <c r="H138" s="1355"/>
      <c r="I138" s="1355">
        <f t="shared" si="67"/>
        <v>45916</v>
      </c>
      <c r="J138" s="1355">
        <f t="shared" si="68"/>
        <v>45919</v>
      </c>
      <c r="K138" s="3637" t="s">
        <v>391</v>
      </c>
      <c r="M138" s="2693">
        <f t="shared" si="65"/>
        <v>45895</v>
      </c>
      <c r="N138" s="2693">
        <f t="shared" si="70"/>
        <v>45896</v>
      </c>
    </row>
    <row r="139" spans="1:14" s="14" customFormat="1" ht="19.5" hidden="1">
      <c r="A139" s="877" t="s">
        <v>7262</v>
      </c>
      <c r="B139" s="3011" t="s">
        <v>5504</v>
      </c>
      <c r="C139" s="1892" t="s">
        <v>7263</v>
      </c>
      <c r="D139" s="1355" t="s">
        <v>7264</v>
      </c>
      <c r="E139" s="1355">
        <v>45910</v>
      </c>
      <c r="F139" s="1355"/>
      <c r="G139" s="1355"/>
      <c r="H139" s="1355"/>
      <c r="I139" s="1355">
        <f t="shared" ref="I139:I144" si="71">E139+14</f>
        <v>45924</v>
      </c>
      <c r="J139" s="1355">
        <f t="shared" si="68"/>
        <v>45927</v>
      </c>
      <c r="K139" s="1355">
        <f t="shared" si="69"/>
        <v>45930</v>
      </c>
      <c r="M139" s="2693">
        <f t="shared" si="65"/>
        <v>45902</v>
      </c>
      <c r="N139" s="2693">
        <f t="shared" si="70"/>
        <v>45903</v>
      </c>
    </row>
    <row r="140" spans="1:14" s="14" customFormat="1" ht="19.5" hidden="1">
      <c r="A140" s="877" t="s">
        <v>7265</v>
      </c>
      <c r="B140" s="3011" t="s">
        <v>5323</v>
      </c>
      <c r="C140" s="1443" t="s">
        <v>7266</v>
      </c>
      <c r="D140" s="1355" t="s">
        <v>7267</v>
      </c>
      <c r="E140" s="1355">
        <v>45917</v>
      </c>
      <c r="F140" s="1355"/>
      <c r="G140" s="1355"/>
      <c r="H140" s="1355"/>
      <c r="I140" s="1355">
        <f t="shared" si="71"/>
        <v>45931</v>
      </c>
      <c r="J140" s="1355">
        <f>E140+17</f>
        <v>45934</v>
      </c>
      <c r="K140" s="1355">
        <f>E140+20</f>
        <v>45937</v>
      </c>
      <c r="M140" s="2693">
        <f t="shared" si="65"/>
        <v>45909</v>
      </c>
      <c r="N140" s="2693">
        <f t="shared" si="70"/>
        <v>45910</v>
      </c>
    </row>
    <row r="141" spans="1:14" s="14" customFormat="1" ht="19.5" hidden="1">
      <c r="A141" s="877"/>
      <c r="B141" s="3011" t="s">
        <v>5327</v>
      </c>
      <c r="C141" s="1443" t="s">
        <v>7268</v>
      </c>
      <c r="D141" s="1355" t="s">
        <v>7269</v>
      </c>
      <c r="E141" s="1355">
        <v>45922</v>
      </c>
      <c r="F141" s="1355"/>
      <c r="G141" s="1355"/>
      <c r="H141" s="1355"/>
      <c r="I141" s="3734" t="s">
        <v>391</v>
      </c>
      <c r="J141" s="1355">
        <f>E141+17</f>
        <v>45939</v>
      </c>
      <c r="K141" s="1355">
        <f>E141+20</f>
        <v>45942</v>
      </c>
      <c r="M141" s="2693">
        <f>M140+7</f>
        <v>45916</v>
      </c>
      <c r="N141" s="2693">
        <f>M141+1</f>
        <v>45917</v>
      </c>
    </row>
    <row r="142" spans="1:14" s="14" customFormat="1" ht="19.5" hidden="1">
      <c r="A142" s="877" t="s">
        <v>7270</v>
      </c>
      <c r="B142" s="3011" t="s">
        <v>5330</v>
      </c>
      <c r="C142" s="1443" t="s">
        <v>7271</v>
      </c>
      <c r="D142" s="1355" t="s">
        <v>7272</v>
      </c>
      <c r="E142" s="1355">
        <v>45934</v>
      </c>
      <c r="F142" s="1355"/>
      <c r="G142" s="1355"/>
      <c r="H142" s="1355"/>
      <c r="I142" s="3734" t="s">
        <v>391</v>
      </c>
      <c r="J142" s="1355">
        <f>E142+17</f>
        <v>45951</v>
      </c>
      <c r="K142" s="1355">
        <f>E142+20</f>
        <v>45954</v>
      </c>
      <c r="M142" s="2693">
        <f>M141+7</f>
        <v>45923</v>
      </c>
      <c r="N142" s="2693">
        <f>M142+1</f>
        <v>45924</v>
      </c>
    </row>
    <row r="143" spans="1:14" s="14" customFormat="1" ht="19.5" hidden="1">
      <c r="A143" s="877" t="s">
        <v>7273</v>
      </c>
      <c r="B143" s="3011" t="s">
        <v>5334</v>
      </c>
      <c r="C143" s="1615" t="s">
        <v>7241</v>
      </c>
      <c r="D143" s="3701" t="s">
        <v>7274</v>
      </c>
      <c r="E143" s="1355">
        <v>45936</v>
      </c>
      <c r="F143" s="1355"/>
      <c r="G143" s="1355"/>
      <c r="H143" s="1355"/>
      <c r="I143" s="1355">
        <f t="shared" si="71"/>
        <v>45950</v>
      </c>
      <c r="J143" s="3734" t="s">
        <v>391</v>
      </c>
      <c r="K143" s="1355">
        <f>E143+20</f>
        <v>45956</v>
      </c>
      <c r="M143" s="2693">
        <f>M142+7</f>
        <v>45930</v>
      </c>
      <c r="N143" s="2693">
        <f>M143+1</f>
        <v>45931</v>
      </c>
    </row>
    <row r="144" spans="1:14" s="14" customFormat="1" ht="19.5" hidden="1">
      <c r="A144" s="877"/>
      <c r="B144" s="3011" t="s">
        <v>5338</v>
      </c>
      <c r="C144" s="1615" t="s">
        <v>7275</v>
      </c>
      <c r="D144" s="3701" t="s">
        <v>7276</v>
      </c>
      <c r="E144" s="1355">
        <v>45943</v>
      </c>
      <c r="F144" s="1355"/>
      <c r="G144" s="1355"/>
      <c r="H144" s="1355"/>
      <c r="I144" s="1355">
        <f t="shared" si="71"/>
        <v>45957</v>
      </c>
      <c r="J144" s="1355">
        <f>E144+17</f>
        <v>45960</v>
      </c>
      <c r="K144" s="1355">
        <f>E144+20</f>
        <v>45963</v>
      </c>
      <c r="M144" s="2693">
        <f>M143+7</f>
        <v>45937</v>
      </c>
      <c r="N144" s="2693">
        <f>M144+1</f>
        <v>45938</v>
      </c>
    </row>
    <row r="145" spans="1:14" s="14" customFormat="1" ht="19.5" hidden="1">
      <c r="A145" s="877"/>
      <c r="B145" s="3011" t="s">
        <v>5341</v>
      </c>
      <c r="C145" s="1615" t="s">
        <v>7277</v>
      </c>
      <c r="D145" s="3701" t="s">
        <v>7278</v>
      </c>
      <c r="E145" s="1355">
        <v>45947</v>
      </c>
      <c r="F145" s="1355"/>
      <c r="G145" s="1355"/>
      <c r="H145" s="1355"/>
      <c r="I145" s="1355">
        <f t="shared" ref="I145:I148" si="72">E145+14</f>
        <v>45961</v>
      </c>
      <c r="J145" s="1355">
        <f t="shared" ref="J145:J148" si="73">E145+17</f>
        <v>45964</v>
      </c>
      <c r="K145" s="1355">
        <f t="shared" ref="K145:K148" si="74">E145+20</f>
        <v>45967</v>
      </c>
      <c r="M145" s="2693">
        <f t="shared" ref="M145:M152" si="75">M144+7</f>
        <v>45944</v>
      </c>
      <c r="N145" s="2693">
        <f t="shared" ref="N145:N148" si="76">M145+1</f>
        <v>45945</v>
      </c>
    </row>
    <row r="146" spans="1:14" s="14" customFormat="1" ht="19.5">
      <c r="A146" s="877"/>
      <c r="B146" s="3011" t="s">
        <v>5343</v>
      </c>
      <c r="C146" s="1615" t="s">
        <v>7250</v>
      </c>
      <c r="D146" s="3701" t="s">
        <v>7279</v>
      </c>
      <c r="E146" s="1355">
        <v>45955</v>
      </c>
      <c r="F146" s="1355"/>
      <c r="G146" s="1355"/>
      <c r="H146" s="1355"/>
      <c r="I146" s="1355">
        <f t="shared" si="72"/>
        <v>45969</v>
      </c>
      <c r="J146" s="1355">
        <f t="shared" si="73"/>
        <v>45972</v>
      </c>
      <c r="K146" s="1355">
        <f t="shared" si="74"/>
        <v>45975</v>
      </c>
      <c r="M146" s="2693">
        <f t="shared" si="75"/>
        <v>45951</v>
      </c>
      <c r="N146" s="2693">
        <f>M146+1</f>
        <v>45952</v>
      </c>
    </row>
    <row r="147" spans="1:14" s="14" customFormat="1" ht="19.5">
      <c r="A147" s="877"/>
      <c r="B147" s="3011" t="s">
        <v>5346</v>
      </c>
      <c r="C147" s="1615" t="s">
        <v>7280</v>
      </c>
      <c r="D147" s="3701" t="s">
        <v>7281</v>
      </c>
      <c r="E147" s="1355">
        <v>45964</v>
      </c>
      <c r="F147" s="1355"/>
      <c r="G147" s="1355"/>
      <c r="H147" s="1355"/>
      <c r="I147" s="1355">
        <f t="shared" si="72"/>
        <v>45978</v>
      </c>
      <c r="J147" s="1355">
        <f t="shared" si="73"/>
        <v>45981</v>
      </c>
      <c r="K147" s="1355">
        <f t="shared" si="74"/>
        <v>45984</v>
      </c>
      <c r="M147" s="2693">
        <f>M146+7</f>
        <v>45958</v>
      </c>
      <c r="N147" s="2693">
        <f t="shared" si="76"/>
        <v>45959</v>
      </c>
    </row>
    <row r="148" spans="1:14" s="14" customFormat="1" ht="19.5">
      <c r="A148" s="877"/>
      <c r="B148" s="3011" t="s">
        <v>5349</v>
      </c>
      <c r="C148" s="1615" t="s">
        <v>7282</v>
      </c>
      <c r="D148" s="3701" t="s">
        <v>7283</v>
      </c>
      <c r="E148" s="1355">
        <v>45973</v>
      </c>
      <c r="F148" s="1355"/>
      <c r="G148" s="1355"/>
      <c r="H148" s="1355"/>
      <c r="I148" s="1355">
        <f t="shared" si="72"/>
        <v>45987</v>
      </c>
      <c r="J148" s="1355">
        <f t="shared" si="73"/>
        <v>45990</v>
      </c>
      <c r="K148" s="1355">
        <f t="shared" si="74"/>
        <v>45993</v>
      </c>
      <c r="M148" s="2693">
        <f t="shared" si="75"/>
        <v>45965</v>
      </c>
      <c r="N148" s="2693">
        <f t="shared" si="76"/>
        <v>45966</v>
      </c>
    </row>
    <row r="149" spans="1:14" s="14" customFormat="1" ht="19.5">
      <c r="A149" s="877" t="s">
        <v>7284</v>
      </c>
      <c r="B149" s="3011" t="s">
        <v>5352</v>
      </c>
      <c r="C149" s="1615" t="s">
        <v>7226</v>
      </c>
      <c r="D149" s="3701" t="s">
        <v>7285</v>
      </c>
      <c r="E149" s="1355">
        <v>45980</v>
      </c>
      <c r="F149" s="1355"/>
      <c r="G149" s="1355"/>
      <c r="H149" s="1355"/>
      <c r="I149" s="1355">
        <f t="shared" ref="I149:I152" si="77">E149+14</f>
        <v>45994</v>
      </c>
      <c r="J149" s="1355">
        <f t="shared" ref="J149:J152" si="78">E149+17</f>
        <v>45997</v>
      </c>
      <c r="K149" s="1355">
        <f t="shared" ref="K149:K152" si="79">E149+20</f>
        <v>46000</v>
      </c>
      <c r="M149" s="2693">
        <f t="shared" si="75"/>
        <v>45972</v>
      </c>
      <c r="N149" s="2693">
        <f t="shared" ref="N149:N152" si="80">M149+1</f>
        <v>45973</v>
      </c>
    </row>
    <row r="150" spans="1:14" s="14" customFormat="1" ht="19.5">
      <c r="A150" s="877" t="s">
        <v>7286</v>
      </c>
      <c r="B150" s="3011" t="s">
        <v>5356</v>
      </c>
      <c r="C150" s="1615" t="s">
        <v>5186</v>
      </c>
      <c r="D150" s="3701" t="s">
        <v>7287</v>
      </c>
      <c r="E150" s="1355">
        <v>45985</v>
      </c>
      <c r="F150" s="1355"/>
      <c r="G150" s="1355"/>
      <c r="H150" s="1355"/>
      <c r="I150" s="1355">
        <f t="shared" si="77"/>
        <v>45999</v>
      </c>
      <c r="J150" s="1355">
        <f t="shared" si="78"/>
        <v>46002</v>
      </c>
      <c r="K150" s="1355">
        <f t="shared" si="79"/>
        <v>46005</v>
      </c>
      <c r="M150" s="2693">
        <f t="shared" si="75"/>
        <v>45979</v>
      </c>
      <c r="N150" s="2693">
        <f t="shared" si="80"/>
        <v>45980</v>
      </c>
    </row>
    <row r="151" spans="1:14" s="14" customFormat="1" ht="19.5">
      <c r="A151" s="877" t="s">
        <v>7288</v>
      </c>
      <c r="B151" s="3011" t="s">
        <v>5359</v>
      </c>
      <c r="C151" s="1615" t="s">
        <v>7289</v>
      </c>
      <c r="D151" s="3701" t="s">
        <v>7290</v>
      </c>
      <c r="E151" s="1355">
        <v>45988</v>
      </c>
      <c r="F151" s="1355"/>
      <c r="G151" s="1355"/>
      <c r="H151" s="1355"/>
      <c r="I151" s="1355">
        <f t="shared" si="77"/>
        <v>46002</v>
      </c>
      <c r="J151" s="1355">
        <f t="shared" si="78"/>
        <v>46005</v>
      </c>
      <c r="K151" s="1355">
        <f t="shared" si="79"/>
        <v>46008</v>
      </c>
      <c r="M151" s="2693">
        <f t="shared" si="75"/>
        <v>45986</v>
      </c>
      <c r="N151" s="2693">
        <f t="shared" si="80"/>
        <v>45987</v>
      </c>
    </row>
    <row r="152" spans="1:14" s="14" customFormat="1" ht="19.5">
      <c r="A152" s="877" t="s">
        <v>7291</v>
      </c>
      <c r="B152" s="3011" t="s">
        <v>5363</v>
      </c>
      <c r="C152" s="3842" t="s">
        <v>9341</v>
      </c>
      <c r="D152" s="3701" t="s">
        <v>7293</v>
      </c>
      <c r="E152" s="1360">
        <v>45993</v>
      </c>
      <c r="F152" s="1360"/>
      <c r="G152" s="1360"/>
      <c r="H152" s="1360"/>
      <c r="I152" s="1360">
        <f t="shared" si="77"/>
        <v>46007</v>
      </c>
      <c r="J152" s="1360">
        <f t="shared" si="78"/>
        <v>46010</v>
      </c>
      <c r="K152" s="1360">
        <f t="shared" si="79"/>
        <v>46013</v>
      </c>
      <c r="M152" s="2693">
        <f t="shared" si="75"/>
        <v>45993</v>
      </c>
      <c r="N152" s="2693">
        <f t="shared" si="80"/>
        <v>45994</v>
      </c>
    </row>
    <row r="153" spans="1:14" s="14" customFormat="1" ht="19.5">
      <c r="A153" s="877"/>
      <c r="B153" s="3011" t="s">
        <v>5366</v>
      </c>
      <c r="C153" s="1615" t="s">
        <v>9339</v>
      </c>
      <c r="D153" s="3701" t="s">
        <v>7294</v>
      </c>
      <c r="E153" s="1355">
        <v>46000</v>
      </c>
      <c r="F153" s="1355"/>
      <c r="G153" s="1355"/>
      <c r="H153" s="1355"/>
      <c r="I153" s="1355">
        <f t="shared" ref="I153:I158" si="81">E153+14</f>
        <v>46014</v>
      </c>
      <c r="J153" s="1355">
        <f t="shared" ref="J153:J158" si="82">E153+17</f>
        <v>46017</v>
      </c>
      <c r="K153" s="1355">
        <f t="shared" ref="K153:K158" si="83">E153+20</f>
        <v>46020</v>
      </c>
      <c r="M153" s="2693">
        <f t="shared" ref="M153:M158" si="84">M152+7</f>
        <v>46000</v>
      </c>
      <c r="N153" s="2693">
        <f t="shared" ref="N153:N158" si="85">M153+1</f>
        <v>46001</v>
      </c>
    </row>
    <row r="154" spans="1:14" s="14" customFormat="1" ht="19.5">
      <c r="A154" s="877"/>
      <c r="B154" s="3011" t="s">
        <v>5370</v>
      </c>
      <c r="C154" s="1615" t="s">
        <v>7295</v>
      </c>
      <c r="D154" s="3701" t="s">
        <v>7296</v>
      </c>
      <c r="E154" s="1355">
        <v>46007</v>
      </c>
      <c r="F154" s="1355"/>
      <c r="G154" s="1355"/>
      <c r="H154" s="1355"/>
      <c r="I154" s="1355">
        <f t="shared" si="81"/>
        <v>46021</v>
      </c>
      <c r="J154" s="1355">
        <f t="shared" si="82"/>
        <v>46024</v>
      </c>
      <c r="K154" s="1355">
        <f t="shared" si="83"/>
        <v>46027</v>
      </c>
      <c r="M154" s="2693">
        <f t="shared" si="84"/>
        <v>46007</v>
      </c>
      <c r="N154" s="2693">
        <f t="shared" si="85"/>
        <v>46008</v>
      </c>
    </row>
    <row r="155" spans="1:14" s="14" customFormat="1" ht="19.5">
      <c r="A155" s="877"/>
      <c r="B155" s="3011" t="s">
        <v>5374</v>
      </c>
      <c r="C155" s="1615" t="s">
        <v>7297</v>
      </c>
      <c r="D155" s="3701" t="s">
        <v>7298</v>
      </c>
      <c r="E155" s="1355">
        <v>46014</v>
      </c>
      <c r="F155" s="1355"/>
      <c r="G155" s="1355"/>
      <c r="H155" s="1355"/>
      <c r="I155" s="1355">
        <f t="shared" si="81"/>
        <v>46028</v>
      </c>
      <c r="J155" s="1355">
        <f t="shared" si="82"/>
        <v>46031</v>
      </c>
      <c r="K155" s="1355">
        <f t="shared" si="83"/>
        <v>46034</v>
      </c>
      <c r="M155" s="2693">
        <f t="shared" si="84"/>
        <v>46014</v>
      </c>
      <c r="N155" s="2693">
        <f t="shared" si="85"/>
        <v>46015</v>
      </c>
    </row>
    <row r="156" spans="1:14" s="14" customFormat="1" ht="19.5">
      <c r="A156" s="877"/>
      <c r="B156" s="3011" t="s">
        <v>6926</v>
      </c>
      <c r="C156" s="1615" t="s">
        <v>7299</v>
      </c>
      <c r="D156" s="3701" t="s">
        <v>7300</v>
      </c>
      <c r="E156" s="1355">
        <v>46021</v>
      </c>
      <c r="F156" s="1355"/>
      <c r="G156" s="1355"/>
      <c r="H156" s="1355"/>
      <c r="I156" s="1355">
        <f t="shared" si="81"/>
        <v>46035</v>
      </c>
      <c r="J156" s="1355">
        <f t="shared" si="82"/>
        <v>46038</v>
      </c>
      <c r="K156" s="1355">
        <f t="shared" si="83"/>
        <v>46041</v>
      </c>
      <c r="M156" s="2693">
        <f t="shared" si="84"/>
        <v>46021</v>
      </c>
      <c r="N156" s="2693">
        <f t="shared" si="85"/>
        <v>46022</v>
      </c>
    </row>
    <row r="157" spans="1:14" s="14" customFormat="1" ht="19.5">
      <c r="A157" s="877"/>
      <c r="B157" s="3011" t="s">
        <v>6929</v>
      </c>
      <c r="C157" s="1615" t="s">
        <v>7250</v>
      </c>
      <c r="D157" s="3701" t="s">
        <v>7301</v>
      </c>
      <c r="E157" s="1355">
        <v>46028</v>
      </c>
      <c r="F157" s="1355"/>
      <c r="G157" s="1355"/>
      <c r="H157" s="1355"/>
      <c r="I157" s="1355">
        <f t="shared" si="81"/>
        <v>46042</v>
      </c>
      <c r="J157" s="1355">
        <f t="shared" si="82"/>
        <v>46045</v>
      </c>
      <c r="K157" s="1355">
        <f t="shared" si="83"/>
        <v>46048</v>
      </c>
      <c r="M157" s="2693">
        <f t="shared" si="84"/>
        <v>46028</v>
      </c>
      <c r="N157" s="2693">
        <f t="shared" si="85"/>
        <v>46029</v>
      </c>
    </row>
    <row r="158" spans="1:14" s="14" customFormat="1" ht="19.5">
      <c r="A158" s="877"/>
      <c r="B158" s="3011" t="s">
        <v>6932</v>
      </c>
      <c r="C158" s="1615" t="s">
        <v>7302</v>
      </c>
      <c r="D158" s="3701" t="s">
        <v>7303</v>
      </c>
      <c r="E158" s="1355">
        <v>46035</v>
      </c>
      <c r="F158" s="1355"/>
      <c r="G158" s="1355"/>
      <c r="H158" s="1355"/>
      <c r="I158" s="1355">
        <f t="shared" si="81"/>
        <v>46049</v>
      </c>
      <c r="J158" s="1355">
        <f t="shared" si="82"/>
        <v>46052</v>
      </c>
      <c r="K158" s="1355">
        <f t="shared" si="83"/>
        <v>46055</v>
      </c>
      <c r="M158" s="2693">
        <f t="shared" si="84"/>
        <v>46035</v>
      </c>
      <c r="N158" s="2693">
        <f t="shared" si="85"/>
        <v>46036</v>
      </c>
    </row>
    <row r="159" spans="1:14" s="14" customFormat="1" ht="19.5">
      <c r="A159" s="877"/>
      <c r="B159" s="1438"/>
      <c r="C159" s="3130"/>
      <c r="D159" s="2830"/>
      <c r="E159" s="2830"/>
      <c r="F159" s="2830"/>
      <c r="G159" s="2830"/>
      <c r="H159" s="2830"/>
      <c r="I159" s="2830"/>
      <c r="J159" s="2830"/>
      <c r="K159" s="2830"/>
      <c r="M159"/>
      <c r="N159" s="1543"/>
    </row>
    <row r="160" spans="1:14" s="14" customFormat="1" ht="19.5">
      <c r="A160" s="877"/>
      <c r="B160" s="1438"/>
      <c r="C160" s="69"/>
      <c r="D160" s="1097"/>
      <c r="E160" s="1966"/>
      <c r="F160" s="70"/>
      <c r="G160" s="69"/>
      <c r="H160" s="69"/>
      <c r="I160" s="1097"/>
      <c r="J160" s="1097"/>
      <c r="K160" s="1377"/>
      <c r="L160" s="1543"/>
      <c r="M160" s="1376"/>
      <c r="N160" s="1376"/>
    </row>
    <row r="161" spans="1:14" s="14" customFormat="1" ht="17.25" customHeight="1">
      <c r="A161" s="877"/>
      <c r="B161" s="3013"/>
      <c r="C161" s="481" t="s">
        <v>609</v>
      </c>
      <c r="D161" s="60"/>
      <c r="E161" s="60"/>
      <c r="F161" s="60"/>
      <c r="G161" s="60"/>
      <c r="H161" s="60"/>
      <c r="I161" s="60"/>
      <c r="J161" s="60"/>
      <c r="K161" s="168"/>
      <c r="L161" s="60"/>
      <c r="M161" s="60"/>
      <c r="N161" s="60"/>
    </row>
    <row r="162" spans="1:14" s="14" customFormat="1" ht="16.5" customHeight="1">
      <c r="A162" s="877"/>
      <c r="B162" s="3014"/>
      <c r="C162" s="230" t="s">
        <v>0</v>
      </c>
      <c r="D162" s="69"/>
      <c r="E162" s="1416" t="s">
        <v>2209</v>
      </c>
      <c r="F162" s="70"/>
      <c r="G162" s="70" t="s">
        <v>35</v>
      </c>
      <c r="H162" s="70"/>
      <c r="I162" s="69"/>
      <c r="J162" s="69"/>
      <c r="K162" s="70" t="s">
        <v>60</v>
      </c>
      <c r="L162" s="70" t="str">
        <f>'HOW TO-&gt;'!$B$136</f>
        <v>6011 2413</v>
      </c>
      <c r="M162" s="70"/>
      <c r="N162" s="60"/>
    </row>
    <row r="163" spans="1:14" s="14" customFormat="1" ht="16.5" customHeight="1">
      <c r="A163" s="877"/>
      <c r="B163" s="3014"/>
      <c r="C163" s="80" t="s">
        <v>1</v>
      </c>
      <c r="D163" s="69"/>
      <c r="E163" s="283" t="s">
        <v>610</v>
      </c>
      <c r="F163" s="70"/>
      <c r="G163" s="69" t="s">
        <v>611</v>
      </c>
      <c r="H163" s="69"/>
      <c r="I163" s="283" t="s">
        <v>38</v>
      </c>
      <c r="J163" s="69"/>
      <c r="K163" s="69" t="s">
        <v>62</v>
      </c>
      <c r="L163" s="69"/>
      <c r="M163" s="250" t="s">
        <v>63</v>
      </c>
      <c r="N163" s="60"/>
    </row>
    <row r="164" spans="1:14">
      <c r="C164" s="80"/>
      <c r="D164" s="69"/>
      <c r="E164" s="283"/>
      <c r="G164" s="69"/>
      <c r="H164" s="69"/>
      <c r="I164" s="283"/>
      <c r="J164" s="69"/>
      <c r="K164" s="69" t="str">
        <f>'HOW TO-&gt;'!$A$138</f>
        <v>PERMIT</v>
      </c>
      <c r="L164" s="69"/>
      <c r="M164" s="3053" t="str">
        <f>'HOW TO-&gt;'!$C$138</f>
        <v>SG094-SinPermit@msc.com</v>
      </c>
    </row>
    <row r="165" spans="1:14" s="30" customFormat="1" ht="14.25">
      <c r="B165" s="63"/>
      <c r="C165" s="78">
        <f>'HOW TO-&gt;'!$A$105</f>
        <v>0</v>
      </c>
      <c r="D165" s="78">
        <f>'HOW TO-&gt;'!$B$105</f>
        <v>0</v>
      </c>
      <c r="E165" s="64">
        <f>'HOW TO-&gt;'!$C$105</f>
        <v>0</v>
      </c>
      <c r="F165" s="60"/>
      <c r="G165" s="78" t="str">
        <f>'HOW TO-&gt;'!$A$124</f>
        <v>ROBERT CHIA</v>
      </c>
      <c r="I165" s="78" t="str">
        <f>'HOW TO-&gt;'!$B$124</f>
        <v>6011 0564</v>
      </c>
      <c r="J165" s="64" t="str">
        <f>'HOW TO-&gt;'!$C$124</f>
        <v>robert.chia@msc.com</v>
      </c>
      <c r="K165" s="78" t="str">
        <f>'HOW TO-&gt;'!$A$139</f>
        <v>RAYNAR ANG</v>
      </c>
      <c r="L165" s="78" t="str">
        <f>'HOW TO-&gt;'!$B$139</f>
        <v>6011 2358</v>
      </c>
      <c r="M165" s="64" t="str">
        <f>'HOW TO-&gt;'!$C$139</f>
        <v>raynar.ang@msc.com</v>
      </c>
      <c r="N165" s="60"/>
    </row>
    <row r="166" spans="1:14" s="30" customFormat="1" ht="14.25">
      <c r="B166" s="63"/>
      <c r="C166" s="78" t="str">
        <f>'HOW TO-&gt;'!$A$106</f>
        <v>NATALIE LEW</v>
      </c>
      <c r="D166" s="78" t="str">
        <f>'HOW TO-&gt;'!$B$106</f>
        <v>6011 2399</v>
      </c>
      <c r="E166" s="64" t="str">
        <f>'HOW TO-&gt;'!$C$106</f>
        <v>natalie.lew@msc.com</v>
      </c>
      <c r="F166" s="60"/>
      <c r="G166" s="78" t="str">
        <f>'HOW TO-&gt;'!$A$125</f>
        <v>S. Y. LIEW</v>
      </c>
      <c r="I166" s="78" t="str">
        <f>'HOW TO-&gt;'!$B$125</f>
        <v>6011 2348</v>
      </c>
      <c r="J166" s="64" t="str">
        <f>'HOW TO-&gt;'!$C$125</f>
        <v>seoyi.liew@msc.com</v>
      </c>
      <c r="K166" s="78" t="str">
        <f>'HOW TO-&gt;'!$A$140</f>
        <v>KAI SIANG</v>
      </c>
      <c r="L166" s="78" t="str">
        <f>'HOW TO-&gt;'!$B$140</f>
        <v>6011 2356</v>
      </c>
      <c r="M166" s="64" t="str">
        <f>'HOW TO-&gt;'!$C$140</f>
        <v>kaisiang.lim@msc.com</v>
      </c>
      <c r="N166" s="60"/>
    </row>
    <row r="167" spans="1:14" s="30" customFormat="1" ht="14.25">
      <c r="B167" s="63"/>
      <c r="C167" s="78" t="str">
        <f>'HOW TO-&gt;'!$A$107</f>
        <v>PHOEBE HUANG</v>
      </c>
      <c r="D167" s="78" t="str">
        <f>'HOW TO-&gt;'!$B$107</f>
        <v>6011 0562</v>
      </c>
      <c r="E167" s="64" t="str">
        <f>'HOW TO-&gt;'!$C$107</f>
        <v>phoebe.huang@msc.com</v>
      </c>
      <c r="F167" s="60"/>
      <c r="G167" s="78" t="str">
        <f>'HOW TO-&gt;'!$A$126</f>
        <v>SHARON KOH</v>
      </c>
      <c r="I167" s="78" t="str">
        <f>'HOW TO-&gt;'!$B$126</f>
        <v>6011 2349</v>
      </c>
      <c r="J167" s="64" t="str">
        <f>'HOW TO-&gt;'!$C$126</f>
        <v>sharon.koh@msc.com</v>
      </c>
      <c r="K167" s="78" t="str">
        <f>'HOW TO-&gt;'!$A$141</f>
        <v>DEWI</v>
      </c>
      <c r="L167" s="78" t="str">
        <f>'HOW TO-&gt;'!$B$141</f>
        <v>6011 2354</v>
      </c>
      <c r="M167" s="64" t="str">
        <f>'HOW TO-&gt;'!$C$141</f>
        <v>dewi.ratnah@msc.com</v>
      </c>
      <c r="N167" s="60"/>
    </row>
    <row r="168" spans="1:14" s="29" customFormat="1" ht="14.25">
      <c r="B168" s="108"/>
      <c r="C168" s="78" t="str">
        <f>'HOW TO-&gt;'!$A$108</f>
        <v>SHERWIN LIM</v>
      </c>
      <c r="D168" s="78" t="str">
        <f>'HOW TO-&gt;'!$B$108</f>
        <v>6011 2395</v>
      </c>
      <c r="E168" s="64" t="str">
        <f>'HOW TO-&gt;'!$C$108</f>
        <v>sherwin.lim@msc.com</v>
      </c>
      <c r="F168" s="60"/>
      <c r="G168" s="78" t="str">
        <f>'HOW TO-&gt;'!$A$127</f>
        <v>ANGELIA LAU</v>
      </c>
      <c r="I168" s="78" t="str">
        <f>'HOW TO-&gt;'!$B$127</f>
        <v>6011 2346</v>
      </c>
      <c r="J168" s="64" t="str">
        <f>'HOW TO-&gt;'!$C$127</f>
        <v>angelia.lau@msc.com</v>
      </c>
      <c r="K168" s="78" t="str">
        <f>'HOW TO-&gt;'!$A$142</f>
        <v>YU TING</v>
      </c>
      <c r="L168" s="78" t="str">
        <f>'HOW TO-&gt;'!$B$142</f>
        <v>6011 2359</v>
      </c>
      <c r="M168" s="64" t="str">
        <f>'HOW TO-&gt;'!$C$142</f>
        <v>yuting.luo@msc.com</v>
      </c>
      <c r="N168" s="60"/>
    </row>
    <row r="169" spans="1:14" s="29" customFormat="1" ht="14.25">
      <c r="B169" s="108"/>
      <c r="C169" s="78" t="str">
        <f>'HOW TO-&gt;'!$A$109</f>
        <v>CHOK KAR HEE</v>
      </c>
      <c r="D169" s="78" t="str">
        <f>'HOW TO-&gt;'!$B$109</f>
        <v>6011 2397</v>
      </c>
      <c r="E169" s="64" t="str">
        <f>'HOW TO-&gt;'!$C$109</f>
        <v>karhee.chok@msc.com</v>
      </c>
      <c r="F169" s="60"/>
      <c r="G169" s="78" t="str">
        <f>'HOW TO-&gt;'!$A$128</f>
        <v>NOOR AFNINDAH</v>
      </c>
      <c r="I169" s="78" t="str">
        <f>'HOW TO-&gt;'!$B$128</f>
        <v>6011 2347</v>
      </c>
      <c r="J169" s="64" t="str">
        <f>'HOW TO-&gt;'!$C$128</f>
        <v>noor.afnindah@msc.com</v>
      </c>
      <c r="K169" s="78" t="str">
        <f>'HOW TO-&gt;'!$A$143</f>
        <v>SHAN SHAN</v>
      </c>
      <c r="L169" s="78" t="str">
        <f>'HOW TO-&gt;'!$B$143</f>
        <v>6011 2353</v>
      </c>
      <c r="M169" s="64" t="str">
        <f>'HOW TO-&gt;'!$C$143</f>
        <v>shanshan.chin@msc.com</v>
      </c>
      <c r="N169" s="60"/>
    </row>
    <row r="170" spans="1:14" s="29" customFormat="1" ht="14.25">
      <c r="B170" s="108"/>
      <c r="C170" s="78" t="str">
        <f>'HOW TO-&gt;'!$A$110</f>
        <v>LEWIS SOH</v>
      </c>
      <c r="D170" s="78" t="str">
        <f>'HOW TO-&gt;'!$B$110</f>
        <v>6011 7905</v>
      </c>
      <c r="E170" s="64" t="str">
        <f>'HOW TO-&gt;'!$C$110</f>
        <v>lewis.soh@msc.com</v>
      </c>
      <c r="F170" s="60"/>
      <c r="G170" s="78" t="str">
        <f>'HOW TO-&gt;'!$A$129</f>
        <v>NG CHING WEI</v>
      </c>
      <c r="I170" s="78" t="str">
        <f>'HOW TO-&gt;'!$B$129</f>
        <v>6011 2404</v>
      </c>
      <c r="J170" s="64" t="str">
        <f>'HOW TO-&gt;'!$C$129</f>
        <v>chingwei.ng@msc.com</v>
      </c>
      <c r="K170" s="78" t="str">
        <f>'HOW TO-&gt;'!$A$144</f>
        <v>EUNICE</v>
      </c>
      <c r="L170" s="78" t="str">
        <f>'HOW TO-&gt;'!$B$144</f>
        <v>6011 2355</v>
      </c>
      <c r="M170" s="64" t="str">
        <f>'HOW TO-&gt;'!$C$144</f>
        <v>eunice.chan@msc.com</v>
      </c>
      <c r="N170" s="60"/>
    </row>
    <row r="171" spans="1:14" s="29" customFormat="1" ht="14.25">
      <c r="B171" s="108"/>
      <c r="C171" s="78" t="str">
        <f>'HOW TO-&gt;'!$A$111</f>
        <v xml:space="preserve">MELVIN TAN </v>
      </c>
      <c r="D171" s="78" t="str">
        <f>'HOW TO-&gt;'!$B$111</f>
        <v>6011 0561</v>
      </c>
      <c r="E171" s="64" t="str">
        <f>'HOW TO-&gt;'!$C$111</f>
        <v>melvin.tan@msc.com</v>
      </c>
      <c r="F171" s="60"/>
      <c r="G171" s="78" t="str">
        <f>'HOW TO-&gt;'!$A$130</f>
        <v>ZOEY ONG</v>
      </c>
      <c r="I171" s="78">
        <f>'HOW TO-&gt;'!$B$130</f>
        <v>0</v>
      </c>
      <c r="J171" s="64" t="str">
        <f>'HOW TO-&gt;'!$C$130</f>
        <v>zoey.ong@msc.com</v>
      </c>
      <c r="K171" s="78" t="str">
        <f>'HOW TO-&gt;'!$A$145</f>
        <v>HAZEL</v>
      </c>
      <c r="L171" s="78" t="str">
        <f>'HOW TO-&gt;'!$B$145</f>
        <v>6011 2435</v>
      </c>
      <c r="M171" s="64" t="str">
        <f>'HOW TO-&gt;'!$C$145</f>
        <v>hazel.toh@msc.com</v>
      </c>
      <c r="N171" s="60"/>
    </row>
    <row r="172" spans="1:14" s="29" customFormat="1" ht="14.25">
      <c r="B172" s="108"/>
      <c r="C172" s="78" t="str">
        <f>'HOW TO-&gt;'!$A$112</f>
        <v>SUE ANN SOON</v>
      </c>
      <c r="D172" s="78" t="str">
        <f>'HOW TO-&gt;'!$B$112</f>
        <v>6011 2327</v>
      </c>
      <c r="E172" s="64" t="str">
        <f>'HOW TO-&gt;'!$C$112</f>
        <v>sueann.soon@msc.com</v>
      </c>
      <c r="F172" s="60"/>
      <c r="G172" s="78" t="str">
        <f>'HOW TO-&gt;'!$A$131</f>
        <v>.</v>
      </c>
      <c r="I172" s="78" t="str">
        <f>'HOW TO-&gt;'!$B$131</f>
        <v>.</v>
      </c>
      <c r="J172" s="64" t="str">
        <f>'HOW TO-&gt;'!$C$131</f>
        <v>.</v>
      </c>
      <c r="K172" s="78">
        <f>'HOW TO-&gt;'!$A$146</f>
        <v>0</v>
      </c>
      <c r="L172" s="78">
        <f>'HOW TO-&gt;'!$B$146</f>
        <v>0</v>
      </c>
      <c r="M172" s="64">
        <f>'HOW TO-&gt;'!$C$146</f>
        <v>0</v>
      </c>
      <c r="N172" s="60"/>
    </row>
    <row r="173" spans="1:14" s="29" customFormat="1" ht="14.25">
      <c r="B173" s="108"/>
      <c r="C173" s="78" t="str">
        <f>'HOW TO-&gt;'!$A$113</f>
        <v>LAWRENCE ANG (CROSS-TRADE)</v>
      </c>
      <c r="D173" s="78" t="str">
        <f>'HOW TO-&gt;'!$B$113</f>
        <v>6011 2400</v>
      </c>
      <c r="E173" s="64" t="str">
        <f>'HOW TO-&gt;'!$C$113</f>
        <v>lawrence.ang@msc.com</v>
      </c>
      <c r="F173" s="60"/>
      <c r="G173" s="78">
        <f>'HOW TO-&gt;'!$A$132</f>
        <v>0</v>
      </c>
      <c r="I173" s="78">
        <f>'HOW TO-&gt;'!$B$132</f>
        <v>0</v>
      </c>
      <c r="J173" s="64">
        <f>'HOW TO-&gt;'!$C$132</f>
        <v>0</v>
      </c>
      <c r="K173" s="78">
        <f>'HOW TO-&gt;'!$A$147</f>
        <v>0</v>
      </c>
      <c r="L173" s="78">
        <f>'HOW TO-&gt;'!$B$147</f>
        <v>0</v>
      </c>
      <c r="M173" s="64">
        <f>'HOW TO-&gt;'!$C$147</f>
        <v>0</v>
      </c>
      <c r="N173" s="60"/>
    </row>
    <row r="174" spans="1:14" s="29" customFormat="1" ht="14.25">
      <c r="B174" s="108"/>
      <c r="C174" s="78" t="str">
        <f>'HOW TO-&gt;'!$A$114</f>
        <v>DARIUS ONG</v>
      </c>
      <c r="D174" s="78" t="str">
        <f>'HOW TO-&gt;'!$B$114</f>
        <v>6011 2396</v>
      </c>
      <c r="E174" s="64" t="str">
        <f>'HOW TO-&gt;'!$C$114</f>
        <v>darius.ong@msc.com</v>
      </c>
      <c r="F174" s="60"/>
      <c r="G174" s="60"/>
      <c r="H174" s="82"/>
      <c r="I174" s="250"/>
      <c r="J174" s="60"/>
      <c r="K174" s="78">
        <f>'HOW TO-&gt;'!$A$148</f>
        <v>0</v>
      </c>
      <c r="L174" s="78">
        <f>'HOW TO-&gt;'!$B$148</f>
        <v>0</v>
      </c>
      <c r="M174" s="64">
        <f>'HOW TO-&gt;'!$C$148</f>
        <v>0</v>
      </c>
      <c r="N174" s="60"/>
    </row>
    <row r="175" spans="1:14" s="29" customFormat="1" ht="14.25">
      <c r="B175" s="108"/>
      <c r="C175" s="78" t="str">
        <f>'HOW TO-&gt;'!$A$115</f>
        <v>YURIKO KHOO</v>
      </c>
      <c r="D175" s="78" t="str">
        <f>'HOW TO-&gt;'!$B$115</f>
        <v>6011 2402</v>
      </c>
      <c r="E175" s="64" t="str">
        <f>'HOW TO-&gt;'!$C$115</f>
        <v>yuriko.k@msc.com</v>
      </c>
      <c r="F175" s="60"/>
      <c r="G175" s="60"/>
      <c r="H175" s="82"/>
      <c r="I175" s="82"/>
      <c r="J175" s="250"/>
      <c r="K175" s="78"/>
      <c r="L175" s="78"/>
      <c r="M175" s="64"/>
      <c r="N175" s="60"/>
    </row>
    <row r="176" spans="1:14" s="29" customFormat="1" ht="14.25">
      <c r="B176" s="108"/>
      <c r="C176" s="78" t="str">
        <f>'HOW TO-&gt;'!$A$116</f>
        <v>VICKY ZHU</v>
      </c>
      <c r="D176" s="78" t="str">
        <f>'HOW TO-&gt;'!$B$116</f>
        <v>6011 7900</v>
      </c>
      <c r="E176" s="64" t="str">
        <f>'HOW TO-&gt;'!$C$116</f>
        <v>vicky.zhu@msc.com</v>
      </c>
      <c r="F176" s="60"/>
      <c r="G176" s="60"/>
      <c r="H176" s="60"/>
      <c r="I176" s="60"/>
      <c r="J176" s="60"/>
      <c r="K176" s="60"/>
      <c r="L176" s="60"/>
      <c r="M176" s="60"/>
      <c r="N176" s="60"/>
    </row>
    <row r="177" spans="2:14" s="29" customFormat="1" ht="14.25">
      <c r="B177" s="108"/>
      <c r="C177" s="60"/>
      <c r="D177" s="60"/>
      <c r="E177" s="60"/>
      <c r="F177" s="60"/>
      <c r="G177" s="60"/>
      <c r="H177" s="60"/>
      <c r="I177" s="60"/>
      <c r="J177" s="60"/>
      <c r="K177" s="60"/>
      <c r="L177" s="60"/>
      <c r="M177" s="60"/>
      <c r="N177" s="60"/>
    </row>
    <row r="178" spans="2:14">
      <c r="C178" s="78" t="str">
        <f>'HOW TO-&gt;'!$A$119</f>
        <v xml:space="preserve">MAIN LINE  </v>
      </c>
      <c r="D178" s="78" t="str">
        <f>'HOW TO-&gt;'!$B$119</f>
        <v>6011 2424</v>
      </c>
      <c r="E178" s="64">
        <f>'HOW TO-&gt;'!$C$119</f>
        <v>0</v>
      </c>
    </row>
    <row r="179" spans="2:14">
      <c r="C179" s="78">
        <f>'HOW TO-&gt;'!$A$120</f>
        <v>0</v>
      </c>
      <c r="D179" s="78">
        <f>'HOW TO-&gt;'!$B$120</f>
        <v>0</v>
      </c>
      <c r="E179"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9" type="noConversion"/>
  <hyperlinks>
    <hyperlink ref="I163" display="custsvc@msca.com.sg" xr:uid="{771E2ED2-2153-4B20-918F-5E6D0DAB73E0}"/>
    <hyperlink ref="M163" display="sinexp@msca.com.sg" xr:uid="{85FB8060-6264-4A85-96D2-F332707498D4}"/>
    <hyperlink ref="E162" r:id="rId20" xr:uid="{68D1C378-52E3-4B24-B264-C43AFF8A5E3D}"/>
    <hyperlink ref="E163"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13"/>
  <sheetViews>
    <sheetView zoomScale="115" zoomScaleNormal="115" workbookViewId="0"/>
  </sheetViews>
  <sheetFormatPr defaultColWidth="9.42578125" defaultRowHeight="12.75"/>
  <cols>
    <col min="1" max="1" width="16.28515625" style="443" customWidth="1"/>
    <col min="2" max="2" width="8.28515625" style="3017"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12" customWidth="1"/>
    <col min="20" max="16384" width="9.42578125" style="5"/>
  </cols>
  <sheetData>
    <row r="1" spans="1:19" ht="8.25" customHeight="1">
      <c r="A1" s="2461"/>
      <c r="B1" s="3015"/>
      <c r="C1" s="2462"/>
      <c r="D1" s="2462"/>
      <c r="E1" s="2337"/>
      <c r="F1" s="2337"/>
      <c r="G1" s="2337"/>
      <c r="H1" s="2337"/>
      <c r="I1" s="2337"/>
      <c r="J1" s="2463"/>
      <c r="K1" s="2463"/>
      <c r="L1" s="2463"/>
      <c r="M1" s="2462"/>
      <c r="N1" s="2462"/>
      <c r="O1" s="2462"/>
      <c r="P1" s="2464"/>
    </row>
    <row r="2" spans="1:19" s="6" customFormat="1" ht="33.75">
      <c r="A2" s="756"/>
      <c r="B2" s="3016"/>
      <c r="C2" s="43" t="s">
        <v>93</v>
      </c>
      <c r="D2" s="44"/>
    </row>
    <row r="3" spans="1:19" ht="18">
      <c r="C3" s="113"/>
      <c r="D3" s="113"/>
      <c r="E3" s="113" t="s">
        <v>7304</v>
      </c>
      <c r="F3" s="113"/>
      <c r="G3" s="113"/>
      <c r="H3" s="113"/>
      <c r="I3" s="113"/>
      <c r="J3" s="113"/>
      <c r="K3" s="113"/>
      <c r="L3" s="113"/>
      <c r="M3" s="113"/>
      <c r="N3" s="113"/>
      <c r="O3" s="113"/>
      <c r="P3" s="37"/>
    </row>
    <row r="4" spans="1:19" ht="15.75" hidden="1">
      <c r="C4" s="46"/>
      <c r="D4" s="46"/>
      <c r="E4" s="46"/>
      <c r="F4" s="46"/>
      <c r="G4" s="46"/>
      <c r="H4" s="46"/>
      <c r="I4" s="46"/>
      <c r="J4" s="46"/>
      <c r="K4" s="46"/>
      <c r="L4" s="46"/>
      <c r="M4" s="125"/>
      <c r="N4" s="125"/>
      <c r="O4" s="125"/>
      <c r="P4" s="37"/>
    </row>
    <row r="5" spans="1:19" s="182" customFormat="1" ht="32.25" hidden="1" customHeight="1">
      <c r="A5" s="764"/>
      <c r="B5" s="3018"/>
      <c r="C5" s="2840" t="s">
        <v>7305</v>
      </c>
      <c r="D5" s="1369"/>
      <c r="E5" s="1444" t="s">
        <v>96</v>
      </c>
      <c r="F5" s="379" t="s">
        <v>101</v>
      </c>
      <c r="G5" s="379" t="s">
        <v>1335</v>
      </c>
      <c r="H5" s="379" t="s">
        <v>1614</v>
      </c>
      <c r="I5" s="379" t="s">
        <v>1443</v>
      </c>
      <c r="J5" s="379" t="s">
        <v>1145</v>
      </c>
      <c r="K5" s="379" t="s">
        <v>881</v>
      </c>
      <c r="L5" s="379" t="s">
        <v>1554</v>
      </c>
      <c r="M5" s="379" t="s">
        <v>1129</v>
      </c>
      <c r="N5" s="379" t="s">
        <v>1373</v>
      </c>
      <c r="O5" s="379" t="s">
        <v>1143</v>
      </c>
      <c r="P5" s="5"/>
      <c r="R5" s="1543"/>
      <c r="S5" s="1543"/>
    </row>
    <row r="6" spans="1:19" s="182" customFormat="1" ht="30" hidden="1" customHeight="1" thickBot="1">
      <c r="A6" s="764"/>
      <c r="B6" s="3018"/>
      <c r="C6" s="766" t="s">
        <v>4210</v>
      </c>
      <c r="D6" s="1447" t="s">
        <v>3233</v>
      </c>
      <c r="E6" s="2086"/>
      <c r="F6" s="768" t="s">
        <v>3428</v>
      </c>
      <c r="G6" s="768" t="s">
        <v>4040</v>
      </c>
      <c r="H6" s="768" t="s">
        <v>6136</v>
      </c>
      <c r="I6" s="768" t="s">
        <v>3306</v>
      </c>
      <c r="J6" s="768" t="s">
        <v>3090</v>
      </c>
      <c r="K6" s="768" t="s">
        <v>3429</v>
      </c>
      <c r="L6" s="768" t="s">
        <v>3219</v>
      </c>
      <c r="M6" s="768" t="s">
        <v>4605</v>
      </c>
      <c r="N6" s="768" t="s">
        <v>3047</v>
      </c>
      <c r="O6" s="768" t="s">
        <v>7306</v>
      </c>
      <c r="P6" s="5"/>
      <c r="Q6" s="1543" t="s">
        <v>4411</v>
      </c>
      <c r="R6" s="1060" t="s">
        <v>1793</v>
      </c>
      <c r="S6" s="1981" t="s">
        <v>4797</v>
      </c>
    </row>
    <row r="7" spans="1:19" s="182" customFormat="1" ht="20.100000000000001" hidden="1" customHeight="1" thickTop="1">
      <c r="A7" s="1345"/>
      <c r="B7" s="3019" t="s">
        <v>7307</v>
      </c>
      <c r="C7" s="2084" t="s">
        <v>7308</v>
      </c>
      <c r="D7" s="1644" t="s">
        <v>7309</v>
      </c>
      <c r="E7" s="2085">
        <v>45511</v>
      </c>
      <c r="F7" s="2816"/>
      <c r="G7" s="1645">
        <f t="shared" ref="G7:G28" si="0">E7+27</f>
        <v>45538</v>
      </c>
      <c r="H7" s="1645">
        <f t="shared" ref="H7:H17" si="1">E7+30</f>
        <v>45541</v>
      </c>
      <c r="I7" s="1887">
        <f t="shared" ref="I7:I17" si="2">E7+33</f>
        <v>45544</v>
      </c>
      <c r="J7" s="1645" t="e">
        <f t="shared" ref="J7:J17" si="3">C7+35</f>
        <v>#VALUE!</v>
      </c>
      <c r="K7" s="1645" t="e">
        <f t="shared" ref="K7:K17" si="4">D7+35</f>
        <v>#VALUE!</v>
      </c>
      <c r="L7" s="1645">
        <f t="shared" ref="L7:L17" si="5">E7+35</f>
        <v>45546</v>
      </c>
      <c r="M7" s="1645" t="e">
        <f t="shared" ref="M7:N17" si="6">D7+37</f>
        <v>#VALUE!</v>
      </c>
      <c r="N7" s="1645">
        <f t="shared" si="6"/>
        <v>45548</v>
      </c>
      <c r="O7" s="1645">
        <f t="shared" ref="O7:O17" si="7">E7+40</f>
        <v>45551</v>
      </c>
      <c r="P7" s="5"/>
      <c r="Q7" s="2082">
        <v>45504</v>
      </c>
      <c r="R7" s="2083">
        <f>Q7+1</f>
        <v>45505</v>
      </c>
      <c r="S7" s="1543">
        <f t="shared" ref="S7" si="8">R7-7</f>
        <v>45498</v>
      </c>
    </row>
    <row r="8" spans="1:19" s="182" customFormat="1" ht="20.100000000000001" hidden="1" customHeight="1">
      <c r="A8" s="1345"/>
      <c r="B8" s="3019" t="s">
        <v>7310</v>
      </c>
      <c r="C8" s="1643" t="s">
        <v>7311</v>
      </c>
      <c r="D8" s="1644" t="s">
        <v>7312</v>
      </c>
      <c r="E8" s="2452">
        <v>45524</v>
      </c>
      <c r="F8" s="2007"/>
      <c r="G8" s="1645">
        <f t="shared" si="0"/>
        <v>45551</v>
      </c>
      <c r="H8" s="1645">
        <f t="shared" si="1"/>
        <v>45554</v>
      </c>
      <c r="I8" s="1887">
        <f t="shared" si="2"/>
        <v>45557</v>
      </c>
      <c r="J8" s="1645" t="e">
        <f t="shared" si="3"/>
        <v>#VALUE!</v>
      </c>
      <c r="K8" s="1645" t="e">
        <f t="shared" si="4"/>
        <v>#VALUE!</v>
      </c>
      <c r="L8" s="1645">
        <f t="shared" si="5"/>
        <v>45559</v>
      </c>
      <c r="M8" s="1645" t="e">
        <f t="shared" si="6"/>
        <v>#VALUE!</v>
      </c>
      <c r="N8" s="1645">
        <f t="shared" si="6"/>
        <v>45561</v>
      </c>
      <c r="O8" s="1645">
        <f t="shared" si="7"/>
        <v>45564</v>
      </c>
      <c r="P8" s="5"/>
      <c r="Q8" s="2082">
        <f>Q7+7</f>
        <v>45511</v>
      </c>
      <c r="R8" s="2083">
        <f>Q8+1</f>
        <v>45512</v>
      </c>
      <c r="S8" s="1543">
        <f>R8-7</f>
        <v>45505</v>
      </c>
    </row>
    <row r="9" spans="1:19" s="182" customFormat="1" ht="20.100000000000001" hidden="1" customHeight="1">
      <c r="A9" s="1345"/>
      <c r="B9" s="3019" t="s">
        <v>7313</v>
      </c>
      <c r="C9" s="1643" t="s">
        <v>5890</v>
      </c>
      <c r="D9" s="1644" t="s">
        <v>7314</v>
      </c>
      <c r="E9" s="2452">
        <v>45526</v>
      </c>
      <c r="F9" s="2007"/>
      <c r="G9" s="1645">
        <f t="shared" si="0"/>
        <v>45553</v>
      </c>
      <c r="H9" s="1645">
        <f t="shared" si="1"/>
        <v>45556</v>
      </c>
      <c r="I9" s="1887">
        <f t="shared" si="2"/>
        <v>45559</v>
      </c>
      <c r="J9" s="1645" t="e">
        <f t="shared" si="3"/>
        <v>#VALUE!</v>
      </c>
      <c r="K9" s="1645" t="e">
        <f t="shared" si="4"/>
        <v>#VALUE!</v>
      </c>
      <c r="L9" s="1645">
        <f t="shared" si="5"/>
        <v>45561</v>
      </c>
      <c r="M9" s="1645" t="e">
        <f t="shared" si="6"/>
        <v>#VALUE!</v>
      </c>
      <c r="N9" s="1645">
        <f t="shared" si="6"/>
        <v>45563</v>
      </c>
      <c r="O9" s="1645">
        <f t="shared" si="7"/>
        <v>45566</v>
      </c>
      <c r="P9" s="5"/>
      <c r="Q9" s="2082">
        <f t="shared" ref="Q9:Q11" si="9">Q8+7</f>
        <v>45518</v>
      </c>
      <c r="R9" s="2083">
        <f t="shared" ref="R9:R13" si="10">Q9+1</f>
        <v>45519</v>
      </c>
      <c r="S9" s="1543">
        <f t="shared" ref="S9:S13" si="11">R9-7</f>
        <v>45512</v>
      </c>
    </row>
    <row r="10" spans="1:19" s="182" customFormat="1" ht="20.100000000000001" hidden="1" customHeight="1">
      <c r="A10" s="1345"/>
      <c r="B10" s="3019" t="s">
        <v>7315</v>
      </c>
      <c r="C10" s="1643" t="s">
        <v>6309</v>
      </c>
      <c r="D10" s="1644" t="s">
        <v>7316</v>
      </c>
      <c r="E10" s="2452">
        <v>45534</v>
      </c>
      <c r="F10" s="2007"/>
      <c r="G10" s="1645">
        <f t="shared" si="0"/>
        <v>45561</v>
      </c>
      <c r="H10" s="1645">
        <f t="shared" si="1"/>
        <v>45564</v>
      </c>
      <c r="I10" s="1887">
        <f t="shared" si="2"/>
        <v>45567</v>
      </c>
      <c r="J10" s="1645" t="e">
        <f t="shared" si="3"/>
        <v>#VALUE!</v>
      </c>
      <c r="K10" s="1645" t="e">
        <f t="shared" si="4"/>
        <v>#VALUE!</v>
      </c>
      <c r="L10" s="1645">
        <f t="shared" si="5"/>
        <v>45569</v>
      </c>
      <c r="M10" s="1645" t="e">
        <f t="shared" si="6"/>
        <v>#VALUE!</v>
      </c>
      <c r="N10" s="1645">
        <f t="shared" si="6"/>
        <v>45571</v>
      </c>
      <c r="O10" s="1645">
        <f t="shared" si="7"/>
        <v>45574</v>
      </c>
      <c r="P10" s="5"/>
      <c r="Q10" s="2082">
        <f t="shared" si="9"/>
        <v>45525</v>
      </c>
      <c r="R10" s="2083">
        <f t="shared" si="10"/>
        <v>45526</v>
      </c>
      <c r="S10" s="1543">
        <f t="shared" si="11"/>
        <v>45519</v>
      </c>
    </row>
    <row r="11" spans="1:19" s="182" customFormat="1" ht="20.100000000000001" hidden="1" customHeight="1">
      <c r="A11" s="1345"/>
      <c r="B11" s="3019" t="s">
        <v>7317</v>
      </c>
      <c r="C11" s="1643" t="s">
        <v>7318</v>
      </c>
      <c r="D11" s="1644" t="s">
        <v>7319</v>
      </c>
      <c r="E11" s="1645">
        <v>45539</v>
      </c>
      <c r="F11" s="2007"/>
      <c r="G11" s="1645">
        <f t="shared" si="0"/>
        <v>45566</v>
      </c>
      <c r="H11" s="1645">
        <f t="shared" si="1"/>
        <v>45569</v>
      </c>
      <c r="I11" s="1887">
        <f t="shared" si="2"/>
        <v>45572</v>
      </c>
      <c r="J11" s="1645" t="e">
        <f t="shared" si="3"/>
        <v>#VALUE!</v>
      </c>
      <c r="K11" s="1645" t="e">
        <f t="shared" si="4"/>
        <v>#VALUE!</v>
      </c>
      <c r="L11" s="1645">
        <f t="shared" si="5"/>
        <v>45574</v>
      </c>
      <c r="M11" s="1645" t="e">
        <f t="shared" si="6"/>
        <v>#VALUE!</v>
      </c>
      <c r="N11" s="1645">
        <f t="shared" si="6"/>
        <v>45576</v>
      </c>
      <c r="O11" s="1645">
        <f t="shared" si="7"/>
        <v>45579</v>
      </c>
      <c r="P11" s="5"/>
      <c r="Q11" s="2082">
        <f t="shared" si="9"/>
        <v>45532</v>
      </c>
      <c r="R11" s="2083">
        <f t="shared" si="10"/>
        <v>45533</v>
      </c>
      <c r="S11" s="1543">
        <f t="shared" si="11"/>
        <v>45526</v>
      </c>
    </row>
    <row r="12" spans="1:19" s="182" customFormat="1" ht="20.100000000000001" hidden="1" customHeight="1">
      <c r="A12" s="1961"/>
      <c r="B12" s="3019" t="s">
        <v>7320</v>
      </c>
      <c r="C12" s="1953" t="s">
        <v>5729</v>
      </c>
      <c r="D12" s="1954" t="s">
        <v>7321</v>
      </c>
      <c r="E12" s="1955">
        <v>45550</v>
      </c>
      <c r="F12" s="2007"/>
      <c r="G12" s="1955">
        <f t="shared" si="0"/>
        <v>45577</v>
      </c>
      <c r="H12" s="1955">
        <f t="shared" si="1"/>
        <v>45580</v>
      </c>
      <c r="I12" s="1959">
        <f t="shared" si="2"/>
        <v>45583</v>
      </c>
      <c r="J12" s="1955" t="e">
        <f t="shared" si="3"/>
        <v>#VALUE!</v>
      </c>
      <c r="K12" s="1955" t="e">
        <f t="shared" si="4"/>
        <v>#VALUE!</v>
      </c>
      <c r="L12" s="1955">
        <f t="shared" si="5"/>
        <v>45585</v>
      </c>
      <c r="M12" s="1955" t="e">
        <f t="shared" si="6"/>
        <v>#VALUE!</v>
      </c>
      <c r="N12" s="1955">
        <f t="shared" si="6"/>
        <v>45587</v>
      </c>
      <c r="O12" s="1955">
        <f t="shared" si="7"/>
        <v>45590</v>
      </c>
      <c r="P12" s="5"/>
      <c r="Q12" s="2082">
        <v>45540</v>
      </c>
      <c r="R12" s="2083">
        <f t="shared" si="10"/>
        <v>45541</v>
      </c>
      <c r="S12" s="1543">
        <f t="shared" si="11"/>
        <v>45534</v>
      </c>
    </row>
    <row r="13" spans="1:19" s="182" customFormat="1" ht="20.100000000000001" hidden="1" customHeight="1">
      <c r="A13" s="1961" t="s">
        <v>7322</v>
      </c>
      <c r="B13" s="3019" t="s">
        <v>7323</v>
      </c>
      <c r="C13" s="1953" t="s">
        <v>7324</v>
      </c>
      <c r="D13" s="1954" t="s">
        <v>7325</v>
      </c>
      <c r="E13" s="1955">
        <v>45553</v>
      </c>
      <c r="F13" s="2007"/>
      <c r="G13" s="1955">
        <f t="shared" si="0"/>
        <v>45580</v>
      </c>
      <c r="H13" s="1955">
        <f t="shared" si="1"/>
        <v>45583</v>
      </c>
      <c r="I13" s="1959">
        <f t="shared" si="2"/>
        <v>45586</v>
      </c>
      <c r="J13" s="1955" t="e">
        <f t="shared" si="3"/>
        <v>#VALUE!</v>
      </c>
      <c r="K13" s="1955" t="e">
        <f t="shared" si="4"/>
        <v>#VALUE!</v>
      </c>
      <c r="L13" s="1955">
        <f t="shared" si="5"/>
        <v>45588</v>
      </c>
      <c r="M13" s="1955" t="e">
        <f t="shared" si="6"/>
        <v>#VALUE!</v>
      </c>
      <c r="N13" s="1955">
        <f t="shared" si="6"/>
        <v>45590</v>
      </c>
      <c r="O13" s="1955">
        <f t="shared" si="7"/>
        <v>45593</v>
      </c>
      <c r="P13" s="5"/>
      <c r="Q13" s="2082">
        <f t="shared" ref="Q13:Q19" si="12">Q12+7</f>
        <v>45547</v>
      </c>
      <c r="R13" s="2083">
        <f t="shared" si="10"/>
        <v>45548</v>
      </c>
      <c r="S13" s="1543">
        <f t="shared" si="11"/>
        <v>45541</v>
      </c>
    </row>
    <row r="14" spans="1:19" s="182" customFormat="1" ht="20.100000000000001" hidden="1" customHeight="1">
      <c r="A14" s="1961" t="s">
        <v>7326</v>
      </c>
      <c r="B14" s="3019" t="s">
        <v>7327</v>
      </c>
      <c r="C14" s="1953" t="s">
        <v>7328</v>
      </c>
      <c r="D14" s="1954" t="s">
        <v>7329</v>
      </c>
      <c r="E14" s="1955">
        <v>45570</v>
      </c>
      <c r="F14" s="2007"/>
      <c r="G14" s="1955">
        <f t="shared" si="0"/>
        <v>45597</v>
      </c>
      <c r="H14" s="1955">
        <f t="shared" si="1"/>
        <v>45600</v>
      </c>
      <c r="I14" s="1959">
        <f t="shared" si="2"/>
        <v>45603</v>
      </c>
      <c r="J14" s="1955" t="e">
        <f t="shared" si="3"/>
        <v>#VALUE!</v>
      </c>
      <c r="K14" s="1955" t="e">
        <f t="shared" si="4"/>
        <v>#VALUE!</v>
      </c>
      <c r="L14" s="1955">
        <f t="shared" si="5"/>
        <v>45605</v>
      </c>
      <c r="M14" s="1955" t="e">
        <f t="shared" si="6"/>
        <v>#VALUE!</v>
      </c>
      <c r="N14" s="1955">
        <f t="shared" si="6"/>
        <v>45607</v>
      </c>
      <c r="O14" s="1955">
        <f t="shared" si="7"/>
        <v>45610</v>
      </c>
      <c r="P14"/>
      <c r="Q14" s="2082">
        <f t="shared" si="12"/>
        <v>45554</v>
      </c>
      <c r="R14" s="2083">
        <f t="shared" ref="R14:R19" si="13">Q14+1</f>
        <v>45555</v>
      </c>
      <c r="S14" s="1543">
        <f t="shared" ref="S14:S19" si="14">R14-7</f>
        <v>45548</v>
      </c>
    </row>
    <row r="15" spans="1:19" s="182" customFormat="1" ht="20.100000000000001" hidden="1" customHeight="1">
      <c r="A15" s="1961"/>
      <c r="B15" s="3019" t="s">
        <v>7330</v>
      </c>
      <c r="C15" s="1953" t="s">
        <v>7331</v>
      </c>
      <c r="D15" s="1954" t="s">
        <v>7332</v>
      </c>
      <c r="E15" s="1955">
        <v>45574</v>
      </c>
      <c r="F15" s="2007"/>
      <c r="G15" s="1955">
        <f t="shared" si="0"/>
        <v>45601</v>
      </c>
      <c r="H15" s="1955">
        <f t="shared" si="1"/>
        <v>45604</v>
      </c>
      <c r="I15" s="1959">
        <f t="shared" si="2"/>
        <v>45607</v>
      </c>
      <c r="J15" s="1955" t="e">
        <f t="shared" si="3"/>
        <v>#VALUE!</v>
      </c>
      <c r="K15" s="1955" t="e">
        <f t="shared" si="4"/>
        <v>#VALUE!</v>
      </c>
      <c r="L15" s="1955">
        <f t="shared" si="5"/>
        <v>45609</v>
      </c>
      <c r="M15" s="1955" t="e">
        <f t="shared" si="6"/>
        <v>#VALUE!</v>
      </c>
      <c r="N15" s="1955">
        <f t="shared" si="6"/>
        <v>45611</v>
      </c>
      <c r="O15" s="1955">
        <f t="shared" si="7"/>
        <v>45614</v>
      </c>
      <c r="P15"/>
      <c r="Q15" s="2082">
        <f t="shared" si="12"/>
        <v>45561</v>
      </c>
      <c r="R15" s="2083">
        <f t="shared" si="13"/>
        <v>45562</v>
      </c>
      <c r="S15" s="1543">
        <f t="shared" si="14"/>
        <v>45555</v>
      </c>
    </row>
    <row r="16" spans="1:19" s="182" customFormat="1" ht="20.100000000000001" hidden="1" customHeight="1">
      <c r="A16" s="1961"/>
      <c r="B16" s="3019" t="s">
        <v>7333</v>
      </c>
      <c r="C16" s="1643" t="s">
        <v>7334</v>
      </c>
      <c r="D16" s="1644" t="s">
        <v>7335</v>
      </c>
      <c r="E16" s="1645">
        <v>45577</v>
      </c>
      <c r="F16" s="2007"/>
      <c r="G16" s="1645">
        <f t="shared" si="0"/>
        <v>45604</v>
      </c>
      <c r="H16" s="1645">
        <f t="shared" si="1"/>
        <v>45607</v>
      </c>
      <c r="I16" s="1887">
        <f t="shared" si="2"/>
        <v>45610</v>
      </c>
      <c r="J16" s="1645" t="e">
        <f t="shared" si="3"/>
        <v>#VALUE!</v>
      </c>
      <c r="K16" s="1645" t="e">
        <f t="shared" si="4"/>
        <v>#VALUE!</v>
      </c>
      <c r="L16" s="1645">
        <f t="shared" si="5"/>
        <v>45612</v>
      </c>
      <c r="M16" s="1645" t="e">
        <f t="shared" si="6"/>
        <v>#VALUE!</v>
      </c>
      <c r="N16" s="1645">
        <f t="shared" si="6"/>
        <v>45614</v>
      </c>
      <c r="O16" s="1645">
        <f t="shared" si="7"/>
        <v>45617</v>
      </c>
      <c r="P16"/>
      <c r="Q16" s="2082">
        <f t="shared" si="12"/>
        <v>45568</v>
      </c>
      <c r="R16" s="2083">
        <f t="shared" si="13"/>
        <v>45569</v>
      </c>
      <c r="S16" s="1543">
        <f t="shared" si="14"/>
        <v>45562</v>
      </c>
    </row>
    <row r="17" spans="1:19" s="182" customFormat="1" ht="20.100000000000001" hidden="1" customHeight="1">
      <c r="A17" s="1961"/>
      <c r="B17" s="3019" t="s">
        <v>7336</v>
      </c>
      <c r="C17" s="1643" t="s">
        <v>7337</v>
      </c>
      <c r="D17" s="1644" t="s">
        <v>7338</v>
      </c>
      <c r="E17" s="1645">
        <v>45582</v>
      </c>
      <c r="F17" s="2007"/>
      <c r="G17" s="1645">
        <f t="shared" si="0"/>
        <v>45609</v>
      </c>
      <c r="H17" s="1645">
        <f t="shared" si="1"/>
        <v>45612</v>
      </c>
      <c r="I17" s="1887">
        <f t="shared" si="2"/>
        <v>45615</v>
      </c>
      <c r="J17" s="1645" t="e">
        <f t="shared" si="3"/>
        <v>#VALUE!</v>
      </c>
      <c r="K17" s="1645" t="e">
        <f t="shared" si="4"/>
        <v>#VALUE!</v>
      </c>
      <c r="L17" s="1645">
        <f t="shared" si="5"/>
        <v>45617</v>
      </c>
      <c r="M17" s="1645" t="e">
        <f t="shared" si="6"/>
        <v>#VALUE!</v>
      </c>
      <c r="N17" s="1645">
        <f t="shared" si="6"/>
        <v>45619</v>
      </c>
      <c r="O17" s="1645">
        <f t="shared" si="7"/>
        <v>45622</v>
      </c>
      <c r="P17"/>
      <c r="Q17" s="2082">
        <f t="shared" si="12"/>
        <v>45575</v>
      </c>
      <c r="R17" s="2083">
        <f t="shared" si="13"/>
        <v>45576</v>
      </c>
      <c r="S17" s="1543">
        <f t="shared" si="14"/>
        <v>45569</v>
      </c>
    </row>
    <row r="18" spans="1:19" s="182" customFormat="1" ht="20.100000000000001" hidden="1" customHeight="1">
      <c r="A18" s="1961"/>
      <c r="B18" s="3019" t="s">
        <v>7339</v>
      </c>
      <c r="C18" s="1643" t="s">
        <v>7340</v>
      </c>
      <c r="D18" s="1644" t="s">
        <v>7341</v>
      </c>
      <c r="E18" s="1645">
        <v>45587</v>
      </c>
      <c r="F18" s="1645">
        <f t="shared" ref="F18:F19" si="15">E18+5</f>
        <v>45592</v>
      </c>
      <c r="G18" s="1645">
        <f t="shared" si="0"/>
        <v>45614</v>
      </c>
      <c r="H18" s="1645">
        <f t="shared" ref="H18:H29" si="16">E18+31</f>
        <v>45618</v>
      </c>
      <c r="I18" s="1887">
        <f t="shared" ref="I18:I29" si="17">E18+34</f>
        <v>45621</v>
      </c>
      <c r="J18" s="1645" t="e">
        <f t="shared" ref="J18:J38" si="18">C18+37</f>
        <v>#VALUE!</v>
      </c>
      <c r="K18" s="1645" t="e">
        <f t="shared" ref="K18:K38" si="19">D18+37</f>
        <v>#VALUE!</v>
      </c>
      <c r="L18" s="1645">
        <f t="shared" ref="L18:L29" si="20">E18+37</f>
        <v>45624</v>
      </c>
      <c r="M18" s="1645" t="e">
        <f t="shared" ref="M18:N29" si="21">D18+39</f>
        <v>#VALUE!</v>
      </c>
      <c r="N18" s="1645">
        <f t="shared" si="21"/>
        <v>45626</v>
      </c>
      <c r="O18" s="1645">
        <f t="shared" ref="O18:O29" si="22">E18+42</f>
        <v>45629</v>
      </c>
      <c r="P18"/>
      <c r="Q18" s="2082">
        <f t="shared" si="12"/>
        <v>45582</v>
      </c>
      <c r="R18" s="2083">
        <f t="shared" si="13"/>
        <v>45583</v>
      </c>
      <c r="S18" s="1543">
        <f t="shared" si="14"/>
        <v>45576</v>
      </c>
    </row>
    <row r="19" spans="1:19" s="182" customFormat="1" ht="20.100000000000001" hidden="1" customHeight="1">
      <c r="A19" s="1961" t="s">
        <v>7342</v>
      </c>
      <c r="B19" s="3019" t="s">
        <v>7343</v>
      </c>
      <c r="C19" s="1643" t="s">
        <v>7344</v>
      </c>
      <c r="D19" s="1644" t="s">
        <v>7345</v>
      </c>
      <c r="E19" s="1645">
        <v>45597</v>
      </c>
      <c r="F19" s="1645">
        <f t="shared" si="15"/>
        <v>45602</v>
      </c>
      <c r="G19" s="1645">
        <f t="shared" si="0"/>
        <v>45624</v>
      </c>
      <c r="H19" s="1645">
        <f t="shared" si="16"/>
        <v>45628</v>
      </c>
      <c r="I19" s="1887">
        <f t="shared" si="17"/>
        <v>45631</v>
      </c>
      <c r="J19" s="1645" t="e">
        <f t="shared" si="18"/>
        <v>#VALUE!</v>
      </c>
      <c r="K19" s="1645" t="e">
        <f t="shared" si="19"/>
        <v>#VALUE!</v>
      </c>
      <c r="L19" s="1645">
        <f t="shared" si="20"/>
        <v>45634</v>
      </c>
      <c r="M19" s="1645" t="e">
        <f t="shared" si="21"/>
        <v>#VALUE!</v>
      </c>
      <c r="N19" s="1645">
        <f t="shared" si="21"/>
        <v>45636</v>
      </c>
      <c r="O19" s="1645">
        <f t="shared" si="22"/>
        <v>45639</v>
      </c>
      <c r="Q19" s="2082">
        <f t="shared" si="12"/>
        <v>45589</v>
      </c>
      <c r="R19" s="2083">
        <f t="shared" si="13"/>
        <v>45590</v>
      </c>
      <c r="S19" s="1543">
        <f t="shared" si="14"/>
        <v>45583</v>
      </c>
    </row>
    <row r="20" spans="1:19" s="182" customFormat="1" ht="20.100000000000001" hidden="1" customHeight="1">
      <c r="A20" s="1961" t="s">
        <v>7346</v>
      </c>
      <c r="B20" s="3019" t="s">
        <v>7347</v>
      </c>
      <c r="C20" s="1953" t="s">
        <v>7348</v>
      </c>
      <c r="D20" s="1954" t="s">
        <v>7349</v>
      </c>
      <c r="E20" s="1955">
        <v>45617</v>
      </c>
      <c r="F20" s="1955">
        <f>E20+7</f>
        <v>45624</v>
      </c>
      <c r="G20" s="1955">
        <f t="shared" si="0"/>
        <v>45644</v>
      </c>
      <c r="H20" s="1955">
        <f t="shared" si="16"/>
        <v>45648</v>
      </c>
      <c r="I20" s="1959">
        <f t="shared" si="17"/>
        <v>45651</v>
      </c>
      <c r="J20" s="1955" t="e">
        <f t="shared" si="18"/>
        <v>#VALUE!</v>
      </c>
      <c r="K20" s="1955" t="e">
        <f t="shared" si="19"/>
        <v>#VALUE!</v>
      </c>
      <c r="L20" s="1955">
        <f t="shared" si="20"/>
        <v>45654</v>
      </c>
      <c r="M20" s="1955" t="e">
        <f t="shared" si="21"/>
        <v>#VALUE!</v>
      </c>
      <c r="N20" s="1955">
        <f t="shared" si="21"/>
        <v>45656</v>
      </c>
      <c r="O20" s="1955">
        <f t="shared" si="22"/>
        <v>45659</v>
      </c>
      <c r="P20"/>
      <c r="Q20" s="2082">
        <f t="shared" ref="Q20:Q24" si="23">Q19+7</f>
        <v>45596</v>
      </c>
      <c r="R20" s="2083">
        <f t="shared" ref="R20:R24" si="24">Q20+1</f>
        <v>45597</v>
      </c>
      <c r="S20" s="1543">
        <f t="shared" ref="S20:S28" si="25">R20-7</f>
        <v>45590</v>
      </c>
    </row>
    <row r="21" spans="1:19" s="182" customFormat="1" ht="20.100000000000001" hidden="1" customHeight="1">
      <c r="A21" s="1961"/>
      <c r="B21" s="3019" t="s">
        <v>7350</v>
      </c>
      <c r="C21" s="1953" t="s">
        <v>7351</v>
      </c>
      <c r="D21" s="1954" t="s">
        <v>7352</v>
      </c>
      <c r="E21" s="1955">
        <v>45612</v>
      </c>
      <c r="F21" s="1955">
        <f>E21+7</f>
        <v>45619</v>
      </c>
      <c r="G21" s="1955">
        <f t="shared" si="0"/>
        <v>45639</v>
      </c>
      <c r="H21" s="1955">
        <f t="shared" si="16"/>
        <v>45643</v>
      </c>
      <c r="I21" s="1959">
        <f t="shared" si="17"/>
        <v>45646</v>
      </c>
      <c r="J21" s="1955" t="e">
        <f t="shared" si="18"/>
        <v>#VALUE!</v>
      </c>
      <c r="K21" s="1955" t="e">
        <f t="shared" si="19"/>
        <v>#VALUE!</v>
      </c>
      <c r="L21" s="1955">
        <f t="shared" si="20"/>
        <v>45649</v>
      </c>
      <c r="M21" s="1955" t="e">
        <f t="shared" si="21"/>
        <v>#VALUE!</v>
      </c>
      <c r="N21" s="1955">
        <f t="shared" si="21"/>
        <v>45651</v>
      </c>
      <c r="O21" s="1955">
        <f t="shared" si="22"/>
        <v>45654</v>
      </c>
      <c r="P21"/>
      <c r="Q21" s="2082">
        <f t="shared" si="23"/>
        <v>45603</v>
      </c>
      <c r="R21" s="2083">
        <f t="shared" si="24"/>
        <v>45604</v>
      </c>
      <c r="S21" s="1543">
        <f t="shared" si="25"/>
        <v>45597</v>
      </c>
    </row>
    <row r="22" spans="1:19" s="182" customFormat="1" ht="20.100000000000001" hidden="1" customHeight="1">
      <c r="A22" s="1961"/>
      <c r="B22" s="3019" t="s">
        <v>7353</v>
      </c>
      <c r="C22" s="1953" t="s">
        <v>7354</v>
      </c>
      <c r="D22" s="1954" t="s">
        <v>7355</v>
      </c>
      <c r="E22" s="1955">
        <v>45618</v>
      </c>
      <c r="F22" s="2002" t="s">
        <v>3188</v>
      </c>
      <c r="G22" s="1955">
        <f t="shared" si="0"/>
        <v>45645</v>
      </c>
      <c r="H22" s="1955">
        <f t="shared" si="16"/>
        <v>45649</v>
      </c>
      <c r="I22" s="1959">
        <f t="shared" si="17"/>
        <v>45652</v>
      </c>
      <c r="J22" s="1955" t="e">
        <f t="shared" si="18"/>
        <v>#VALUE!</v>
      </c>
      <c r="K22" s="1955" t="e">
        <f t="shared" si="19"/>
        <v>#VALUE!</v>
      </c>
      <c r="L22" s="1955">
        <f t="shared" si="20"/>
        <v>45655</v>
      </c>
      <c r="M22" s="1955" t="e">
        <f t="shared" si="21"/>
        <v>#VALUE!</v>
      </c>
      <c r="N22" s="1955">
        <f t="shared" si="21"/>
        <v>45657</v>
      </c>
      <c r="O22" s="1955">
        <f t="shared" si="22"/>
        <v>45660</v>
      </c>
      <c r="P22"/>
      <c r="Q22" s="2082">
        <f t="shared" si="23"/>
        <v>45610</v>
      </c>
      <c r="R22" s="2083">
        <f t="shared" si="24"/>
        <v>45611</v>
      </c>
      <c r="S22" s="1543">
        <f t="shared" si="25"/>
        <v>45604</v>
      </c>
    </row>
    <row r="23" spans="1:19" s="182" customFormat="1" ht="20.100000000000001" hidden="1" customHeight="1">
      <c r="A23" s="1961" t="s">
        <v>7356</v>
      </c>
      <c r="B23" s="3019" t="s">
        <v>7357</v>
      </c>
      <c r="C23" s="1953" t="s">
        <v>7358</v>
      </c>
      <c r="D23" s="1954" t="s">
        <v>7359</v>
      </c>
      <c r="E23" s="1955">
        <v>45625</v>
      </c>
      <c r="F23" s="1955">
        <f t="shared" ref="F23:F28" si="26">E23+7</f>
        <v>45632</v>
      </c>
      <c r="G23" s="1955">
        <f t="shared" si="0"/>
        <v>45652</v>
      </c>
      <c r="H23" s="1955">
        <f t="shared" si="16"/>
        <v>45656</v>
      </c>
      <c r="I23" s="1959">
        <f t="shared" si="17"/>
        <v>45659</v>
      </c>
      <c r="J23" s="1955" t="e">
        <f t="shared" si="18"/>
        <v>#VALUE!</v>
      </c>
      <c r="K23" s="1955" t="e">
        <f t="shared" si="19"/>
        <v>#VALUE!</v>
      </c>
      <c r="L23" s="1955">
        <f t="shared" si="20"/>
        <v>45662</v>
      </c>
      <c r="M23" s="1955" t="e">
        <f t="shared" si="21"/>
        <v>#VALUE!</v>
      </c>
      <c r="N23" s="1955">
        <f t="shared" si="21"/>
        <v>45664</v>
      </c>
      <c r="O23" s="1955">
        <f t="shared" si="22"/>
        <v>45667</v>
      </c>
      <c r="P23"/>
      <c r="Q23" s="2082">
        <f t="shared" si="23"/>
        <v>45617</v>
      </c>
      <c r="R23" s="2083">
        <f t="shared" si="24"/>
        <v>45618</v>
      </c>
      <c r="S23" s="1543">
        <f t="shared" si="25"/>
        <v>45611</v>
      </c>
    </row>
    <row r="24" spans="1:19" s="182" customFormat="1" ht="20.100000000000001" hidden="1" customHeight="1">
      <c r="A24" s="1961"/>
      <c r="B24" s="3019" t="s">
        <v>7360</v>
      </c>
      <c r="C24" s="1953" t="s">
        <v>7295</v>
      </c>
      <c r="D24" s="1954" t="s">
        <v>7361</v>
      </c>
      <c r="E24" s="1955">
        <v>45635</v>
      </c>
      <c r="F24" s="2002" t="s">
        <v>3188</v>
      </c>
      <c r="G24" s="1955">
        <f t="shared" si="0"/>
        <v>45662</v>
      </c>
      <c r="H24" s="1955">
        <f t="shared" si="16"/>
        <v>45666</v>
      </c>
      <c r="I24" s="1959">
        <f t="shared" si="17"/>
        <v>45669</v>
      </c>
      <c r="J24" s="1955" t="e">
        <f t="shared" si="18"/>
        <v>#VALUE!</v>
      </c>
      <c r="K24" s="1955" t="e">
        <f t="shared" si="19"/>
        <v>#VALUE!</v>
      </c>
      <c r="L24" s="1955">
        <f t="shared" si="20"/>
        <v>45672</v>
      </c>
      <c r="M24" s="1955" t="e">
        <f t="shared" si="21"/>
        <v>#VALUE!</v>
      </c>
      <c r="N24" s="1955">
        <f t="shared" si="21"/>
        <v>45674</v>
      </c>
      <c r="O24" s="1955">
        <f t="shared" si="22"/>
        <v>45677</v>
      </c>
      <c r="P24"/>
      <c r="Q24" s="2082">
        <f t="shared" si="23"/>
        <v>45624</v>
      </c>
      <c r="R24" s="2083">
        <f t="shared" si="24"/>
        <v>45625</v>
      </c>
      <c r="S24" s="1543">
        <f t="shared" si="25"/>
        <v>45618</v>
      </c>
    </row>
    <row r="25" spans="1:19" s="182" customFormat="1" ht="20.100000000000001" hidden="1" customHeight="1">
      <c r="A25" s="1961"/>
      <c r="B25" s="3019" t="s">
        <v>7362</v>
      </c>
      <c r="C25" s="1643" t="s">
        <v>6431</v>
      </c>
      <c r="D25" s="1644" t="s">
        <v>7363</v>
      </c>
      <c r="E25" s="1645">
        <v>45640</v>
      </c>
      <c r="F25" s="1645">
        <f t="shared" si="26"/>
        <v>45647</v>
      </c>
      <c r="G25" s="1645">
        <f t="shared" si="0"/>
        <v>45667</v>
      </c>
      <c r="H25" s="1645">
        <f t="shared" si="16"/>
        <v>45671</v>
      </c>
      <c r="I25" s="1887">
        <f t="shared" si="17"/>
        <v>45674</v>
      </c>
      <c r="J25" s="1645" t="e">
        <f t="shared" si="18"/>
        <v>#VALUE!</v>
      </c>
      <c r="K25" s="1645" t="e">
        <f t="shared" si="19"/>
        <v>#VALUE!</v>
      </c>
      <c r="L25" s="1645">
        <f t="shared" si="20"/>
        <v>45677</v>
      </c>
      <c r="M25" s="1645" t="e">
        <f t="shared" si="21"/>
        <v>#VALUE!</v>
      </c>
      <c r="N25" s="1645">
        <f t="shared" si="21"/>
        <v>45679</v>
      </c>
      <c r="O25" s="1645">
        <f t="shared" si="22"/>
        <v>45682</v>
      </c>
      <c r="P25"/>
      <c r="Q25" s="2082">
        <f t="shared" ref="Q25:Q29" si="27">Q24+7</f>
        <v>45631</v>
      </c>
      <c r="R25" s="2083">
        <f t="shared" ref="R25:R33" si="28">Q25+1</f>
        <v>45632</v>
      </c>
      <c r="S25" s="1543">
        <f t="shared" si="25"/>
        <v>45625</v>
      </c>
    </row>
    <row r="26" spans="1:19" s="182" customFormat="1" ht="20.100000000000001" hidden="1" customHeight="1">
      <c r="A26" s="1961" t="s">
        <v>7364</v>
      </c>
      <c r="B26" s="3019" t="s">
        <v>7365</v>
      </c>
      <c r="C26" s="1643" t="s">
        <v>7366</v>
      </c>
      <c r="D26" s="1644" t="s">
        <v>7367</v>
      </c>
      <c r="E26" s="1645">
        <v>45645</v>
      </c>
      <c r="F26" s="1645">
        <f t="shared" si="26"/>
        <v>45652</v>
      </c>
      <c r="G26" s="1645">
        <f t="shared" si="0"/>
        <v>45672</v>
      </c>
      <c r="H26" s="1645">
        <f t="shared" si="16"/>
        <v>45676</v>
      </c>
      <c r="I26" s="1887">
        <f t="shared" si="17"/>
        <v>45679</v>
      </c>
      <c r="J26" s="1645" t="e">
        <f t="shared" si="18"/>
        <v>#VALUE!</v>
      </c>
      <c r="K26" s="1645" t="e">
        <f t="shared" si="19"/>
        <v>#VALUE!</v>
      </c>
      <c r="L26" s="1645">
        <f t="shared" si="20"/>
        <v>45682</v>
      </c>
      <c r="M26" s="1645" t="e">
        <f t="shared" si="21"/>
        <v>#VALUE!</v>
      </c>
      <c r="N26" s="1645">
        <f t="shared" si="21"/>
        <v>45684</v>
      </c>
      <c r="O26" s="1645">
        <f t="shared" si="22"/>
        <v>45687</v>
      </c>
      <c r="P26"/>
      <c r="Q26" s="2082">
        <f t="shared" si="27"/>
        <v>45638</v>
      </c>
      <c r="R26" s="2083">
        <f t="shared" si="28"/>
        <v>45639</v>
      </c>
      <c r="S26" s="1543">
        <f t="shared" si="25"/>
        <v>45632</v>
      </c>
    </row>
    <row r="27" spans="1:19" s="182" customFormat="1" ht="20.100000000000001" hidden="1" customHeight="1">
      <c r="A27" s="1961" t="s">
        <v>7368</v>
      </c>
      <c r="B27" s="3019" t="s">
        <v>7369</v>
      </c>
      <c r="C27" s="1643" t="s">
        <v>7370</v>
      </c>
      <c r="D27" s="1644" t="s">
        <v>7371</v>
      </c>
      <c r="E27" s="1645">
        <v>45654</v>
      </c>
      <c r="F27" s="1645">
        <f>E27+7</f>
        <v>45661</v>
      </c>
      <c r="G27" s="1645">
        <f t="shared" si="0"/>
        <v>45681</v>
      </c>
      <c r="H27" s="1645">
        <f t="shared" si="16"/>
        <v>45685</v>
      </c>
      <c r="I27" s="1887">
        <f t="shared" si="17"/>
        <v>45688</v>
      </c>
      <c r="J27" s="1645" t="e">
        <f t="shared" si="18"/>
        <v>#VALUE!</v>
      </c>
      <c r="K27" s="1645" t="e">
        <f t="shared" si="19"/>
        <v>#VALUE!</v>
      </c>
      <c r="L27" s="1645">
        <f t="shared" si="20"/>
        <v>45691</v>
      </c>
      <c r="M27" s="1645" t="e">
        <f t="shared" si="21"/>
        <v>#VALUE!</v>
      </c>
      <c r="N27" s="1645">
        <f t="shared" si="21"/>
        <v>45693</v>
      </c>
      <c r="O27" s="1645">
        <f t="shared" si="22"/>
        <v>45696</v>
      </c>
      <c r="P27"/>
      <c r="Q27" s="2082">
        <f t="shared" si="27"/>
        <v>45645</v>
      </c>
      <c r="R27" s="2083">
        <f t="shared" si="28"/>
        <v>45646</v>
      </c>
      <c r="S27" s="1543">
        <f t="shared" si="25"/>
        <v>45639</v>
      </c>
    </row>
    <row r="28" spans="1:19" s="182" customFormat="1" ht="20.100000000000001" hidden="1" customHeight="1">
      <c r="A28" s="1961"/>
      <c r="B28" s="3019" t="s">
        <v>7372</v>
      </c>
      <c r="C28" s="1643" t="s">
        <v>5170</v>
      </c>
      <c r="D28" s="1644" t="s">
        <v>7373</v>
      </c>
      <c r="E28" s="1645">
        <v>45293</v>
      </c>
      <c r="F28" s="1645">
        <f t="shared" si="26"/>
        <v>45300</v>
      </c>
      <c r="G28" s="1645">
        <f t="shared" si="0"/>
        <v>45320</v>
      </c>
      <c r="H28" s="1645">
        <f t="shared" si="16"/>
        <v>45324</v>
      </c>
      <c r="I28" s="1887">
        <f t="shared" si="17"/>
        <v>45327</v>
      </c>
      <c r="J28" s="1645" t="e">
        <f t="shared" si="18"/>
        <v>#VALUE!</v>
      </c>
      <c r="K28" s="1645" t="e">
        <f t="shared" si="19"/>
        <v>#VALUE!</v>
      </c>
      <c r="L28" s="1645">
        <f t="shared" si="20"/>
        <v>45330</v>
      </c>
      <c r="M28" s="1645" t="e">
        <f t="shared" si="21"/>
        <v>#VALUE!</v>
      </c>
      <c r="N28" s="1645">
        <f t="shared" si="21"/>
        <v>45332</v>
      </c>
      <c r="O28" s="1645">
        <f t="shared" si="22"/>
        <v>45335</v>
      </c>
      <c r="P28"/>
      <c r="Q28" s="2082">
        <f t="shared" si="27"/>
        <v>45652</v>
      </c>
      <c r="R28" s="2083">
        <f t="shared" si="28"/>
        <v>45653</v>
      </c>
      <c r="S28" s="1543">
        <f t="shared" si="25"/>
        <v>45646</v>
      </c>
    </row>
    <row r="29" spans="1:19" s="182" customFormat="1" ht="20.100000000000001" hidden="1" customHeight="1">
      <c r="A29" s="1961"/>
      <c r="B29" s="3019" t="s">
        <v>7374</v>
      </c>
      <c r="C29" s="1953" t="s">
        <v>7375</v>
      </c>
      <c r="D29" s="1954" t="s">
        <v>7376</v>
      </c>
      <c r="E29" s="1955">
        <v>45307</v>
      </c>
      <c r="F29" s="2002" t="s">
        <v>3188</v>
      </c>
      <c r="G29" s="1955">
        <f>E29+27</f>
        <v>45334</v>
      </c>
      <c r="H29" s="1955">
        <f t="shared" si="16"/>
        <v>45338</v>
      </c>
      <c r="I29" s="1959">
        <f t="shared" si="17"/>
        <v>45341</v>
      </c>
      <c r="J29" s="1955" t="e">
        <f t="shared" si="18"/>
        <v>#VALUE!</v>
      </c>
      <c r="K29" s="1955" t="e">
        <f t="shared" si="19"/>
        <v>#VALUE!</v>
      </c>
      <c r="L29" s="1955">
        <f t="shared" si="20"/>
        <v>45344</v>
      </c>
      <c r="M29" s="1955" t="e">
        <f t="shared" si="21"/>
        <v>#VALUE!</v>
      </c>
      <c r="N29" s="1955">
        <f t="shared" si="21"/>
        <v>45346</v>
      </c>
      <c r="O29" s="1955">
        <f t="shared" si="22"/>
        <v>45349</v>
      </c>
      <c r="P29"/>
      <c r="Q29" s="2082">
        <f t="shared" si="27"/>
        <v>45659</v>
      </c>
      <c r="R29" s="2083">
        <f t="shared" si="28"/>
        <v>45660</v>
      </c>
      <c r="S29" s="1543">
        <f t="shared" ref="S29:S51" si="29">R29-7</f>
        <v>45653</v>
      </c>
    </row>
    <row r="30" spans="1:19" s="182" customFormat="1" ht="20.100000000000001" hidden="1" customHeight="1">
      <c r="A30" s="1961"/>
      <c r="B30" s="3019" t="s">
        <v>7377</v>
      </c>
      <c r="C30" s="1953" t="s">
        <v>6479</v>
      </c>
      <c r="D30" s="1954" t="s">
        <v>7378</v>
      </c>
      <c r="E30" s="1955">
        <v>45308</v>
      </c>
      <c r="F30" s="2002" t="s">
        <v>3188</v>
      </c>
      <c r="G30" s="1955">
        <f t="shared" ref="G30:G38" si="30">E30+27</f>
        <v>45335</v>
      </c>
      <c r="H30" s="1955">
        <f t="shared" ref="H30:H38" si="31">E30+31</f>
        <v>45339</v>
      </c>
      <c r="I30" s="1959">
        <f t="shared" ref="I30:I38" si="32">E30+34</f>
        <v>45342</v>
      </c>
      <c r="J30" s="1955" t="e">
        <f t="shared" si="18"/>
        <v>#VALUE!</v>
      </c>
      <c r="K30" s="1955" t="e">
        <f t="shared" si="19"/>
        <v>#VALUE!</v>
      </c>
      <c r="L30" s="1955">
        <f t="shared" ref="L30:L38" si="33">E30+37</f>
        <v>45345</v>
      </c>
      <c r="M30" s="1955" t="e">
        <f t="shared" ref="M30:N38" si="34">D30+39</f>
        <v>#VALUE!</v>
      </c>
      <c r="N30" s="1955">
        <f t="shared" si="34"/>
        <v>45347</v>
      </c>
      <c r="O30" s="1955">
        <f t="shared" ref="O30:O38" si="35">E30+42</f>
        <v>45350</v>
      </c>
      <c r="P30"/>
      <c r="Q30" s="2082">
        <f t="shared" ref="Q30:Q51" si="36">Q29+7</f>
        <v>45666</v>
      </c>
      <c r="R30" s="2083">
        <f t="shared" si="28"/>
        <v>45667</v>
      </c>
      <c r="S30" s="1543">
        <f t="shared" si="29"/>
        <v>45660</v>
      </c>
    </row>
    <row r="31" spans="1:19" s="182" customFormat="1" ht="20.100000000000001" hidden="1" customHeight="1">
      <c r="A31" s="1961"/>
      <c r="B31" s="3019" t="s">
        <v>7379</v>
      </c>
      <c r="C31" s="1953" t="s">
        <v>7380</v>
      </c>
      <c r="D31" s="1954" t="s">
        <v>7381</v>
      </c>
      <c r="E31" s="1955">
        <v>45682</v>
      </c>
      <c r="F31" s="2002" t="s">
        <v>3188</v>
      </c>
      <c r="G31" s="1955">
        <f t="shared" si="30"/>
        <v>45709</v>
      </c>
      <c r="H31" s="1955">
        <f t="shared" si="31"/>
        <v>45713</v>
      </c>
      <c r="I31" s="1959">
        <f t="shared" si="32"/>
        <v>45716</v>
      </c>
      <c r="J31" s="1955" t="e">
        <f t="shared" si="18"/>
        <v>#VALUE!</v>
      </c>
      <c r="K31" s="1955" t="e">
        <f t="shared" si="19"/>
        <v>#VALUE!</v>
      </c>
      <c r="L31" s="1955">
        <f t="shared" si="33"/>
        <v>45719</v>
      </c>
      <c r="M31" s="1955" t="e">
        <f t="shared" si="34"/>
        <v>#VALUE!</v>
      </c>
      <c r="N31" s="1955">
        <f t="shared" si="34"/>
        <v>45721</v>
      </c>
      <c r="O31" s="1955">
        <f t="shared" si="35"/>
        <v>45724</v>
      </c>
      <c r="P31"/>
      <c r="Q31" s="2082">
        <f t="shared" si="36"/>
        <v>45673</v>
      </c>
      <c r="R31" s="2083">
        <f t="shared" si="28"/>
        <v>45674</v>
      </c>
      <c r="S31" s="1543">
        <f t="shared" si="29"/>
        <v>45667</v>
      </c>
    </row>
    <row r="32" spans="1:19" s="182" customFormat="1" ht="20.100000000000001" hidden="1" customHeight="1">
      <c r="A32" s="1961" t="s">
        <v>7382</v>
      </c>
      <c r="B32" s="3019" t="s">
        <v>7383</v>
      </c>
      <c r="C32" s="1953" t="s">
        <v>7384</v>
      </c>
      <c r="D32" s="1954" t="s">
        <v>7385</v>
      </c>
      <c r="E32" s="1955">
        <v>45689</v>
      </c>
      <c r="F32" s="1955">
        <f t="shared" ref="F32:F38" si="37">E32+7</f>
        <v>45696</v>
      </c>
      <c r="G32" s="1955">
        <f t="shared" si="30"/>
        <v>45716</v>
      </c>
      <c r="H32" s="1955">
        <f t="shared" si="31"/>
        <v>45720</v>
      </c>
      <c r="I32" s="1959">
        <f t="shared" si="32"/>
        <v>45723</v>
      </c>
      <c r="J32" s="1955" t="e">
        <f t="shared" si="18"/>
        <v>#VALUE!</v>
      </c>
      <c r="K32" s="1955" t="e">
        <f t="shared" si="19"/>
        <v>#VALUE!</v>
      </c>
      <c r="L32" s="1955">
        <f t="shared" si="33"/>
        <v>45726</v>
      </c>
      <c r="M32" s="1955" t="e">
        <f t="shared" si="34"/>
        <v>#VALUE!</v>
      </c>
      <c r="N32" s="1955">
        <f t="shared" si="34"/>
        <v>45728</v>
      </c>
      <c r="O32" s="1955">
        <f t="shared" si="35"/>
        <v>45731</v>
      </c>
      <c r="P32"/>
      <c r="Q32" s="2082">
        <f t="shared" si="36"/>
        <v>45680</v>
      </c>
      <c r="R32" s="2083">
        <f t="shared" si="28"/>
        <v>45681</v>
      </c>
      <c r="S32" s="1543">
        <f t="shared" si="29"/>
        <v>45674</v>
      </c>
    </row>
    <row r="33" spans="1:19" s="182" customFormat="1" ht="20.100000000000001" hidden="1" customHeight="1">
      <c r="A33" s="1961"/>
      <c r="B33" s="3019" t="s">
        <v>7386</v>
      </c>
      <c r="C33" s="1953" t="s">
        <v>7387</v>
      </c>
      <c r="D33" s="1954" t="s">
        <v>7388</v>
      </c>
      <c r="E33" s="1955">
        <v>45703</v>
      </c>
      <c r="F33" s="2007" t="s">
        <v>7389</v>
      </c>
      <c r="G33" s="1955">
        <f t="shared" si="30"/>
        <v>45730</v>
      </c>
      <c r="H33" s="1955">
        <f t="shared" si="31"/>
        <v>45734</v>
      </c>
      <c r="I33" s="1959">
        <f t="shared" si="32"/>
        <v>45737</v>
      </c>
      <c r="J33" s="1955" t="e">
        <f t="shared" si="18"/>
        <v>#VALUE!</v>
      </c>
      <c r="K33" s="1955" t="e">
        <f t="shared" si="19"/>
        <v>#VALUE!</v>
      </c>
      <c r="L33" s="1955">
        <f t="shared" si="33"/>
        <v>45740</v>
      </c>
      <c r="M33" s="1955" t="e">
        <f t="shared" si="34"/>
        <v>#VALUE!</v>
      </c>
      <c r="N33" s="1955">
        <f t="shared" si="34"/>
        <v>45742</v>
      </c>
      <c r="O33" s="1955">
        <f t="shared" si="35"/>
        <v>45745</v>
      </c>
      <c r="P33"/>
      <c r="Q33" s="2082">
        <f t="shared" si="36"/>
        <v>45687</v>
      </c>
      <c r="R33" s="2083">
        <f t="shared" si="28"/>
        <v>45688</v>
      </c>
      <c r="S33" s="1543">
        <f t="shared" si="29"/>
        <v>45681</v>
      </c>
    </row>
    <row r="34" spans="1:19" s="182" customFormat="1" ht="20.100000000000001" hidden="1" customHeight="1">
      <c r="A34" s="1961" t="s">
        <v>7390</v>
      </c>
      <c r="B34" s="3019" t="s">
        <v>7391</v>
      </c>
      <c r="C34" s="1643" t="s">
        <v>7392</v>
      </c>
      <c r="D34" s="1644" t="s">
        <v>7393</v>
      </c>
      <c r="E34" s="1645">
        <v>45703</v>
      </c>
      <c r="F34" s="1645">
        <f t="shared" si="37"/>
        <v>45710</v>
      </c>
      <c r="G34" s="1645">
        <f t="shared" si="30"/>
        <v>45730</v>
      </c>
      <c r="H34" s="1645">
        <f t="shared" si="31"/>
        <v>45734</v>
      </c>
      <c r="I34" s="1887">
        <f t="shared" si="32"/>
        <v>45737</v>
      </c>
      <c r="J34" s="1645" t="e">
        <f t="shared" si="18"/>
        <v>#VALUE!</v>
      </c>
      <c r="K34" s="1645" t="e">
        <f t="shared" si="19"/>
        <v>#VALUE!</v>
      </c>
      <c r="L34" s="1645">
        <f t="shared" si="33"/>
        <v>45740</v>
      </c>
      <c r="M34" s="1645" t="e">
        <f t="shared" si="34"/>
        <v>#VALUE!</v>
      </c>
      <c r="N34" s="1645">
        <f t="shared" si="34"/>
        <v>45742</v>
      </c>
      <c r="O34" s="1645">
        <f t="shared" si="35"/>
        <v>45745</v>
      </c>
      <c r="P34"/>
      <c r="Q34" s="2082">
        <f t="shared" si="36"/>
        <v>45694</v>
      </c>
      <c r="R34" s="2083">
        <f>Q34+1</f>
        <v>45695</v>
      </c>
      <c r="S34" s="1543">
        <f t="shared" si="29"/>
        <v>45688</v>
      </c>
    </row>
    <row r="35" spans="1:19" s="182" customFormat="1" ht="20.100000000000001" hidden="1" customHeight="1">
      <c r="A35" s="1961"/>
      <c r="B35" s="3019" t="s">
        <v>7394</v>
      </c>
      <c r="C35" s="2867" t="s">
        <v>404</v>
      </c>
      <c r="D35" s="2433" t="s">
        <v>7395</v>
      </c>
      <c r="E35" s="2007">
        <v>45701</v>
      </c>
      <c r="F35" s="2007">
        <f t="shared" si="37"/>
        <v>45708</v>
      </c>
      <c r="G35" s="2007">
        <f t="shared" si="30"/>
        <v>45728</v>
      </c>
      <c r="H35" s="2007">
        <f t="shared" si="31"/>
        <v>45732</v>
      </c>
      <c r="I35" s="2008">
        <f t="shared" si="32"/>
        <v>45735</v>
      </c>
      <c r="J35" s="2007" t="e">
        <f t="shared" si="18"/>
        <v>#VALUE!</v>
      </c>
      <c r="K35" s="2007" t="e">
        <f t="shared" si="19"/>
        <v>#VALUE!</v>
      </c>
      <c r="L35" s="2007">
        <f t="shared" si="33"/>
        <v>45738</v>
      </c>
      <c r="M35" s="2007" t="e">
        <f t="shared" si="34"/>
        <v>#VALUE!</v>
      </c>
      <c r="N35" s="2007">
        <f t="shared" si="34"/>
        <v>45740</v>
      </c>
      <c r="O35" s="2007">
        <f t="shared" si="35"/>
        <v>45743</v>
      </c>
      <c r="P35"/>
      <c r="Q35" s="2082">
        <f t="shared" si="36"/>
        <v>45701</v>
      </c>
      <c r="R35" s="2083">
        <f>Q35+1</f>
        <v>45702</v>
      </c>
      <c r="S35" s="1543">
        <f t="shared" si="29"/>
        <v>45695</v>
      </c>
    </row>
    <row r="36" spans="1:19" s="182" customFormat="1" ht="20.100000000000001" hidden="1" customHeight="1">
      <c r="A36" s="1961" t="s">
        <v>7396</v>
      </c>
      <c r="B36" s="3019" t="s">
        <v>7397</v>
      </c>
      <c r="C36" s="1643" t="s">
        <v>7398</v>
      </c>
      <c r="D36" s="1644" t="s">
        <v>7399</v>
      </c>
      <c r="E36" s="1645">
        <v>45716</v>
      </c>
      <c r="F36" s="1645">
        <f>E36+5</f>
        <v>45721</v>
      </c>
      <c r="G36" s="1645">
        <f t="shared" ref="G36:G37" si="38">E36+23</f>
        <v>45739</v>
      </c>
      <c r="H36" s="1645">
        <f>E36+28</f>
        <v>45744</v>
      </c>
      <c r="I36" s="1887">
        <f>E36+32</f>
        <v>45748</v>
      </c>
      <c r="J36" s="1887">
        <f>E36+34</f>
        <v>45750</v>
      </c>
      <c r="K36" s="1887">
        <f>E36+42</f>
        <v>45758</v>
      </c>
      <c r="L36" s="1645">
        <f>E36+45</f>
        <v>45761</v>
      </c>
      <c r="M36" s="1645">
        <f>E36+49</f>
        <v>45765</v>
      </c>
      <c r="N36" s="1645">
        <f>E36+52</f>
        <v>45768</v>
      </c>
      <c r="O36" s="1645">
        <f>E36+55</f>
        <v>45771</v>
      </c>
      <c r="P36"/>
      <c r="Q36" s="2082">
        <f t="shared" si="36"/>
        <v>45708</v>
      </c>
      <c r="R36" s="2083">
        <f>Q36+1</f>
        <v>45709</v>
      </c>
      <c r="S36" s="1543">
        <f t="shared" si="29"/>
        <v>45702</v>
      </c>
    </row>
    <row r="37" spans="1:19" s="182" customFormat="1" ht="20.100000000000001" hidden="1" customHeight="1">
      <c r="A37" s="1961"/>
      <c r="B37" s="3019" t="s">
        <v>7400</v>
      </c>
      <c r="C37" s="1643" t="s">
        <v>5311</v>
      </c>
      <c r="D37" s="1644" t="s">
        <v>7401</v>
      </c>
      <c r="E37" s="1645">
        <v>45723</v>
      </c>
      <c r="F37" s="1645">
        <f>E37+5</f>
        <v>45728</v>
      </c>
      <c r="G37" s="1645">
        <f t="shared" si="38"/>
        <v>45746</v>
      </c>
      <c r="H37" s="1645">
        <f>E37+28</f>
        <v>45751</v>
      </c>
      <c r="I37" s="1887">
        <f>E37+32</f>
        <v>45755</v>
      </c>
      <c r="J37" s="1887">
        <f>E37+34</f>
        <v>45757</v>
      </c>
      <c r="K37" s="1887">
        <f>E37+42</f>
        <v>45765</v>
      </c>
      <c r="L37" s="1645">
        <f>E37+45</f>
        <v>45768</v>
      </c>
      <c r="M37" s="1645">
        <f>E37+49</f>
        <v>45772</v>
      </c>
      <c r="N37" s="1645">
        <f>E37+52</f>
        <v>45775</v>
      </c>
      <c r="O37" s="1645">
        <f>E37+55</f>
        <v>45778</v>
      </c>
      <c r="P37"/>
      <c r="Q37" s="2082">
        <f t="shared" si="36"/>
        <v>45715</v>
      </c>
      <c r="R37" s="2083">
        <f>Q37+1</f>
        <v>45716</v>
      </c>
      <c r="S37" s="1543">
        <f t="shared" si="29"/>
        <v>45709</v>
      </c>
    </row>
    <row r="38" spans="1:19" s="182" customFormat="1" ht="20.100000000000001" hidden="1" customHeight="1">
      <c r="A38" s="1961" t="s">
        <v>7402</v>
      </c>
      <c r="B38" s="3019" t="s">
        <v>7403</v>
      </c>
      <c r="C38" s="2005" t="s">
        <v>404</v>
      </c>
      <c r="D38" s="1954" t="s">
        <v>7404</v>
      </c>
      <c r="E38" s="2007">
        <v>45722</v>
      </c>
      <c r="F38" s="2007">
        <f t="shared" si="37"/>
        <v>45729</v>
      </c>
      <c r="G38" s="2007">
        <f t="shared" si="30"/>
        <v>45749</v>
      </c>
      <c r="H38" s="2007">
        <f t="shared" si="31"/>
        <v>45753</v>
      </c>
      <c r="I38" s="2008">
        <f t="shared" si="32"/>
        <v>45756</v>
      </c>
      <c r="J38" s="2007" t="e">
        <f t="shared" si="18"/>
        <v>#VALUE!</v>
      </c>
      <c r="K38" s="2007" t="e">
        <f t="shared" si="19"/>
        <v>#VALUE!</v>
      </c>
      <c r="L38" s="2007">
        <f t="shared" si="33"/>
        <v>45759</v>
      </c>
      <c r="M38" s="2007" t="e">
        <f t="shared" si="34"/>
        <v>#VALUE!</v>
      </c>
      <c r="N38" s="2007">
        <f t="shared" si="34"/>
        <v>45761</v>
      </c>
      <c r="O38" s="2007">
        <f t="shared" si="35"/>
        <v>45764</v>
      </c>
      <c r="P38"/>
      <c r="Q38" s="2082">
        <f t="shared" si="36"/>
        <v>45722</v>
      </c>
      <c r="R38" s="2083">
        <f>Q38+1</f>
        <v>45723</v>
      </c>
      <c r="S38" s="1543">
        <f t="shared" si="29"/>
        <v>45716</v>
      </c>
    </row>
    <row r="39" spans="1:19" s="182" customFormat="1" ht="20.100000000000001" hidden="1" customHeight="1">
      <c r="A39" s="1961" t="s">
        <v>7405</v>
      </c>
      <c r="B39" s="3019" t="s">
        <v>7406</v>
      </c>
      <c r="C39" s="1953" t="s">
        <v>7311</v>
      </c>
      <c r="D39" s="1954" t="s">
        <v>7407</v>
      </c>
      <c r="E39" s="1955">
        <v>45739</v>
      </c>
      <c r="F39" s="1955">
        <f>E39+5</f>
        <v>45744</v>
      </c>
      <c r="G39" s="1955">
        <f>E39+23</f>
        <v>45762</v>
      </c>
      <c r="H39" s="1955">
        <f t="shared" ref="H39:H40" si="39">E39+28</f>
        <v>45767</v>
      </c>
      <c r="I39" s="1959">
        <f>E39+32</f>
        <v>45771</v>
      </c>
      <c r="J39" s="1959">
        <f t="shared" ref="J39:J40" si="40">E39+34</f>
        <v>45773</v>
      </c>
      <c r="K39" s="1959">
        <f t="shared" ref="K39:K40" si="41">E39+42</f>
        <v>45781</v>
      </c>
      <c r="L39" s="1955">
        <f t="shared" ref="L39:L40" si="42">E39+45</f>
        <v>45784</v>
      </c>
      <c r="M39" s="1955">
        <f t="shared" ref="M39:M40" si="43">E39+49</f>
        <v>45788</v>
      </c>
      <c r="N39" s="1955">
        <f t="shared" ref="N39:N40" si="44">E39+52</f>
        <v>45791</v>
      </c>
      <c r="O39" s="1955">
        <f t="shared" ref="O39:O40" si="45">E39+55</f>
        <v>45794</v>
      </c>
      <c r="P39" s="5"/>
      <c r="Q39" s="2082">
        <f t="shared" si="36"/>
        <v>45729</v>
      </c>
      <c r="R39" s="2083">
        <f t="shared" ref="R39:R51" si="46">Q39+1</f>
        <v>45730</v>
      </c>
      <c r="S39" s="1543">
        <f t="shared" si="29"/>
        <v>45723</v>
      </c>
    </row>
    <row r="40" spans="1:19" s="182" customFormat="1" ht="20.100000000000001" hidden="1" customHeight="1">
      <c r="A40" s="1961" t="s">
        <v>7408</v>
      </c>
      <c r="B40" s="3019" t="s">
        <v>7409</v>
      </c>
      <c r="C40" s="1953" t="s">
        <v>7410</v>
      </c>
      <c r="D40" s="1954" t="s">
        <v>7411</v>
      </c>
      <c r="E40" s="1955">
        <v>45745</v>
      </c>
      <c r="F40" s="1955">
        <f t="shared" ref="F40" si="47">E40+5</f>
        <v>45750</v>
      </c>
      <c r="G40" s="1955">
        <f t="shared" ref="G40" si="48">E40+23</f>
        <v>45768</v>
      </c>
      <c r="H40" s="1955">
        <f t="shared" si="39"/>
        <v>45773</v>
      </c>
      <c r="I40" s="1959">
        <f t="shared" ref="I40" si="49">E40+32</f>
        <v>45777</v>
      </c>
      <c r="J40" s="1959">
        <f t="shared" si="40"/>
        <v>45779</v>
      </c>
      <c r="K40" s="1959">
        <f t="shared" si="41"/>
        <v>45787</v>
      </c>
      <c r="L40" s="1955">
        <f t="shared" si="42"/>
        <v>45790</v>
      </c>
      <c r="M40" s="1955">
        <f t="shared" si="43"/>
        <v>45794</v>
      </c>
      <c r="N40" s="1955">
        <f t="shared" si="44"/>
        <v>45797</v>
      </c>
      <c r="O40" s="1955">
        <f t="shared" si="45"/>
        <v>45800</v>
      </c>
      <c r="P40" s="5"/>
      <c r="Q40" s="2082">
        <f>Q39+7</f>
        <v>45736</v>
      </c>
      <c r="R40" s="2083">
        <f>Q40+1</f>
        <v>45737</v>
      </c>
      <c r="S40" s="1543">
        <f>R40-7</f>
        <v>45730</v>
      </c>
    </row>
    <row r="41" spans="1:19" s="182" customFormat="1" ht="20.100000000000001" hidden="1" customHeight="1">
      <c r="A41" s="1961" t="s">
        <v>6421</v>
      </c>
      <c r="B41" s="3019" t="s">
        <v>7412</v>
      </c>
      <c r="C41" s="1953" t="s">
        <v>5826</v>
      </c>
      <c r="D41" s="1954" t="s">
        <v>7413</v>
      </c>
      <c r="E41" s="1955">
        <v>45752</v>
      </c>
      <c r="F41" s="1955">
        <f t="shared" ref="F41:F62" si="50">E41+5</f>
        <v>45757</v>
      </c>
      <c r="G41" s="1955">
        <f t="shared" ref="G41:G51" si="51">E41+23</f>
        <v>45775</v>
      </c>
      <c r="H41" s="1955">
        <f t="shared" ref="H41:H51" si="52">E41+28</f>
        <v>45780</v>
      </c>
      <c r="I41" s="1959">
        <f t="shared" ref="I41:I51" si="53">E41+32</f>
        <v>45784</v>
      </c>
      <c r="J41" s="1959">
        <f t="shared" ref="J41:J51" si="54">E41+34</f>
        <v>45786</v>
      </c>
      <c r="K41" s="1959">
        <f t="shared" ref="K41:K51" si="55">E41+42</f>
        <v>45794</v>
      </c>
      <c r="L41" s="1955">
        <f t="shared" ref="L41:L51" si="56">E41+45</f>
        <v>45797</v>
      </c>
      <c r="M41" s="1955">
        <f t="shared" ref="M41:M51" si="57">E41+49</f>
        <v>45801</v>
      </c>
      <c r="N41" s="1955">
        <f t="shared" ref="N41:N51" si="58">E41+52</f>
        <v>45804</v>
      </c>
      <c r="O41" s="1955">
        <f t="shared" ref="O41:O51" si="59">E41+55</f>
        <v>45807</v>
      </c>
      <c r="P41" s="5"/>
      <c r="Q41" s="2082">
        <f t="shared" si="36"/>
        <v>45743</v>
      </c>
      <c r="R41" s="2083">
        <f t="shared" si="46"/>
        <v>45744</v>
      </c>
      <c r="S41" s="1543">
        <f t="shared" si="29"/>
        <v>45737</v>
      </c>
    </row>
    <row r="42" spans="1:19" s="182" customFormat="1" ht="20.100000000000001" hidden="1" customHeight="1">
      <c r="A42" s="1961" t="s">
        <v>6553</v>
      </c>
      <c r="B42" s="3019" t="s">
        <v>7414</v>
      </c>
      <c r="C42" s="1643" t="s">
        <v>7292</v>
      </c>
      <c r="D42" s="1644" t="s">
        <v>7415</v>
      </c>
      <c r="E42" s="1645">
        <v>45759</v>
      </c>
      <c r="F42" s="2007">
        <f t="shared" si="50"/>
        <v>45764</v>
      </c>
      <c r="G42" s="1645">
        <f t="shared" si="51"/>
        <v>45782</v>
      </c>
      <c r="H42" s="1645">
        <f t="shared" si="52"/>
        <v>45787</v>
      </c>
      <c r="I42" s="1887">
        <f t="shared" si="53"/>
        <v>45791</v>
      </c>
      <c r="J42" s="1887">
        <f t="shared" si="54"/>
        <v>45793</v>
      </c>
      <c r="K42" s="3193">
        <f t="shared" si="55"/>
        <v>45801</v>
      </c>
      <c r="L42" s="1645">
        <f t="shared" si="56"/>
        <v>45804</v>
      </c>
      <c r="M42" s="1645">
        <f t="shared" si="57"/>
        <v>45808</v>
      </c>
      <c r="N42" s="1645">
        <f t="shared" si="58"/>
        <v>45811</v>
      </c>
      <c r="O42" s="1645">
        <f t="shared" si="59"/>
        <v>45814</v>
      </c>
      <c r="P42" s="5"/>
      <c r="Q42" s="2082">
        <f t="shared" si="36"/>
        <v>45750</v>
      </c>
      <c r="R42" s="2083">
        <f t="shared" si="46"/>
        <v>45751</v>
      </c>
      <c r="S42" s="1543">
        <f t="shared" si="29"/>
        <v>45744</v>
      </c>
    </row>
    <row r="43" spans="1:19" s="182" customFormat="1" ht="20.100000000000001" hidden="1" customHeight="1">
      <c r="A43" s="1961" t="s">
        <v>7416</v>
      </c>
      <c r="B43" s="3019" t="s">
        <v>7417</v>
      </c>
      <c r="C43" s="1643" t="s">
        <v>7418</v>
      </c>
      <c r="D43" s="1644" t="s">
        <v>7419</v>
      </c>
      <c r="E43" s="1645">
        <v>45763</v>
      </c>
      <c r="F43" s="2007">
        <f t="shared" si="50"/>
        <v>45768</v>
      </c>
      <c r="G43" s="1645">
        <f t="shared" si="51"/>
        <v>45786</v>
      </c>
      <c r="H43" s="1645">
        <f t="shared" si="52"/>
        <v>45791</v>
      </c>
      <c r="I43" s="1887">
        <f t="shared" si="53"/>
        <v>45795</v>
      </c>
      <c r="J43" s="1887">
        <f t="shared" si="54"/>
        <v>45797</v>
      </c>
      <c r="K43" s="1887">
        <f t="shared" si="55"/>
        <v>45805</v>
      </c>
      <c r="L43" s="1645">
        <f t="shared" si="56"/>
        <v>45808</v>
      </c>
      <c r="M43" s="1645">
        <f t="shared" si="57"/>
        <v>45812</v>
      </c>
      <c r="N43" s="1645">
        <f t="shared" si="58"/>
        <v>45815</v>
      </c>
      <c r="O43" s="1645">
        <f t="shared" si="59"/>
        <v>45818</v>
      </c>
      <c r="P43" s="5"/>
      <c r="Q43" s="2082">
        <f t="shared" si="36"/>
        <v>45757</v>
      </c>
      <c r="R43" s="2083">
        <f t="shared" si="46"/>
        <v>45758</v>
      </c>
      <c r="S43" s="1543">
        <f t="shared" si="29"/>
        <v>45751</v>
      </c>
    </row>
    <row r="44" spans="1:19" s="182" customFormat="1" ht="20.100000000000001" hidden="1" customHeight="1">
      <c r="A44" s="1961" t="s">
        <v>7420</v>
      </c>
      <c r="B44" s="3019" t="s">
        <v>7421</v>
      </c>
      <c r="C44" s="1643" t="s">
        <v>7422</v>
      </c>
      <c r="D44" s="1644" t="s">
        <v>7423</v>
      </c>
      <c r="E44" s="1645">
        <v>45767</v>
      </c>
      <c r="F44" s="2007">
        <f t="shared" si="50"/>
        <v>45772</v>
      </c>
      <c r="G44" s="1645">
        <f t="shared" si="51"/>
        <v>45790</v>
      </c>
      <c r="H44" s="1645">
        <f t="shared" si="52"/>
        <v>45795</v>
      </c>
      <c r="I44" s="1887">
        <f t="shared" si="53"/>
        <v>45799</v>
      </c>
      <c r="J44" s="1887">
        <f t="shared" si="54"/>
        <v>45801</v>
      </c>
      <c r="K44" s="1887">
        <f t="shared" si="55"/>
        <v>45809</v>
      </c>
      <c r="L44" s="1645">
        <f t="shared" si="56"/>
        <v>45812</v>
      </c>
      <c r="M44" s="1645">
        <f t="shared" si="57"/>
        <v>45816</v>
      </c>
      <c r="N44" s="1645">
        <f t="shared" si="58"/>
        <v>45819</v>
      </c>
      <c r="O44" s="1645">
        <f t="shared" si="59"/>
        <v>45822</v>
      </c>
      <c r="P44" s="5"/>
      <c r="Q44" s="2082">
        <f t="shared" si="36"/>
        <v>45764</v>
      </c>
      <c r="R44" s="2083">
        <f t="shared" si="46"/>
        <v>45765</v>
      </c>
      <c r="S44" s="1543">
        <f t="shared" si="29"/>
        <v>45758</v>
      </c>
    </row>
    <row r="45" spans="1:19" s="182" customFormat="1" ht="20.100000000000001" hidden="1" customHeight="1">
      <c r="A45" s="1961" t="s">
        <v>7424</v>
      </c>
      <c r="B45" s="3019" t="s">
        <v>7425</v>
      </c>
      <c r="C45" s="1643" t="s">
        <v>7426</v>
      </c>
      <c r="D45" s="1644" t="s">
        <v>7427</v>
      </c>
      <c r="E45" s="1645">
        <v>45779</v>
      </c>
      <c r="F45" s="2007">
        <f t="shared" si="50"/>
        <v>45784</v>
      </c>
      <c r="G45" s="1645">
        <f t="shared" si="51"/>
        <v>45802</v>
      </c>
      <c r="H45" s="1645">
        <f t="shared" si="52"/>
        <v>45807</v>
      </c>
      <c r="I45" s="1887">
        <f t="shared" si="53"/>
        <v>45811</v>
      </c>
      <c r="J45" s="1887">
        <f t="shared" si="54"/>
        <v>45813</v>
      </c>
      <c r="K45" s="1887">
        <f t="shared" si="55"/>
        <v>45821</v>
      </c>
      <c r="L45" s="1645">
        <f t="shared" si="56"/>
        <v>45824</v>
      </c>
      <c r="M45" s="1645">
        <f t="shared" si="57"/>
        <v>45828</v>
      </c>
      <c r="N45" s="1645">
        <f t="shared" si="58"/>
        <v>45831</v>
      </c>
      <c r="O45" s="1645">
        <f t="shared" si="59"/>
        <v>45834</v>
      </c>
      <c r="P45" s="5"/>
      <c r="Q45" s="2082">
        <f t="shared" si="36"/>
        <v>45771</v>
      </c>
      <c r="R45" s="2083">
        <f t="shared" si="46"/>
        <v>45772</v>
      </c>
      <c r="S45" s="1543">
        <f t="shared" si="29"/>
        <v>45765</v>
      </c>
    </row>
    <row r="46" spans="1:19" s="182" customFormat="1" ht="20.100000000000001" hidden="1" customHeight="1">
      <c r="A46" s="1961"/>
      <c r="B46" s="3019" t="s">
        <v>7428</v>
      </c>
      <c r="C46" s="1953" t="s">
        <v>7429</v>
      </c>
      <c r="D46" s="1954" t="s">
        <v>7430</v>
      </c>
      <c r="E46" s="1955">
        <v>45789</v>
      </c>
      <c r="F46" s="2007">
        <f t="shared" si="50"/>
        <v>45794</v>
      </c>
      <c r="G46" s="1955">
        <f t="shared" si="51"/>
        <v>45812</v>
      </c>
      <c r="H46" s="1955">
        <f t="shared" si="52"/>
        <v>45817</v>
      </c>
      <c r="I46" s="1959">
        <f t="shared" si="53"/>
        <v>45821</v>
      </c>
      <c r="J46" s="1959">
        <f t="shared" si="54"/>
        <v>45823</v>
      </c>
      <c r="K46" s="1959">
        <f t="shared" si="55"/>
        <v>45831</v>
      </c>
      <c r="L46" s="1955">
        <f t="shared" si="56"/>
        <v>45834</v>
      </c>
      <c r="M46" s="1955">
        <f t="shared" si="57"/>
        <v>45838</v>
      </c>
      <c r="N46" s="1955">
        <f t="shared" si="58"/>
        <v>45841</v>
      </c>
      <c r="O46" s="1955">
        <f t="shared" si="59"/>
        <v>45844</v>
      </c>
      <c r="P46" s="5"/>
      <c r="Q46" s="2082">
        <f t="shared" si="36"/>
        <v>45778</v>
      </c>
      <c r="R46" s="2083">
        <f t="shared" si="46"/>
        <v>45779</v>
      </c>
      <c r="S46" s="1543">
        <f t="shared" si="29"/>
        <v>45772</v>
      </c>
    </row>
    <row r="47" spans="1:19" s="182" customFormat="1" ht="20.100000000000001" hidden="1" customHeight="1">
      <c r="A47" s="1961"/>
      <c r="B47" s="3019" t="s">
        <v>7431</v>
      </c>
      <c r="C47" s="1953" t="s">
        <v>7375</v>
      </c>
      <c r="D47" s="1954" t="s">
        <v>7432</v>
      </c>
      <c r="E47" s="1955">
        <v>45793</v>
      </c>
      <c r="F47" s="2007">
        <f t="shared" si="50"/>
        <v>45798</v>
      </c>
      <c r="G47" s="1955">
        <f t="shared" si="51"/>
        <v>45816</v>
      </c>
      <c r="H47" s="1955">
        <f t="shared" si="52"/>
        <v>45821</v>
      </c>
      <c r="I47" s="1959">
        <f t="shared" si="53"/>
        <v>45825</v>
      </c>
      <c r="J47" s="1959">
        <f t="shared" si="54"/>
        <v>45827</v>
      </c>
      <c r="K47" s="1959">
        <f t="shared" si="55"/>
        <v>45835</v>
      </c>
      <c r="L47" s="1955">
        <f t="shared" si="56"/>
        <v>45838</v>
      </c>
      <c r="M47" s="1955">
        <f t="shared" si="57"/>
        <v>45842</v>
      </c>
      <c r="N47" s="1955">
        <f t="shared" si="58"/>
        <v>45845</v>
      </c>
      <c r="O47" s="1955">
        <f t="shared" si="59"/>
        <v>45848</v>
      </c>
      <c r="P47" s="5"/>
      <c r="Q47" s="2082">
        <f t="shared" si="36"/>
        <v>45785</v>
      </c>
      <c r="R47" s="2083">
        <f t="shared" si="46"/>
        <v>45786</v>
      </c>
      <c r="S47" s="1543">
        <f t="shared" si="29"/>
        <v>45779</v>
      </c>
    </row>
    <row r="48" spans="1:19" s="182" customFormat="1" ht="20.100000000000001" hidden="1" customHeight="1">
      <c r="A48" s="1961"/>
      <c r="B48" s="3019" t="s">
        <v>7433</v>
      </c>
      <c r="C48" s="1953" t="s">
        <v>7434</v>
      </c>
      <c r="D48" s="1954" t="s">
        <v>7435</v>
      </c>
      <c r="E48" s="1955">
        <v>45798</v>
      </c>
      <c r="F48" s="2007">
        <f t="shared" si="50"/>
        <v>45803</v>
      </c>
      <c r="G48" s="1955">
        <f t="shared" si="51"/>
        <v>45821</v>
      </c>
      <c r="H48" s="1955">
        <f t="shared" si="52"/>
        <v>45826</v>
      </c>
      <c r="I48" s="1959">
        <f t="shared" si="53"/>
        <v>45830</v>
      </c>
      <c r="J48" s="1959">
        <f t="shared" si="54"/>
        <v>45832</v>
      </c>
      <c r="K48" s="1959">
        <f t="shared" si="55"/>
        <v>45840</v>
      </c>
      <c r="L48" s="1955">
        <f t="shared" si="56"/>
        <v>45843</v>
      </c>
      <c r="M48" s="1955">
        <f t="shared" si="57"/>
        <v>45847</v>
      </c>
      <c r="N48" s="1955">
        <f t="shared" si="58"/>
        <v>45850</v>
      </c>
      <c r="O48" s="1955">
        <f t="shared" si="59"/>
        <v>45853</v>
      </c>
      <c r="P48" s="5"/>
      <c r="Q48" s="2082">
        <f t="shared" si="36"/>
        <v>45792</v>
      </c>
      <c r="R48" s="2083">
        <f t="shared" si="46"/>
        <v>45793</v>
      </c>
      <c r="S48" s="1543">
        <f t="shared" si="29"/>
        <v>45786</v>
      </c>
    </row>
    <row r="49" spans="1:19" s="182" customFormat="1" ht="20.100000000000001" hidden="1" customHeight="1">
      <c r="A49" s="1961" t="s">
        <v>7436</v>
      </c>
      <c r="B49" s="3019" t="s">
        <v>7437</v>
      </c>
      <c r="C49" s="1953" t="s">
        <v>7438</v>
      </c>
      <c r="D49" s="1954" t="s">
        <v>7439</v>
      </c>
      <c r="E49" s="1955">
        <v>45802</v>
      </c>
      <c r="F49" s="2007">
        <f t="shared" si="50"/>
        <v>45807</v>
      </c>
      <c r="G49" s="1955">
        <f t="shared" si="51"/>
        <v>45825</v>
      </c>
      <c r="H49" s="1955">
        <f t="shared" si="52"/>
        <v>45830</v>
      </c>
      <c r="I49" s="1959">
        <f t="shared" si="53"/>
        <v>45834</v>
      </c>
      <c r="J49" s="1959">
        <f t="shared" si="54"/>
        <v>45836</v>
      </c>
      <c r="K49" s="1959">
        <f t="shared" si="55"/>
        <v>45844</v>
      </c>
      <c r="L49" s="1955">
        <f t="shared" si="56"/>
        <v>45847</v>
      </c>
      <c r="M49" s="1955">
        <f t="shared" si="57"/>
        <v>45851</v>
      </c>
      <c r="N49" s="1955">
        <f t="shared" si="58"/>
        <v>45854</v>
      </c>
      <c r="O49" s="1955">
        <f t="shared" si="59"/>
        <v>45857</v>
      </c>
      <c r="P49" s="5"/>
      <c r="Q49" s="2082">
        <f t="shared" si="36"/>
        <v>45799</v>
      </c>
      <c r="R49" s="2083">
        <f t="shared" si="46"/>
        <v>45800</v>
      </c>
      <c r="S49" s="1543">
        <f t="shared" si="29"/>
        <v>45793</v>
      </c>
    </row>
    <row r="50" spans="1:19" s="182" customFormat="1" ht="20.100000000000001" hidden="1" customHeight="1">
      <c r="A50" s="1961" t="s">
        <v>7440</v>
      </c>
      <c r="B50" s="3019" t="s">
        <v>7441</v>
      </c>
      <c r="C50" s="1956" t="s">
        <v>7442</v>
      </c>
      <c r="D50" s="1957" t="s">
        <v>7443</v>
      </c>
      <c r="E50" s="1958">
        <v>45811</v>
      </c>
      <c r="F50" s="2816">
        <f t="shared" si="50"/>
        <v>45816</v>
      </c>
      <c r="G50" s="1958">
        <f t="shared" si="51"/>
        <v>45834</v>
      </c>
      <c r="H50" s="1958">
        <f t="shared" si="52"/>
        <v>45839</v>
      </c>
      <c r="I50" s="3302">
        <f t="shared" si="53"/>
        <v>45843</v>
      </c>
      <c r="J50" s="3302">
        <f t="shared" si="54"/>
        <v>45845</v>
      </c>
      <c r="K50" s="3302">
        <f t="shared" si="55"/>
        <v>45853</v>
      </c>
      <c r="L50" s="1958">
        <f t="shared" si="56"/>
        <v>45856</v>
      </c>
      <c r="M50" s="1958">
        <f t="shared" si="57"/>
        <v>45860</v>
      </c>
      <c r="N50" s="1958">
        <f t="shared" si="58"/>
        <v>45863</v>
      </c>
      <c r="O50" s="1958">
        <f t="shared" si="59"/>
        <v>45866</v>
      </c>
      <c r="P50" s="5"/>
      <c r="Q50" s="2082">
        <f t="shared" si="36"/>
        <v>45806</v>
      </c>
      <c r="R50" s="2083">
        <f t="shared" si="46"/>
        <v>45807</v>
      </c>
      <c r="S50" s="1543">
        <f t="shared" si="29"/>
        <v>45800</v>
      </c>
    </row>
    <row r="51" spans="1:19" s="182" customFormat="1" ht="20.100000000000001" hidden="1" customHeight="1">
      <c r="A51" s="1961"/>
      <c r="B51" s="3019" t="s">
        <v>7444</v>
      </c>
      <c r="C51" s="1338" t="s">
        <v>7445</v>
      </c>
      <c r="D51" s="1329" t="s">
        <v>7446</v>
      </c>
      <c r="E51" s="1332">
        <v>45814</v>
      </c>
      <c r="F51" s="1365">
        <f t="shared" si="50"/>
        <v>45819</v>
      </c>
      <c r="G51" s="1332">
        <f t="shared" si="51"/>
        <v>45837</v>
      </c>
      <c r="H51" s="1332">
        <f t="shared" si="52"/>
        <v>45842</v>
      </c>
      <c r="I51" s="1332">
        <f t="shared" si="53"/>
        <v>45846</v>
      </c>
      <c r="J51" s="1332">
        <f t="shared" si="54"/>
        <v>45848</v>
      </c>
      <c r="K51" s="1332">
        <f t="shared" si="55"/>
        <v>45856</v>
      </c>
      <c r="L51" s="1332">
        <f t="shared" si="56"/>
        <v>45859</v>
      </c>
      <c r="M51" s="1332">
        <f t="shared" si="57"/>
        <v>45863</v>
      </c>
      <c r="N51" s="1332">
        <f t="shared" si="58"/>
        <v>45866</v>
      </c>
      <c r="O51" s="1332">
        <f t="shared" si="59"/>
        <v>45869</v>
      </c>
      <c r="P51" s="5"/>
      <c r="Q51" s="2082">
        <f t="shared" si="36"/>
        <v>45813</v>
      </c>
      <c r="R51" s="2083">
        <f t="shared" si="46"/>
        <v>45814</v>
      </c>
      <c r="S51" s="1543">
        <f t="shared" si="29"/>
        <v>45807</v>
      </c>
    </row>
    <row r="52" spans="1:19" s="182" customFormat="1" ht="20.100000000000001" customHeight="1">
      <c r="A52" s="1961"/>
      <c r="B52" s="3019"/>
      <c r="C52" s="1349"/>
      <c r="D52" s="1350"/>
      <c r="E52" s="1351"/>
      <c r="F52" s="1351"/>
      <c r="G52" s="1351"/>
      <c r="H52" s="1351"/>
      <c r="I52" s="1351"/>
      <c r="J52" s="1351"/>
      <c r="K52" s="1351"/>
      <c r="L52" s="1351"/>
      <c r="M52" s="1351"/>
      <c r="N52" s="1351"/>
      <c r="O52" s="1351"/>
      <c r="P52" s="5"/>
      <c r="Q52" s="2082"/>
      <c r="R52" s="2083"/>
      <c r="S52" s="1543"/>
    </row>
    <row r="53" spans="1:19" s="182" customFormat="1" ht="37.5" hidden="1" customHeight="1">
      <c r="A53" s="1961"/>
      <c r="B53" s="3019"/>
      <c r="C53" s="2840" t="s">
        <v>7305</v>
      </c>
      <c r="D53" s="1369"/>
      <c r="E53" s="1444" t="s">
        <v>96</v>
      </c>
      <c r="F53" s="379" t="s">
        <v>101</v>
      </c>
      <c r="G53" s="379" t="s">
        <v>1335</v>
      </c>
      <c r="H53" s="379" t="s">
        <v>1614</v>
      </c>
      <c r="I53" s="379" t="s">
        <v>1443</v>
      </c>
      <c r="J53" s="379" t="s">
        <v>1147</v>
      </c>
      <c r="K53" s="379" t="s">
        <v>1145</v>
      </c>
      <c r="L53" s="379" t="s">
        <v>881</v>
      </c>
      <c r="M53" s="379" t="s">
        <v>1554</v>
      </c>
      <c r="N53" s="379" t="s">
        <v>1129</v>
      </c>
      <c r="O53" s="379" t="s">
        <v>1373</v>
      </c>
      <c r="P53" s="379" t="s">
        <v>1143</v>
      </c>
      <c r="Q53" s="2082"/>
      <c r="R53" s="1543"/>
      <c r="S53" s="1060"/>
    </row>
    <row r="54" spans="1:19" s="182" customFormat="1" ht="37.5" hidden="1" customHeight="1" thickBot="1">
      <c r="A54" s="1961"/>
      <c r="B54" s="3019"/>
      <c r="C54" s="2840"/>
      <c r="D54" s="1447" t="s">
        <v>5843</v>
      </c>
      <c r="E54" s="2086"/>
      <c r="F54" s="768" t="s">
        <v>3428</v>
      </c>
      <c r="G54" s="768" t="s">
        <v>6135</v>
      </c>
      <c r="H54" s="768" t="s">
        <v>3244</v>
      </c>
      <c r="I54" s="768" t="s">
        <v>3877</v>
      </c>
      <c r="J54" s="768" t="s">
        <v>3090</v>
      </c>
      <c r="K54" s="768" t="s">
        <v>2080</v>
      </c>
      <c r="L54" s="768" t="s">
        <v>3091</v>
      </c>
      <c r="M54" s="768" t="s">
        <v>3218</v>
      </c>
      <c r="N54" s="768" t="s">
        <v>4605</v>
      </c>
      <c r="O54" s="768" t="s">
        <v>3047</v>
      </c>
      <c r="P54" s="768" t="s">
        <v>7306</v>
      </c>
      <c r="Q54" s="2082"/>
      <c r="R54" s="1418" t="s">
        <v>6295</v>
      </c>
      <c r="S54" s="1418" t="s">
        <v>6296</v>
      </c>
    </row>
    <row r="55" spans="1:19" s="182" customFormat="1" ht="20.100000000000001" hidden="1" customHeight="1" thickTop="1">
      <c r="A55" s="1961"/>
      <c r="B55" s="3019" t="s">
        <v>7447</v>
      </c>
      <c r="C55" s="1338" t="s">
        <v>4453</v>
      </c>
      <c r="D55" s="3303" t="s">
        <v>7448</v>
      </c>
      <c r="E55" s="3301">
        <v>45830</v>
      </c>
      <c r="F55" s="3301">
        <f t="shared" si="50"/>
        <v>45835</v>
      </c>
      <c r="G55" s="1645">
        <f>E55+26</f>
        <v>45856</v>
      </c>
      <c r="H55" s="1645">
        <f>E55+30</f>
        <v>45860</v>
      </c>
      <c r="I55" s="1887">
        <f>E55+31</f>
        <v>45861</v>
      </c>
      <c r="J55" s="2008">
        <f t="shared" ref="J55:J57" si="60">E55+34</f>
        <v>45864</v>
      </c>
      <c r="K55" s="1887">
        <f t="shared" ref="K55:K57" si="61">E55+36</f>
        <v>45866</v>
      </c>
      <c r="L55" s="1887">
        <f t="shared" ref="L55:L57" si="62">E55+40</f>
        <v>45870</v>
      </c>
      <c r="M55" s="1645">
        <f t="shared" ref="M55:M56" si="63">E55+43</f>
        <v>45873</v>
      </c>
      <c r="N55" s="3301">
        <f t="shared" ref="N55:N62" si="64">E55+49</f>
        <v>45879</v>
      </c>
      <c r="O55" s="3301">
        <f t="shared" ref="O55:O61" si="65">E55+52</f>
        <v>45882</v>
      </c>
      <c r="P55" s="3301">
        <f t="shared" ref="P55:P62" si="66">E55+55</f>
        <v>45885</v>
      </c>
      <c r="R55" s="2693">
        <v>45823</v>
      </c>
      <c r="S55" s="2693">
        <f>R55+2</f>
        <v>45825</v>
      </c>
    </row>
    <row r="56" spans="1:19" s="182" customFormat="1" ht="20.100000000000001" hidden="1" customHeight="1">
      <c r="A56" s="1961" t="s">
        <v>7449</v>
      </c>
      <c r="B56" s="3019" t="s">
        <v>7450</v>
      </c>
      <c r="C56" s="3300" t="s">
        <v>7451</v>
      </c>
      <c r="D56" s="1644" t="s">
        <v>7452</v>
      </c>
      <c r="E56" s="1645">
        <v>45837</v>
      </c>
      <c r="F56" s="1645">
        <f t="shared" si="50"/>
        <v>45842</v>
      </c>
      <c r="G56" s="1645">
        <f t="shared" ref="G56" si="67">E56+26</f>
        <v>45863</v>
      </c>
      <c r="H56" s="1645">
        <f t="shared" ref="H56:H57" si="68">E56+30</f>
        <v>45867</v>
      </c>
      <c r="I56" s="1887">
        <f t="shared" ref="I56:I57" si="69">E56+31</f>
        <v>45868</v>
      </c>
      <c r="J56" s="2008">
        <f t="shared" si="60"/>
        <v>45871</v>
      </c>
      <c r="K56" s="1887">
        <f t="shared" si="61"/>
        <v>45873</v>
      </c>
      <c r="L56" s="1887">
        <f t="shared" si="62"/>
        <v>45877</v>
      </c>
      <c r="M56" s="1645">
        <f t="shared" si="63"/>
        <v>45880</v>
      </c>
      <c r="N56" s="1645">
        <f t="shared" si="64"/>
        <v>45886</v>
      </c>
      <c r="O56" s="1645">
        <f t="shared" si="65"/>
        <v>45889</v>
      </c>
      <c r="P56" s="1645">
        <f t="shared" si="66"/>
        <v>45892</v>
      </c>
      <c r="R56" s="2693">
        <f t="shared" ref="R56:R67" si="70">R55+7</f>
        <v>45830</v>
      </c>
      <c r="S56" s="2693">
        <f>R56+2</f>
        <v>45832</v>
      </c>
    </row>
    <row r="57" spans="1:19" s="182" customFormat="1" ht="20.100000000000001" hidden="1" customHeight="1">
      <c r="A57" s="1961" t="s">
        <v>7453</v>
      </c>
      <c r="B57" s="3019" t="s">
        <v>7454</v>
      </c>
      <c r="C57" s="1643" t="s">
        <v>7014</v>
      </c>
      <c r="D57" s="1644" t="s">
        <v>7455</v>
      </c>
      <c r="E57" s="1645">
        <v>45840</v>
      </c>
      <c r="F57" s="2009" t="s">
        <v>391</v>
      </c>
      <c r="G57" s="1645">
        <f>E57+26</f>
        <v>45866</v>
      </c>
      <c r="H57" s="1645">
        <f t="shared" si="68"/>
        <v>45870</v>
      </c>
      <c r="I57" s="1887">
        <f t="shared" si="69"/>
        <v>45871</v>
      </c>
      <c r="J57" s="2008">
        <f t="shared" si="60"/>
        <v>45874</v>
      </c>
      <c r="K57" s="1887">
        <f t="shared" si="61"/>
        <v>45876</v>
      </c>
      <c r="L57" s="1887">
        <f t="shared" si="62"/>
        <v>45880</v>
      </c>
      <c r="M57" s="1645">
        <f>E57+43</f>
        <v>45883</v>
      </c>
      <c r="N57" s="1645">
        <f t="shared" si="64"/>
        <v>45889</v>
      </c>
      <c r="O57" s="1645">
        <f t="shared" si="65"/>
        <v>45892</v>
      </c>
      <c r="P57" s="1645">
        <f t="shared" si="66"/>
        <v>45895</v>
      </c>
      <c r="R57" s="2693">
        <f t="shared" si="70"/>
        <v>45837</v>
      </c>
      <c r="S57" s="2693">
        <f t="shared" ref="S57:S62" si="71">R57+2</f>
        <v>45839</v>
      </c>
    </row>
    <row r="58" spans="1:19" s="182" customFormat="1" ht="20.100000000000001" hidden="1" customHeight="1">
      <c r="A58" s="1961"/>
      <c r="B58" s="3019" t="s">
        <v>7456</v>
      </c>
      <c r="C58" s="1643" t="s">
        <v>7457</v>
      </c>
      <c r="D58" s="1644" t="s">
        <v>7458</v>
      </c>
      <c r="E58" s="1645">
        <v>45849</v>
      </c>
      <c r="F58" s="1645">
        <f t="shared" si="50"/>
        <v>45854</v>
      </c>
      <c r="G58" s="1645">
        <f>E58+26</f>
        <v>45875</v>
      </c>
      <c r="H58" s="1645">
        <f>E58+30</f>
        <v>45879</v>
      </c>
      <c r="I58" s="1887">
        <f>E58+31</f>
        <v>45880</v>
      </c>
      <c r="J58" s="1887">
        <f>E58+34</f>
        <v>45883</v>
      </c>
      <c r="K58" s="1887">
        <f>E58+36</f>
        <v>45885</v>
      </c>
      <c r="L58" s="1887">
        <f>E58+40</f>
        <v>45889</v>
      </c>
      <c r="M58" s="1645">
        <f>E58+43</f>
        <v>45892</v>
      </c>
      <c r="N58" s="1645">
        <f t="shared" si="64"/>
        <v>45898</v>
      </c>
      <c r="O58" s="1645">
        <f t="shared" si="65"/>
        <v>45901</v>
      </c>
      <c r="P58" s="1645">
        <f t="shared" si="66"/>
        <v>45904</v>
      </c>
      <c r="R58" s="2693">
        <f t="shared" si="70"/>
        <v>45844</v>
      </c>
      <c r="S58" s="2693">
        <f t="shared" si="71"/>
        <v>45846</v>
      </c>
    </row>
    <row r="59" spans="1:19" s="182" customFormat="1" ht="20.100000000000001" hidden="1" customHeight="1">
      <c r="A59" s="1961"/>
      <c r="B59" s="3019" t="s">
        <v>7459</v>
      </c>
      <c r="C59" s="1643" t="s">
        <v>7460</v>
      </c>
      <c r="D59" s="1644" t="s">
        <v>7461</v>
      </c>
      <c r="E59" s="1645">
        <v>45857</v>
      </c>
      <c r="F59" s="1645">
        <f t="shared" si="50"/>
        <v>45862</v>
      </c>
      <c r="G59" s="1645">
        <f t="shared" ref="G59:G62" si="72">E59+26</f>
        <v>45883</v>
      </c>
      <c r="H59" s="1645">
        <f t="shared" ref="H59:H62" si="73">E59+30</f>
        <v>45887</v>
      </c>
      <c r="I59" s="1887">
        <f t="shared" ref="I59:I62" si="74">E59+31</f>
        <v>45888</v>
      </c>
      <c r="J59" s="1887">
        <f t="shared" ref="J59" si="75">E59+34</f>
        <v>45891</v>
      </c>
      <c r="K59" s="1887">
        <f t="shared" ref="K59:K62" si="76">E59+36</f>
        <v>45893</v>
      </c>
      <c r="L59" s="1887">
        <f t="shared" ref="L59:L62" si="77">E59+40</f>
        <v>45897</v>
      </c>
      <c r="M59" s="1645">
        <f t="shared" ref="M59:M62" si="78">E59+43</f>
        <v>45900</v>
      </c>
      <c r="N59" s="1645">
        <f t="shared" si="64"/>
        <v>45906</v>
      </c>
      <c r="O59" s="1645">
        <f t="shared" si="65"/>
        <v>45909</v>
      </c>
      <c r="P59" s="1645">
        <f t="shared" si="66"/>
        <v>45912</v>
      </c>
      <c r="R59" s="2693">
        <f t="shared" si="70"/>
        <v>45851</v>
      </c>
      <c r="S59" s="2693">
        <f t="shared" si="71"/>
        <v>45853</v>
      </c>
    </row>
    <row r="60" spans="1:19" s="182" customFormat="1" ht="20.100000000000001" hidden="1" customHeight="1">
      <c r="A60" s="1961" t="s">
        <v>7462</v>
      </c>
      <c r="B60" s="3019" t="s">
        <v>7463</v>
      </c>
      <c r="C60" s="1455" t="s">
        <v>6431</v>
      </c>
      <c r="D60" s="1644" t="s">
        <v>7464</v>
      </c>
      <c r="E60" s="1645">
        <v>45867</v>
      </c>
      <c r="F60" s="1645">
        <f t="shared" si="50"/>
        <v>45872</v>
      </c>
      <c r="G60" s="1645">
        <f t="shared" si="72"/>
        <v>45893</v>
      </c>
      <c r="H60" s="1645">
        <f t="shared" si="73"/>
        <v>45897</v>
      </c>
      <c r="I60" s="1887">
        <f t="shared" si="74"/>
        <v>45898</v>
      </c>
      <c r="J60" s="2008"/>
      <c r="K60" s="1887">
        <f t="shared" si="76"/>
        <v>45903</v>
      </c>
      <c r="L60" s="1887">
        <f t="shared" si="77"/>
        <v>45907</v>
      </c>
      <c r="M60" s="1645">
        <f t="shared" si="78"/>
        <v>45910</v>
      </c>
      <c r="N60" s="1645">
        <f t="shared" si="64"/>
        <v>45916</v>
      </c>
      <c r="O60" s="1645">
        <f t="shared" si="65"/>
        <v>45919</v>
      </c>
      <c r="P60" s="1645">
        <f t="shared" si="66"/>
        <v>45922</v>
      </c>
      <c r="R60" s="2693">
        <f t="shared" si="70"/>
        <v>45858</v>
      </c>
      <c r="S60" s="2693">
        <f t="shared" si="71"/>
        <v>45860</v>
      </c>
    </row>
    <row r="61" spans="1:19" s="182" customFormat="1" ht="42.75" hidden="1">
      <c r="A61" s="1961" t="s">
        <v>7465</v>
      </c>
      <c r="B61" s="3019" t="s">
        <v>7466</v>
      </c>
      <c r="C61" s="1455" t="s">
        <v>7467</v>
      </c>
      <c r="D61" s="1644" t="s">
        <v>7468</v>
      </c>
      <c r="E61" s="1645">
        <v>45871</v>
      </c>
      <c r="F61" s="3696" t="s">
        <v>7469</v>
      </c>
      <c r="G61" s="1645">
        <f t="shared" si="72"/>
        <v>45897</v>
      </c>
      <c r="H61" s="1645">
        <f t="shared" si="73"/>
        <v>45901</v>
      </c>
      <c r="I61" s="1887">
        <f t="shared" si="74"/>
        <v>45902</v>
      </c>
      <c r="J61" s="2008"/>
      <c r="K61" s="1887">
        <f t="shared" si="76"/>
        <v>45907</v>
      </c>
      <c r="L61" s="1887">
        <f t="shared" si="77"/>
        <v>45911</v>
      </c>
      <c r="M61" s="1645">
        <f t="shared" si="78"/>
        <v>45914</v>
      </c>
      <c r="N61" s="1645">
        <f t="shared" si="64"/>
        <v>45920</v>
      </c>
      <c r="O61" s="1645">
        <f t="shared" si="65"/>
        <v>45923</v>
      </c>
      <c r="P61" s="1645">
        <f t="shared" si="66"/>
        <v>45926</v>
      </c>
      <c r="R61" s="2693">
        <f t="shared" si="70"/>
        <v>45865</v>
      </c>
      <c r="S61" s="2693">
        <f t="shared" si="71"/>
        <v>45867</v>
      </c>
    </row>
    <row r="62" spans="1:19" s="182" customFormat="1" ht="20.100000000000001" hidden="1" customHeight="1" thickTop="1">
      <c r="A62" s="1961" t="s">
        <v>7470</v>
      </c>
      <c r="B62" s="3019" t="s">
        <v>7471</v>
      </c>
      <c r="C62" s="1455" t="s">
        <v>7472</v>
      </c>
      <c r="D62" s="1644" t="s">
        <v>7473</v>
      </c>
      <c r="E62" s="1645">
        <v>45879</v>
      </c>
      <c r="F62" s="1645">
        <f t="shared" si="50"/>
        <v>45884</v>
      </c>
      <c r="G62" s="1645">
        <f t="shared" si="72"/>
        <v>45905</v>
      </c>
      <c r="H62" s="1645">
        <f t="shared" si="73"/>
        <v>45909</v>
      </c>
      <c r="I62" s="1887">
        <f t="shared" si="74"/>
        <v>45910</v>
      </c>
      <c r="J62" s="2008"/>
      <c r="K62" s="1887">
        <f t="shared" si="76"/>
        <v>45915</v>
      </c>
      <c r="L62" s="1887">
        <f t="shared" si="77"/>
        <v>45919</v>
      </c>
      <c r="M62" s="1645">
        <f t="shared" si="78"/>
        <v>45922</v>
      </c>
      <c r="N62" s="1645">
        <f t="shared" si="64"/>
        <v>45928</v>
      </c>
      <c r="O62" s="1645"/>
      <c r="P62" s="1645">
        <f t="shared" si="66"/>
        <v>45934</v>
      </c>
      <c r="R62" s="2693">
        <f t="shared" si="70"/>
        <v>45872</v>
      </c>
      <c r="S62" s="2693">
        <f t="shared" si="71"/>
        <v>45874</v>
      </c>
    </row>
    <row r="63" spans="1:19" s="182" customFormat="1" ht="42.75" hidden="1">
      <c r="A63" s="1961"/>
      <c r="B63" s="3019" t="s">
        <v>7474</v>
      </c>
      <c r="C63" s="1443" t="s">
        <v>7380</v>
      </c>
      <c r="D63" s="1644" t="s">
        <v>7475</v>
      </c>
      <c r="E63" s="1645">
        <v>45889</v>
      </c>
      <c r="F63" s="3696" t="s">
        <v>7476</v>
      </c>
      <c r="G63" s="1645">
        <f t="shared" ref="G63:G67" si="79">E63+26</f>
        <v>45915</v>
      </c>
      <c r="H63" s="1645">
        <f t="shared" ref="H63:H67" si="80">E63+30</f>
        <v>45919</v>
      </c>
      <c r="I63" s="1887">
        <f t="shared" ref="I63:I67" si="81">E63+31</f>
        <v>45920</v>
      </c>
      <c r="J63" s="2008"/>
      <c r="K63" s="1887">
        <f t="shared" ref="K63:K67" si="82">E63+36</f>
        <v>45925</v>
      </c>
      <c r="L63" s="1887">
        <f t="shared" ref="L63:L67" si="83">E63+40</f>
        <v>45929</v>
      </c>
      <c r="M63" s="1645">
        <f t="shared" ref="M63:M67" si="84">E63+43</f>
        <v>45932</v>
      </c>
      <c r="N63" s="1645">
        <f t="shared" ref="N63:N67" si="85">E63+49</f>
        <v>45938</v>
      </c>
      <c r="O63" s="1645">
        <f t="shared" ref="O63:O67" si="86">E63+52</f>
        <v>45941</v>
      </c>
      <c r="P63" s="1645">
        <f t="shared" ref="P63:P67" si="87">E63+55</f>
        <v>45944</v>
      </c>
      <c r="R63" s="2693">
        <f t="shared" si="70"/>
        <v>45879</v>
      </c>
      <c r="S63" s="2693">
        <f t="shared" ref="S63:S67" si="88">R63+2</f>
        <v>45881</v>
      </c>
    </row>
    <row r="64" spans="1:19" s="182" customFormat="1" ht="20.100000000000001" hidden="1" customHeight="1" thickTop="1">
      <c r="A64" s="1961" t="s">
        <v>7477</v>
      </c>
      <c r="B64" s="3019" t="s">
        <v>7478</v>
      </c>
      <c r="C64" s="1443" t="s">
        <v>7375</v>
      </c>
      <c r="D64" s="1644" t="s">
        <v>7479</v>
      </c>
      <c r="E64" s="1645">
        <v>45899</v>
      </c>
      <c r="F64" s="1645">
        <f t="shared" ref="F64:F67" si="89">E64+5</f>
        <v>45904</v>
      </c>
      <c r="G64" s="1645">
        <f t="shared" si="79"/>
        <v>45925</v>
      </c>
      <c r="H64" s="1645">
        <f t="shared" si="80"/>
        <v>45929</v>
      </c>
      <c r="I64" s="1887">
        <f t="shared" si="81"/>
        <v>45930</v>
      </c>
      <c r="J64" s="2008"/>
      <c r="K64" s="1887">
        <f t="shared" si="82"/>
        <v>45935</v>
      </c>
      <c r="L64" s="1887">
        <f t="shared" si="83"/>
        <v>45939</v>
      </c>
      <c r="M64" s="1645">
        <f t="shared" si="84"/>
        <v>45942</v>
      </c>
      <c r="N64" s="1645">
        <f t="shared" si="85"/>
        <v>45948</v>
      </c>
      <c r="O64" s="1645">
        <f t="shared" si="86"/>
        <v>45951</v>
      </c>
      <c r="P64" s="1645">
        <f t="shared" si="87"/>
        <v>45954</v>
      </c>
      <c r="R64" s="2693">
        <f t="shared" si="70"/>
        <v>45886</v>
      </c>
      <c r="S64" s="2693">
        <f t="shared" si="88"/>
        <v>45888</v>
      </c>
    </row>
    <row r="65" spans="1:19" s="182" customFormat="1" ht="42.75" hidden="1">
      <c r="A65" s="1961" t="s">
        <v>7480</v>
      </c>
      <c r="B65" s="3019" t="s">
        <v>7481</v>
      </c>
      <c r="C65" s="1443" t="s">
        <v>7482</v>
      </c>
      <c r="D65" s="1644" t="s">
        <v>7483</v>
      </c>
      <c r="E65" s="1645">
        <v>45905</v>
      </c>
      <c r="F65" s="3696" t="s">
        <v>7484</v>
      </c>
      <c r="G65" s="1645">
        <f t="shared" si="79"/>
        <v>45931</v>
      </c>
      <c r="H65" s="1645">
        <f t="shared" si="80"/>
        <v>45935</v>
      </c>
      <c r="I65" s="1887">
        <f t="shared" si="81"/>
        <v>45936</v>
      </c>
      <c r="J65" s="1887">
        <f>E65+34</f>
        <v>45939</v>
      </c>
      <c r="K65" s="1887">
        <f t="shared" si="82"/>
        <v>45941</v>
      </c>
      <c r="L65" s="1887">
        <f t="shared" si="83"/>
        <v>45945</v>
      </c>
      <c r="M65" s="1645">
        <f t="shared" si="84"/>
        <v>45948</v>
      </c>
      <c r="N65" s="1645">
        <f t="shared" si="85"/>
        <v>45954</v>
      </c>
      <c r="O65" s="1645">
        <f t="shared" si="86"/>
        <v>45957</v>
      </c>
      <c r="P65" s="1645">
        <f t="shared" si="87"/>
        <v>45960</v>
      </c>
      <c r="R65" s="2693">
        <f t="shared" si="70"/>
        <v>45893</v>
      </c>
      <c r="S65" s="2693">
        <v>45895</v>
      </c>
    </row>
    <row r="66" spans="1:19" s="182" customFormat="1" ht="20.100000000000001" hidden="1" customHeight="1" thickTop="1">
      <c r="A66" s="1961" t="s">
        <v>7485</v>
      </c>
      <c r="B66" s="3019" t="s">
        <v>7486</v>
      </c>
      <c r="C66" s="1443" t="s">
        <v>7487</v>
      </c>
      <c r="D66" s="1644" t="s">
        <v>7488</v>
      </c>
      <c r="E66" s="1645">
        <v>45906</v>
      </c>
      <c r="F66" s="1645">
        <f t="shared" si="89"/>
        <v>45911</v>
      </c>
      <c r="G66" s="1645">
        <f t="shared" si="79"/>
        <v>45932</v>
      </c>
      <c r="H66" s="1645">
        <f t="shared" si="80"/>
        <v>45936</v>
      </c>
      <c r="I66" s="1887">
        <f t="shared" si="81"/>
        <v>45937</v>
      </c>
      <c r="J66" s="1887">
        <f t="shared" ref="J66:J79" si="90">E66+34</f>
        <v>45940</v>
      </c>
      <c r="K66" s="1887">
        <f t="shared" si="82"/>
        <v>45942</v>
      </c>
      <c r="L66" s="1887">
        <f t="shared" si="83"/>
        <v>45946</v>
      </c>
      <c r="M66" s="1645">
        <f t="shared" si="84"/>
        <v>45949</v>
      </c>
      <c r="N66" s="1645">
        <f t="shared" si="85"/>
        <v>45955</v>
      </c>
      <c r="O66" s="1645">
        <f t="shared" si="86"/>
        <v>45958</v>
      </c>
      <c r="P66" s="1645">
        <f t="shared" si="87"/>
        <v>45961</v>
      </c>
      <c r="R66" s="2693">
        <f t="shared" si="70"/>
        <v>45900</v>
      </c>
      <c r="S66" s="2693">
        <f t="shared" si="88"/>
        <v>45902</v>
      </c>
    </row>
    <row r="67" spans="1:19" s="182" customFormat="1" ht="20.100000000000001" hidden="1" customHeight="1">
      <c r="A67" s="1961" t="s">
        <v>7482</v>
      </c>
      <c r="B67" s="3019" t="s">
        <v>7489</v>
      </c>
      <c r="C67" s="1443" t="s">
        <v>7490</v>
      </c>
      <c r="D67" s="1644" t="s">
        <v>7491</v>
      </c>
      <c r="E67" s="1645">
        <v>45914</v>
      </c>
      <c r="F67" s="1645">
        <f t="shared" si="89"/>
        <v>45919</v>
      </c>
      <c r="G67" s="1645">
        <f t="shared" si="79"/>
        <v>45940</v>
      </c>
      <c r="H67" s="1645">
        <f t="shared" si="80"/>
        <v>45944</v>
      </c>
      <c r="I67" s="1887">
        <f t="shared" si="81"/>
        <v>45945</v>
      </c>
      <c r="J67" s="1887">
        <f t="shared" si="90"/>
        <v>45948</v>
      </c>
      <c r="K67" s="1887">
        <f t="shared" si="82"/>
        <v>45950</v>
      </c>
      <c r="L67" s="1887">
        <f t="shared" si="83"/>
        <v>45954</v>
      </c>
      <c r="M67" s="1645">
        <f t="shared" si="84"/>
        <v>45957</v>
      </c>
      <c r="N67" s="1645">
        <f t="shared" si="85"/>
        <v>45963</v>
      </c>
      <c r="O67" s="1645">
        <f t="shared" si="86"/>
        <v>45966</v>
      </c>
      <c r="P67" s="1645">
        <f t="shared" si="87"/>
        <v>45969</v>
      </c>
      <c r="R67" s="2693">
        <f t="shared" si="70"/>
        <v>45907</v>
      </c>
      <c r="S67" s="2693">
        <f t="shared" si="88"/>
        <v>45909</v>
      </c>
    </row>
    <row r="68" spans="1:19" s="182" customFormat="1" ht="20.100000000000001" hidden="1" customHeight="1">
      <c r="A68" s="1961"/>
      <c r="B68" s="3019" t="s">
        <v>7492</v>
      </c>
      <c r="C68" s="1892" t="s">
        <v>7493</v>
      </c>
      <c r="D68" s="1644" t="s">
        <v>7494</v>
      </c>
      <c r="E68" s="1645">
        <v>45921</v>
      </c>
      <c r="F68" s="1645">
        <f>E68+5</f>
        <v>45926</v>
      </c>
      <c r="G68" s="1645">
        <f>E68+26</f>
        <v>45947</v>
      </c>
      <c r="H68" s="1645">
        <f>E68+30</f>
        <v>45951</v>
      </c>
      <c r="I68" s="1887">
        <f>E68+31</f>
        <v>45952</v>
      </c>
      <c r="J68" s="1887">
        <f t="shared" si="90"/>
        <v>45955</v>
      </c>
      <c r="K68" s="1887">
        <f>E68+36</f>
        <v>45957</v>
      </c>
      <c r="L68" s="1887">
        <f>E68+40</f>
        <v>45961</v>
      </c>
      <c r="M68" s="1645">
        <f>E68+43</f>
        <v>45964</v>
      </c>
      <c r="N68" s="1645">
        <f>E68+49</f>
        <v>45970</v>
      </c>
      <c r="O68" s="1645">
        <f>E68+52</f>
        <v>45973</v>
      </c>
      <c r="P68" s="1645">
        <f>E68+55</f>
        <v>45976</v>
      </c>
      <c r="R68" s="2693">
        <f>R67+7</f>
        <v>45914</v>
      </c>
      <c r="S68" s="2693">
        <f>R68+2</f>
        <v>45916</v>
      </c>
    </row>
    <row r="69" spans="1:19" s="182" customFormat="1" ht="20.100000000000001" hidden="1" customHeight="1" thickTop="1">
      <c r="A69" s="1961"/>
      <c r="B69" s="3019" t="s">
        <v>7495</v>
      </c>
      <c r="C69" s="1443" t="s">
        <v>7496</v>
      </c>
      <c r="D69" s="1644" t="s">
        <v>7497</v>
      </c>
      <c r="E69" s="1645">
        <v>45924</v>
      </c>
      <c r="F69" s="1645">
        <f>E69+5</f>
        <v>45929</v>
      </c>
      <c r="G69" s="1645">
        <f>E69+26</f>
        <v>45950</v>
      </c>
      <c r="H69" s="1645">
        <f>E69+30</f>
        <v>45954</v>
      </c>
      <c r="I69" s="1887">
        <f>E69+31</f>
        <v>45955</v>
      </c>
      <c r="J69" s="1887">
        <f t="shared" si="90"/>
        <v>45958</v>
      </c>
      <c r="K69" s="1887">
        <f>E69+36</f>
        <v>45960</v>
      </c>
      <c r="L69" s="1887">
        <f>E69+40</f>
        <v>45964</v>
      </c>
      <c r="M69" s="1645">
        <f>E69+43</f>
        <v>45967</v>
      </c>
      <c r="N69" s="1645">
        <f>E69+49</f>
        <v>45973</v>
      </c>
      <c r="O69" s="1645">
        <f>E69+52</f>
        <v>45976</v>
      </c>
      <c r="P69" s="1645">
        <f>E69+55</f>
        <v>45979</v>
      </c>
      <c r="R69" s="2693">
        <f>R68+7</f>
        <v>45921</v>
      </c>
      <c r="S69" s="2693">
        <f>R69+2</f>
        <v>45923</v>
      </c>
    </row>
    <row r="70" spans="1:19" s="182" customFormat="1" ht="20.100000000000001" hidden="1" customHeight="1">
      <c r="A70" s="1961"/>
      <c r="B70" s="3019" t="s">
        <v>7498</v>
      </c>
      <c r="C70" s="1443" t="s">
        <v>2611</v>
      </c>
      <c r="D70" s="1644" t="s">
        <v>7499</v>
      </c>
      <c r="E70" s="1645">
        <v>45930</v>
      </c>
      <c r="F70" s="1645">
        <f>E70+5</f>
        <v>45935</v>
      </c>
      <c r="G70" s="1645">
        <f>E70+26</f>
        <v>45956</v>
      </c>
      <c r="H70" s="1645">
        <f>E70+30</f>
        <v>45960</v>
      </c>
      <c r="I70" s="1887">
        <f>E70+31</f>
        <v>45961</v>
      </c>
      <c r="J70" s="1887">
        <f t="shared" si="90"/>
        <v>45964</v>
      </c>
      <c r="K70" s="1887">
        <f>E70+36</f>
        <v>45966</v>
      </c>
      <c r="L70" s="1887">
        <f>E70+40</f>
        <v>45970</v>
      </c>
      <c r="M70" s="1645">
        <f>E70+43</f>
        <v>45973</v>
      </c>
      <c r="N70" s="1645">
        <f>E70+49</f>
        <v>45979</v>
      </c>
      <c r="O70" s="1645">
        <f>E70+52</f>
        <v>45982</v>
      </c>
      <c r="P70" s="1645">
        <f>E70+55</f>
        <v>45985</v>
      </c>
      <c r="R70" s="2693">
        <f>R69+7</f>
        <v>45928</v>
      </c>
      <c r="S70" s="2693">
        <f>R70+2</f>
        <v>45930</v>
      </c>
    </row>
    <row r="71" spans="1:19" s="182" customFormat="1" ht="20.100000000000001" hidden="1" customHeight="1">
      <c r="A71" s="1961" t="s">
        <v>4453</v>
      </c>
      <c r="B71" s="3019" t="s">
        <v>7500</v>
      </c>
      <c r="C71" s="3842" t="s">
        <v>7501</v>
      </c>
      <c r="D71" s="3807" t="s">
        <v>7502</v>
      </c>
      <c r="E71" s="2085">
        <v>45943</v>
      </c>
      <c r="F71" s="2085">
        <f>E71+5</f>
        <v>45948</v>
      </c>
      <c r="G71" s="2085">
        <f>E71+26</f>
        <v>45969</v>
      </c>
      <c r="H71" s="2085">
        <f>E71+30</f>
        <v>45973</v>
      </c>
      <c r="I71" s="3841">
        <f>E71+31</f>
        <v>45974</v>
      </c>
      <c r="J71" s="3841">
        <f t="shared" si="90"/>
        <v>45977</v>
      </c>
      <c r="K71" s="3841">
        <f>E71+36</f>
        <v>45979</v>
      </c>
      <c r="L71" s="3841">
        <f>E71+40</f>
        <v>45983</v>
      </c>
      <c r="M71" s="2085">
        <f>E71+43</f>
        <v>45986</v>
      </c>
      <c r="N71" s="2085">
        <f>E71+49</f>
        <v>45992</v>
      </c>
      <c r="O71" s="2085">
        <f>E71+52</f>
        <v>45995</v>
      </c>
      <c r="P71" s="2085">
        <f>E71+55</f>
        <v>45998</v>
      </c>
      <c r="R71" s="2693">
        <f>R70+7</f>
        <v>45935</v>
      </c>
      <c r="S71" s="2693">
        <f>R71+2</f>
        <v>45937</v>
      </c>
    </row>
    <row r="72" spans="1:19" s="182" customFormat="1" ht="20.100000000000001" hidden="1" customHeight="1">
      <c r="A72" s="1961" t="s">
        <v>7503</v>
      </c>
      <c r="B72" s="3019" t="s">
        <v>7504</v>
      </c>
      <c r="C72" s="4289" t="s">
        <v>7505</v>
      </c>
      <c r="D72" s="1329" t="s">
        <v>7506</v>
      </c>
      <c r="E72" s="1332">
        <v>45948</v>
      </c>
      <c r="F72" s="1332">
        <f t="shared" ref="F72:F79" si="91">E72+5</f>
        <v>45953</v>
      </c>
      <c r="G72" s="1332">
        <f t="shared" ref="G72:G78" si="92">E72+26</f>
        <v>45974</v>
      </c>
      <c r="H72" s="1365">
        <f t="shared" ref="H72:H78" si="93">E72+30</f>
        <v>45978</v>
      </c>
      <c r="I72" s="1332">
        <f t="shared" ref="I72:I78" si="94">E72+31</f>
        <v>45979</v>
      </c>
      <c r="J72" s="1332">
        <f t="shared" si="90"/>
        <v>45982</v>
      </c>
      <c r="K72" s="1332">
        <f t="shared" ref="K72:K78" si="95">E72+36</f>
        <v>45984</v>
      </c>
      <c r="L72" s="1332">
        <f t="shared" ref="L72:L78" si="96">E72+40</f>
        <v>45988</v>
      </c>
      <c r="M72" s="1332">
        <f t="shared" ref="M72:M78" si="97">E72+43</f>
        <v>45991</v>
      </c>
      <c r="N72" s="1332">
        <f t="shared" ref="N72:N78" si="98">E72+49</f>
        <v>45997</v>
      </c>
      <c r="O72" s="1332">
        <f t="shared" ref="O72:O78" si="99">E72+52</f>
        <v>46000</v>
      </c>
      <c r="P72" s="1332">
        <f t="shared" ref="P72:P78" si="100">E72+55</f>
        <v>46003</v>
      </c>
      <c r="R72" s="2693">
        <f t="shared" ref="R72:R82" si="101">R71+7</f>
        <v>45942</v>
      </c>
      <c r="S72" s="2693">
        <f t="shared" ref="S72:S79" si="102">R72+2</f>
        <v>45944</v>
      </c>
    </row>
    <row r="73" spans="1:19" s="182" customFormat="1" ht="33.75" hidden="1" customHeight="1">
      <c r="A73" s="1961"/>
      <c r="B73" s="3019"/>
      <c r="C73" s="1872"/>
      <c r="D73" s="1350"/>
      <c r="E73" s="1351"/>
      <c r="F73" s="1351"/>
      <c r="G73" s="1351"/>
      <c r="H73" s="1351"/>
      <c r="I73" s="1351"/>
      <c r="J73" s="1351"/>
      <c r="K73" s="1351"/>
      <c r="L73" s="1351"/>
      <c r="M73" s="1351"/>
      <c r="N73" s="1351"/>
      <c r="O73" s="1351"/>
      <c r="P73" s="1351"/>
      <c r="R73" s="2693"/>
      <c r="S73" s="2693"/>
    </row>
    <row r="74" spans="1:19" s="182" customFormat="1" ht="34.5" customHeight="1">
      <c r="A74" s="1961"/>
      <c r="B74" s="3019"/>
      <c r="C74" s="2840" t="s">
        <v>7305</v>
      </c>
      <c r="D74" s="1369"/>
      <c r="E74" s="379" t="s">
        <v>96</v>
      </c>
      <c r="F74" s="379" t="s">
        <v>7507</v>
      </c>
      <c r="G74" s="379" t="s">
        <v>1335</v>
      </c>
      <c r="H74" s="379" t="s">
        <v>1614</v>
      </c>
      <c r="I74" s="379" t="s">
        <v>1443</v>
      </c>
      <c r="J74" s="379" t="s">
        <v>1147</v>
      </c>
      <c r="K74" s="379" t="s">
        <v>1145</v>
      </c>
      <c r="L74" s="379" t="s">
        <v>881</v>
      </c>
      <c r="M74" s="379" t="s">
        <v>1554</v>
      </c>
      <c r="N74" s="379" t="s">
        <v>1129</v>
      </c>
      <c r="O74" s="379" t="s">
        <v>1373</v>
      </c>
      <c r="P74" s="379" t="s">
        <v>1143</v>
      </c>
      <c r="R74" s="2693"/>
      <c r="S74" s="2693"/>
    </row>
    <row r="75" spans="1:19" s="182" customFormat="1" ht="34.5" customHeight="1" thickBot="1">
      <c r="A75" s="1961"/>
      <c r="B75" s="3019"/>
      <c r="C75" s="2840"/>
      <c r="D75" s="3843" t="s">
        <v>5843</v>
      </c>
      <c r="E75" s="2086"/>
      <c r="F75" s="3844" t="s">
        <v>3428</v>
      </c>
      <c r="G75" s="3844" t="s">
        <v>6135</v>
      </c>
      <c r="H75" s="3844" t="s">
        <v>3244</v>
      </c>
      <c r="I75" s="3844" t="s">
        <v>3877</v>
      </c>
      <c r="J75" s="3844" t="s">
        <v>3090</v>
      </c>
      <c r="K75" s="3844" t="s">
        <v>2080</v>
      </c>
      <c r="L75" s="3844" t="s">
        <v>3091</v>
      </c>
      <c r="M75" s="3844" t="s">
        <v>3218</v>
      </c>
      <c r="N75" s="3844" t="s">
        <v>4605</v>
      </c>
      <c r="O75" s="3844" t="s">
        <v>3047</v>
      </c>
      <c r="P75" s="3844" t="s">
        <v>7306</v>
      </c>
      <c r="R75" s="1418" t="s">
        <v>6295</v>
      </c>
      <c r="S75" s="1418" t="s">
        <v>6296</v>
      </c>
    </row>
    <row r="76" spans="1:19" s="182" customFormat="1" ht="20.100000000000001" customHeight="1" thickTop="1">
      <c r="A76" s="1961"/>
      <c r="B76" s="3019" t="s">
        <v>7508</v>
      </c>
      <c r="C76" s="1615" t="s">
        <v>7509</v>
      </c>
      <c r="D76" s="3807" t="s">
        <v>7510</v>
      </c>
      <c r="E76" s="1645">
        <v>45954</v>
      </c>
      <c r="F76" s="1645">
        <f t="shared" si="91"/>
        <v>45959</v>
      </c>
      <c r="G76" s="1645">
        <f t="shared" si="92"/>
        <v>45980</v>
      </c>
      <c r="H76" s="1645">
        <f t="shared" si="93"/>
        <v>45984</v>
      </c>
      <c r="I76" s="1887">
        <f t="shared" si="94"/>
        <v>45985</v>
      </c>
      <c r="J76" s="1887">
        <f t="shared" si="90"/>
        <v>45988</v>
      </c>
      <c r="K76" s="1887">
        <f t="shared" si="95"/>
        <v>45990</v>
      </c>
      <c r="L76" s="1887">
        <f t="shared" si="96"/>
        <v>45994</v>
      </c>
      <c r="M76" s="1645">
        <f t="shared" si="97"/>
        <v>45997</v>
      </c>
      <c r="N76" s="1645">
        <f t="shared" si="98"/>
        <v>46003</v>
      </c>
      <c r="O76" s="1645">
        <f t="shared" si="99"/>
        <v>46006</v>
      </c>
      <c r="P76" s="1645">
        <f t="shared" si="100"/>
        <v>46009</v>
      </c>
      <c r="R76" s="2693">
        <f>R72+7</f>
        <v>45949</v>
      </c>
      <c r="S76" s="2693">
        <f t="shared" si="102"/>
        <v>45951</v>
      </c>
    </row>
    <row r="77" spans="1:19" s="182" customFormat="1" ht="20.100000000000001" customHeight="1">
      <c r="A77" s="1961"/>
      <c r="B77" s="3019" t="s">
        <v>7511</v>
      </c>
      <c r="C77" s="1443" t="s">
        <v>7512</v>
      </c>
      <c r="D77" s="1329" t="s">
        <v>7513</v>
      </c>
      <c r="E77" s="1887">
        <v>45962</v>
      </c>
      <c r="F77" s="1645">
        <f t="shared" si="91"/>
        <v>45967</v>
      </c>
      <c r="G77" s="1645">
        <f t="shared" si="92"/>
        <v>45988</v>
      </c>
      <c r="H77" s="1645">
        <f t="shared" si="93"/>
        <v>45992</v>
      </c>
      <c r="I77" s="1887">
        <f t="shared" si="94"/>
        <v>45993</v>
      </c>
      <c r="J77" s="1887">
        <f t="shared" si="90"/>
        <v>45996</v>
      </c>
      <c r="K77" s="1887">
        <f t="shared" si="95"/>
        <v>45998</v>
      </c>
      <c r="L77" s="1887">
        <f t="shared" si="96"/>
        <v>46002</v>
      </c>
      <c r="M77" s="1645">
        <f t="shared" si="97"/>
        <v>46005</v>
      </c>
      <c r="N77" s="1645">
        <f t="shared" si="98"/>
        <v>46011</v>
      </c>
      <c r="O77" s="1645">
        <f t="shared" si="99"/>
        <v>46014</v>
      </c>
      <c r="P77" s="1645">
        <f t="shared" si="100"/>
        <v>46017</v>
      </c>
      <c r="R77" s="2693">
        <f t="shared" si="101"/>
        <v>45956</v>
      </c>
      <c r="S77" s="2693">
        <f t="shared" si="102"/>
        <v>45958</v>
      </c>
    </row>
    <row r="78" spans="1:19" s="182" customFormat="1" ht="20.100000000000001" customHeight="1">
      <c r="A78" s="1961"/>
      <c r="B78" s="3019" t="s">
        <v>7514</v>
      </c>
      <c r="C78" s="1615" t="s">
        <v>7515</v>
      </c>
      <c r="D78" s="3303" t="s">
        <v>7516</v>
      </c>
      <c r="E78" s="1645">
        <v>45970</v>
      </c>
      <c r="F78" s="1645">
        <f t="shared" si="91"/>
        <v>45975</v>
      </c>
      <c r="G78" s="1645">
        <f t="shared" si="92"/>
        <v>45996</v>
      </c>
      <c r="H78" s="1645">
        <f t="shared" si="93"/>
        <v>46000</v>
      </c>
      <c r="I78" s="1887">
        <f t="shared" si="94"/>
        <v>46001</v>
      </c>
      <c r="J78" s="1887">
        <f t="shared" si="90"/>
        <v>46004</v>
      </c>
      <c r="K78" s="1887">
        <f t="shared" si="95"/>
        <v>46006</v>
      </c>
      <c r="L78" s="1887">
        <f t="shared" si="96"/>
        <v>46010</v>
      </c>
      <c r="M78" s="1645">
        <f t="shared" si="97"/>
        <v>46013</v>
      </c>
      <c r="N78" s="1645">
        <f t="shared" si="98"/>
        <v>46019</v>
      </c>
      <c r="O78" s="1645">
        <f t="shared" si="99"/>
        <v>46022</v>
      </c>
      <c r="P78" s="1645">
        <f t="shared" si="100"/>
        <v>46025</v>
      </c>
      <c r="R78" s="2693">
        <f t="shared" si="101"/>
        <v>45963</v>
      </c>
      <c r="S78" s="2693">
        <f t="shared" si="102"/>
        <v>45965</v>
      </c>
    </row>
    <row r="79" spans="1:19" s="182" customFormat="1" ht="19.5" customHeight="1">
      <c r="A79" s="1961"/>
      <c r="B79" s="3019" t="s">
        <v>7517</v>
      </c>
      <c r="C79" s="1615" t="s">
        <v>6358</v>
      </c>
      <c r="D79" s="2691" t="s">
        <v>7518</v>
      </c>
      <c r="E79" s="1645">
        <v>45976</v>
      </c>
      <c r="F79" s="1645">
        <f t="shared" si="91"/>
        <v>45981</v>
      </c>
      <c r="G79" s="1645">
        <f t="shared" ref="G79:G80" si="103">E79+26</f>
        <v>46002</v>
      </c>
      <c r="H79" s="1645">
        <f t="shared" ref="H79:H80" si="104">E79+30</f>
        <v>46006</v>
      </c>
      <c r="I79" s="1887">
        <f t="shared" ref="I79:I80" si="105">E79+31</f>
        <v>46007</v>
      </c>
      <c r="J79" s="1887">
        <f t="shared" si="90"/>
        <v>46010</v>
      </c>
      <c r="K79" s="1887">
        <f t="shared" ref="K79:K80" si="106">E79+36</f>
        <v>46012</v>
      </c>
      <c r="L79" s="1887">
        <f t="shared" ref="L79:L80" si="107">E79+40</f>
        <v>46016</v>
      </c>
      <c r="M79" s="1645">
        <f t="shared" ref="M79:M80" si="108">E79+43</f>
        <v>46019</v>
      </c>
      <c r="N79" s="1645">
        <f t="shared" ref="N79:N80" si="109">E79+49</f>
        <v>46025</v>
      </c>
      <c r="O79" s="1645">
        <f t="shared" ref="O79:O80" si="110">E79+52</f>
        <v>46028</v>
      </c>
      <c r="P79" s="1645">
        <f t="shared" ref="P79:P80" si="111">E79+55</f>
        <v>46031</v>
      </c>
      <c r="R79" s="2693">
        <f t="shared" ref="R79:R83" si="112">R78+7</f>
        <v>45970</v>
      </c>
      <c r="S79" s="2693">
        <f t="shared" si="102"/>
        <v>45972</v>
      </c>
    </row>
    <row r="80" spans="1:19" s="182" customFormat="1" ht="19.5" customHeight="1">
      <c r="A80" s="1961"/>
      <c r="B80" s="3019" t="s">
        <v>7519</v>
      </c>
      <c r="C80" s="1615" t="s">
        <v>5237</v>
      </c>
      <c r="D80" s="3303" t="s">
        <v>7520</v>
      </c>
      <c r="E80" s="1645">
        <v>45980</v>
      </c>
      <c r="F80" s="1645">
        <f t="shared" ref="F80:F83" si="113">E80+5</f>
        <v>45985</v>
      </c>
      <c r="G80" s="1645">
        <f t="shared" si="103"/>
        <v>46006</v>
      </c>
      <c r="H80" s="1645">
        <f t="shared" si="104"/>
        <v>46010</v>
      </c>
      <c r="I80" s="1887">
        <f t="shared" si="105"/>
        <v>46011</v>
      </c>
      <c r="J80" s="1887">
        <f t="shared" ref="J80:J83" si="114">E80+34</f>
        <v>46014</v>
      </c>
      <c r="K80" s="1887">
        <f t="shared" si="106"/>
        <v>46016</v>
      </c>
      <c r="L80" s="1887">
        <f t="shared" si="107"/>
        <v>46020</v>
      </c>
      <c r="M80" s="1645">
        <f t="shared" si="108"/>
        <v>46023</v>
      </c>
      <c r="N80" s="1645">
        <f t="shared" si="109"/>
        <v>46029</v>
      </c>
      <c r="O80" s="1645">
        <f t="shared" si="110"/>
        <v>46032</v>
      </c>
      <c r="P80" s="1645">
        <f t="shared" si="111"/>
        <v>46035</v>
      </c>
      <c r="R80" s="2693">
        <f t="shared" si="101"/>
        <v>45977</v>
      </c>
      <c r="S80" s="2693">
        <f t="shared" ref="S80:S83" si="115">R80+2</f>
        <v>45979</v>
      </c>
    </row>
    <row r="81" spans="1:19" s="182" customFormat="1" ht="36.75" customHeight="1">
      <c r="A81" s="1961" t="s">
        <v>7521</v>
      </c>
      <c r="B81" s="3019" t="s">
        <v>7522</v>
      </c>
      <c r="C81" s="1615" t="s">
        <v>7523</v>
      </c>
      <c r="D81" s="2691" t="s">
        <v>7524</v>
      </c>
      <c r="E81" s="1645">
        <v>45985</v>
      </c>
      <c r="F81" s="4244" t="s">
        <v>9334</v>
      </c>
      <c r="G81" s="1645">
        <f t="shared" ref="G81:G83" si="116">E81+26</f>
        <v>46011</v>
      </c>
      <c r="H81" s="1645">
        <f t="shared" ref="H81:H83" si="117">E81+30</f>
        <v>46015</v>
      </c>
      <c r="I81" s="1887">
        <f t="shared" ref="I81:I83" si="118">E81+31</f>
        <v>46016</v>
      </c>
      <c r="J81" s="1887">
        <f t="shared" si="114"/>
        <v>46019</v>
      </c>
      <c r="K81" s="1887">
        <f t="shared" ref="K81:K83" si="119">E81+36</f>
        <v>46021</v>
      </c>
      <c r="L81" s="1887">
        <f t="shared" ref="L81:L83" si="120">E81+40</f>
        <v>46025</v>
      </c>
      <c r="M81" s="1645">
        <f t="shared" ref="M81:M83" si="121">E81+43</f>
        <v>46028</v>
      </c>
      <c r="N81" s="1645">
        <f t="shared" ref="N81:N83" si="122">E81+49</f>
        <v>46034</v>
      </c>
      <c r="O81" s="1645">
        <f t="shared" ref="O81:O83" si="123">E81+52</f>
        <v>46037</v>
      </c>
      <c r="P81" s="1645">
        <f t="shared" ref="P81:P83" si="124">E81+55</f>
        <v>46040</v>
      </c>
      <c r="R81" s="2693">
        <f t="shared" si="112"/>
        <v>45984</v>
      </c>
      <c r="S81" s="2693">
        <f t="shared" si="115"/>
        <v>45986</v>
      </c>
    </row>
    <row r="82" spans="1:19" s="182" customFormat="1" ht="40.5" customHeight="1">
      <c r="A82" s="1961" t="s">
        <v>7525</v>
      </c>
      <c r="B82" s="3019" t="s">
        <v>7526</v>
      </c>
      <c r="C82" s="1615" t="s">
        <v>7527</v>
      </c>
      <c r="D82" s="3303" t="s">
        <v>7528</v>
      </c>
      <c r="E82" s="1645">
        <v>45991</v>
      </c>
      <c r="F82" s="4244" t="s">
        <v>9335</v>
      </c>
      <c r="G82" s="1645">
        <f t="shared" si="116"/>
        <v>46017</v>
      </c>
      <c r="H82" s="1645">
        <f t="shared" si="117"/>
        <v>46021</v>
      </c>
      <c r="I82" s="1887">
        <f t="shared" si="118"/>
        <v>46022</v>
      </c>
      <c r="J82" s="1887">
        <f t="shared" si="114"/>
        <v>46025</v>
      </c>
      <c r="K82" s="1887">
        <f t="shared" si="119"/>
        <v>46027</v>
      </c>
      <c r="L82" s="1887">
        <f t="shared" si="120"/>
        <v>46031</v>
      </c>
      <c r="M82" s="1645">
        <f t="shared" si="121"/>
        <v>46034</v>
      </c>
      <c r="N82" s="1645">
        <f t="shared" si="122"/>
        <v>46040</v>
      </c>
      <c r="O82" s="1645">
        <f t="shared" si="123"/>
        <v>46043</v>
      </c>
      <c r="P82" s="1645">
        <f t="shared" si="124"/>
        <v>46046</v>
      </c>
      <c r="R82" s="2693">
        <f t="shared" si="101"/>
        <v>45991</v>
      </c>
      <c r="S82" s="2693">
        <f t="shared" si="115"/>
        <v>45993</v>
      </c>
    </row>
    <row r="83" spans="1:19" s="182" customFormat="1" ht="19.5" customHeight="1">
      <c r="A83" s="1961" t="s">
        <v>7529</v>
      </c>
      <c r="B83" s="3019" t="s">
        <v>7530</v>
      </c>
      <c r="C83" s="2164" t="s">
        <v>2620</v>
      </c>
      <c r="D83" s="2691" t="s">
        <v>7531</v>
      </c>
      <c r="E83" s="1645">
        <v>45998</v>
      </c>
      <c r="F83" s="1645">
        <f t="shared" si="113"/>
        <v>46003</v>
      </c>
      <c r="G83" s="1645">
        <f t="shared" si="116"/>
        <v>46024</v>
      </c>
      <c r="H83" s="1645">
        <f t="shared" si="117"/>
        <v>46028</v>
      </c>
      <c r="I83" s="1887">
        <f t="shared" si="118"/>
        <v>46029</v>
      </c>
      <c r="J83" s="1887">
        <f t="shared" si="114"/>
        <v>46032</v>
      </c>
      <c r="K83" s="1887">
        <f t="shared" si="119"/>
        <v>46034</v>
      </c>
      <c r="L83" s="1887">
        <f t="shared" si="120"/>
        <v>46038</v>
      </c>
      <c r="M83" s="1645">
        <f t="shared" si="121"/>
        <v>46041</v>
      </c>
      <c r="N83" s="1645">
        <f t="shared" si="122"/>
        <v>46047</v>
      </c>
      <c r="O83" s="1645">
        <f t="shared" si="123"/>
        <v>46050</v>
      </c>
      <c r="P83" s="1645">
        <f t="shared" si="124"/>
        <v>46053</v>
      </c>
      <c r="R83" s="2693">
        <f t="shared" si="112"/>
        <v>45998</v>
      </c>
      <c r="S83" s="2693">
        <f t="shared" si="115"/>
        <v>46000</v>
      </c>
    </row>
    <row r="84" spans="1:19" s="182" customFormat="1" ht="19.5" customHeight="1">
      <c r="A84" s="1961"/>
      <c r="B84" s="3019" t="s">
        <v>7532</v>
      </c>
      <c r="C84" s="1615" t="s">
        <v>7533</v>
      </c>
      <c r="D84" s="3303" t="s">
        <v>7534</v>
      </c>
      <c r="E84" s="1645">
        <v>46005</v>
      </c>
      <c r="F84" s="1645">
        <f>E84+5</f>
        <v>46010</v>
      </c>
      <c r="G84" s="1645">
        <f>E84+26</f>
        <v>46031</v>
      </c>
      <c r="H84" s="1645">
        <f>E84+30</f>
        <v>46035</v>
      </c>
      <c r="I84" s="1887">
        <f>E84+31</f>
        <v>46036</v>
      </c>
      <c r="J84" s="1887">
        <f>E84+34</f>
        <v>46039</v>
      </c>
      <c r="K84" s="1887">
        <f>E84+36</f>
        <v>46041</v>
      </c>
      <c r="L84" s="1887">
        <f>E84+40</f>
        <v>46045</v>
      </c>
      <c r="M84" s="1645">
        <f>E84+43</f>
        <v>46048</v>
      </c>
      <c r="N84" s="1645">
        <f>E84+49</f>
        <v>46054</v>
      </c>
      <c r="O84" s="1645">
        <f>E84+52</f>
        <v>46057</v>
      </c>
      <c r="P84" s="1645">
        <f>E84+55</f>
        <v>46060</v>
      </c>
      <c r="R84" s="2693">
        <f>R83+7</f>
        <v>46005</v>
      </c>
      <c r="S84" s="2693">
        <f>R84+2</f>
        <v>46007</v>
      </c>
    </row>
    <row r="85" spans="1:19" s="182" customFormat="1" ht="19.5" customHeight="1">
      <c r="A85" s="1961"/>
      <c r="B85" s="3019" t="s">
        <v>7535</v>
      </c>
      <c r="C85" s="1615" t="s">
        <v>7536</v>
      </c>
      <c r="D85" s="2691" t="s">
        <v>7537</v>
      </c>
      <c r="E85" s="1645">
        <v>46012</v>
      </c>
      <c r="F85" s="1645">
        <f>E85+5</f>
        <v>46017</v>
      </c>
      <c r="G85" s="1645">
        <f>E85+26</f>
        <v>46038</v>
      </c>
      <c r="H85" s="1645">
        <f>E85+30</f>
        <v>46042</v>
      </c>
      <c r="I85" s="1887">
        <f>E85+31</f>
        <v>46043</v>
      </c>
      <c r="J85" s="1887">
        <f>E85+34</f>
        <v>46046</v>
      </c>
      <c r="K85" s="1887">
        <f>E85+36</f>
        <v>46048</v>
      </c>
      <c r="L85" s="1887">
        <f>E85+40</f>
        <v>46052</v>
      </c>
      <c r="M85" s="1645">
        <f>E85+43</f>
        <v>46055</v>
      </c>
      <c r="N85" s="1645">
        <f>E85+49</f>
        <v>46061</v>
      </c>
      <c r="O85" s="1645">
        <f>E85+52</f>
        <v>46064</v>
      </c>
      <c r="P85" s="1645">
        <f>E85+55</f>
        <v>46067</v>
      </c>
      <c r="R85" s="2693">
        <f>R84+7</f>
        <v>46012</v>
      </c>
      <c r="S85" s="2693">
        <f>R85+2</f>
        <v>46014</v>
      </c>
    </row>
    <row r="86" spans="1:19" s="182" customFormat="1" ht="19.5" customHeight="1">
      <c r="A86" s="1961"/>
      <c r="B86" s="3019" t="s">
        <v>7538</v>
      </c>
      <c r="C86" s="1615" t="s">
        <v>7539</v>
      </c>
      <c r="D86" t="s">
        <v>7540</v>
      </c>
      <c r="E86" s="1645">
        <v>46019</v>
      </c>
      <c r="F86" s="1645">
        <f>E86+5</f>
        <v>46024</v>
      </c>
      <c r="G86" s="1645">
        <f>E86+26</f>
        <v>46045</v>
      </c>
      <c r="H86" s="1645">
        <f>E86+30</f>
        <v>46049</v>
      </c>
      <c r="I86" s="1887">
        <f>E86+31</f>
        <v>46050</v>
      </c>
      <c r="J86" s="1887">
        <f>E86+34</f>
        <v>46053</v>
      </c>
      <c r="K86" s="1887">
        <f>E86+36</f>
        <v>46055</v>
      </c>
      <c r="L86" s="1887">
        <f>E86+40</f>
        <v>46059</v>
      </c>
      <c r="M86" s="1645">
        <f>E86+43</f>
        <v>46062</v>
      </c>
      <c r="N86" s="1645">
        <f>E86+49</f>
        <v>46068</v>
      </c>
      <c r="O86" s="1645">
        <f>E86+52</f>
        <v>46071</v>
      </c>
      <c r="P86" s="1645">
        <f>E86+55</f>
        <v>46074</v>
      </c>
      <c r="R86" s="2693">
        <f>R85+7</f>
        <v>46019</v>
      </c>
      <c r="S86" s="2693">
        <f>R86+2</f>
        <v>46021</v>
      </c>
    </row>
    <row r="87" spans="1:19" s="182" customFormat="1" ht="19.5" customHeight="1">
      <c r="A87" s="1961"/>
      <c r="B87" s="3019" t="s">
        <v>7541</v>
      </c>
      <c r="C87" s="1615" t="s">
        <v>7542</v>
      </c>
      <c r="D87" s="2691" t="s">
        <v>7543</v>
      </c>
      <c r="E87" s="1645">
        <v>46026</v>
      </c>
      <c r="F87" s="1645">
        <f>E87+5</f>
        <v>46031</v>
      </c>
      <c r="G87" s="1645">
        <f>E87+26</f>
        <v>46052</v>
      </c>
      <c r="H87" s="1645">
        <f>E87+30</f>
        <v>46056</v>
      </c>
      <c r="I87" s="1887">
        <f>E87+31</f>
        <v>46057</v>
      </c>
      <c r="J87" s="1887">
        <f>E87+34</f>
        <v>46060</v>
      </c>
      <c r="K87" s="1887">
        <f>E87+36</f>
        <v>46062</v>
      </c>
      <c r="L87" s="1887">
        <f>E87+40</f>
        <v>46066</v>
      </c>
      <c r="M87" s="1645">
        <f>E87+43</f>
        <v>46069</v>
      </c>
      <c r="N87" s="1645">
        <f>E87+49</f>
        <v>46075</v>
      </c>
      <c r="O87" s="1645">
        <f>E87+52</f>
        <v>46078</v>
      </c>
      <c r="P87" s="1645">
        <f>E87+55</f>
        <v>46081</v>
      </c>
      <c r="R87" s="2693">
        <f>R86+7</f>
        <v>46026</v>
      </c>
      <c r="S87" s="2693">
        <f>R87+2</f>
        <v>46028</v>
      </c>
    </row>
    <row r="88" spans="1:19" s="182" customFormat="1" ht="19.5" customHeight="1">
      <c r="A88" s="1961"/>
      <c r="B88" s="3019" t="s">
        <v>7544</v>
      </c>
      <c r="C88" s="1615" t="s">
        <v>7545</v>
      </c>
      <c r="D88" t="s">
        <v>7546</v>
      </c>
      <c r="E88" s="1645">
        <v>46033</v>
      </c>
      <c r="F88" s="1645">
        <f>E88+5</f>
        <v>46038</v>
      </c>
      <c r="G88" s="1645">
        <f>E88+26</f>
        <v>46059</v>
      </c>
      <c r="H88" s="1645">
        <f>E88+30</f>
        <v>46063</v>
      </c>
      <c r="I88" s="1887">
        <f>E88+31</f>
        <v>46064</v>
      </c>
      <c r="J88" s="1887">
        <f>E88+34</f>
        <v>46067</v>
      </c>
      <c r="K88" s="1887">
        <f>E88+36</f>
        <v>46069</v>
      </c>
      <c r="L88" s="1887">
        <f>E88+40</f>
        <v>46073</v>
      </c>
      <c r="M88" s="1645">
        <f>E88+43</f>
        <v>46076</v>
      </c>
      <c r="N88" s="1645">
        <f>E88+49</f>
        <v>46082</v>
      </c>
      <c r="O88" s="1645">
        <f>E88+52</f>
        <v>46085</v>
      </c>
      <c r="P88" s="1645">
        <f>E88+55</f>
        <v>46088</v>
      </c>
      <c r="R88" s="2693">
        <f>R87+7</f>
        <v>46033</v>
      </c>
      <c r="S88" s="2693">
        <f>R88+2</f>
        <v>46035</v>
      </c>
    </row>
    <row r="89" spans="1:19" s="182" customFormat="1" ht="20.100000000000001" customHeight="1">
      <c r="A89" s="1961"/>
      <c r="B89" s="3019"/>
      <c r="C89" s="27"/>
      <c r="D89" s="1350"/>
      <c r="E89" s="1351"/>
      <c r="F89" s="1351"/>
      <c r="G89" s="1351"/>
      <c r="H89" s="1351"/>
      <c r="I89" s="1351"/>
      <c r="J89" s="1351"/>
      <c r="K89" s="1351"/>
      <c r="L89" s="1351"/>
      <c r="M89" s="1351"/>
      <c r="N89" s="1351"/>
      <c r="O89" s="1351"/>
      <c r="P89" s="1351"/>
      <c r="R89" s="2693"/>
      <c r="S89" s="2693"/>
    </row>
    <row r="90" spans="1:19" s="182" customFormat="1" ht="20.100000000000001" customHeight="1">
      <c r="A90" s="1961"/>
      <c r="B90" s="3019"/>
      <c r="C90" s="27"/>
      <c r="D90" s="1350"/>
      <c r="E90" s="1351"/>
      <c r="F90" s="1351"/>
      <c r="G90" s="1351"/>
      <c r="H90" s="1351"/>
      <c r="I90" s="1351"/>
      <c r="J90" s="1351"/>
      <c r="K90" s="1351"/>
      <c r="L90" s="1351"/>
      <c r="M90" s="1351"/>
      <c r="N90" s="1351"/>
      <c r="O90" s="1351"/>
      <c r="P90" s="1351"/>
      <c r="R90" s="2693"/>
      <c r="S90" s="2693"/>
    </row>
    <row r="91" spans="1:19" s="182" customFormat="1" ht="20.100000000000001" customHeight="1">
      <c r="A91" s="1961"/>
      <c r="B91" s="3019"/>
      <c r="C91" s="27"/>
      <c r="D91" s="1350"/>
      <c r="E91" s="1351"/>
      <c r="F91" s="1351"/>
      <c r="G91" s="1351"/>
      <c r="H91" s="1351"/>
      <c r="I91" s="1351"/>
      <c r="J91" s="1351"/>
      <c r="K91" s="1351"/>
      <c r="L91" s="1351"/>
      <c r="M91" s="1351"/>
      <c r="N91" s="1351"/>
      <c r="O91" s="1351"/>
      <c r="P91" s="1351"/>
      <c r="R91" s="2693"/>
      <c r="S91" s="2693"/>
    </row>
    <row r="92" spans="1:19" s="182" customFormat="1" ht="20.100000000000001" customHeight="1">
      <c r="A92" s="1345"/>
      <c r="B92" s="1820"/>
      <c r="C92" s="1699" t="s">
        <v>609</v>
      </c>
      <c r="D92" s="1350"/>
      <c r="E92" s="1351"/>
      <c r="F92" s="1351"/>
      <c r="G92" s="1351"/>
      <c r="H92" s="1351"/>
      <c r="I92" s="1351"/>
      <c r="J92" s="1351"/>
      <c r="K92" s="1351"/>
      <c r="L92" s="1351"/>
      <c r="M92" s="1351"/>
      <c r="N92" s="1351"/>
      <c r="O92" s="1351"/>
      <c r="P92" s="5"/>
      <c r="Q92" s="36"/>
      <c r="R92" s="1651"/>
      <c r="S92" s="1647"/>
    </row>
    <row r="93" spans="1:19" s="182" customFormat="1" ht="20.100000000000001" customHeight="1">
      <c r="A93" s="757"/>
      <c r="B93" s="757"/>
      <c r="C93" s="191" t="s">
        <v>0</v>
      </c>
      <c r="D93" s="130"/>
      <c r="E93" s="130"/>
      <c r="F93" s="130"/>
      <c r="G93" s="130"/>
      <c r="H93" s="192"/>
      <c r="J93" s="182" t="s">
        <v>35</v>
      </c>
      <c r="K93" s="182" t="s">
        <v>35</v>
      </c>
      <c r="L93" s="182" t="s">
        <v>35</v>
      </c>
      <c r="O93" s="130"/>
      <c r="P93" s="130"/>
      <c r="Q93" s="53" t="s">
        <v>60</v>
      </c>
    </row>
    <row r="94" spans="1:19" s="182" customFormat="1" ht="20.100000000000001" customHeight="1">
      <c r="A94" s="382"/>
      <c r="B94" s="757"/>
      <c r="C94" s="230" t="s">
        <v>0</v>
      </c>
      <c r="D94" s="69"/>
      <c r="E94" s="1416" t="s">
        <v>2209</v>
      </c>
      <c r="F94" s="70"/>
      <c r="G94" s="70" t="s">
        <v>35</v>
      </c>
      <c r="H94" s="70"/>
      <c r="I94" s="69"/>
      <c r="J94" s="69"/>
      <c r="K94" s="69"/>
      <c r="L94" s="69"/>
      <c r="M94" s="70" t="s">
        <v>60</v>
      </c>
      <c r="N94" s="70" t="s">
        <v>60</v>
      </c>
      <c r="O94" s="70" t="str">
        <f>'HOW TO-&gt;'!$B$136</f>
        <v>6011 2413</v>
      </c>
      <c r="P94" s="70"/>
      <c r="Q94" s="60"/>
      <c r="R94" s="266"/>
    </row>
    <row r="95" spans="1:19" s="182" customFormat="1" ht="20.100000000000001" customHeight="1">
      <c r="A95" s="382"/>
      <c r="B95" s="757"/>
      <c r="C95" s="80" t="s">
        <v>1</v>
      </c>
      <c r="D95" s="69"/>
      <c r="E95" s="283" t="s">
        <v>610</v>
      </c>
      <c r="F95" s="70"/>
      <c r="G95" s="69" t="s">
        <v>611</v>
      </c>
      <c r="H95" s="69"/>
      <c r="I95" s="283" t="s">
        <v>38</v>
      </c>
      <c r="J95" s="69"/>
      <c r="K95" s="69"/>
      <c r="L95" s="69"/>
      <c r="M95" s="69" t="s">
        <v>62</v>
      </c>
      <c r="N95" s="69" t="s">
        <v>62</v>
      </c>
      <c r="O95" s="69"/>
      <c r="P95" s="250" t="s">
        <v>63</v>
      </c>
      <c r="Q95" s="60"/>
      <c r="R95" s="193"/>
    </row>
    <row r="96" spans="1:19" s="182" customFormat="1" ht="16.899999999999999" customHeight="1">
      <c r="A96" s="437"/>
      <c r="B96" s="3020"/>
      <c r="C96" s="80"/>
      <c r="D96" s="69"/>
      <c r="E96" s="283"/>
      <c r="F96" s="60"/>
      <c r="G96" s="69"/>
      <c r="H96" s="69"/>
      <c r="I96" s="283"/>
      <c r="J96" s="69"/>
      <c r="K96" s="69"/>
      <c r="L96" s="69"/>
      <c r="M96" s="69" t="str">
        <f>'HOW TO-&gt;'!$A$138</f>
        <v>PERMIT</v>
      </c>
      <c r="N96" s="69" t="str">
        <f>'HOW TO-&gt;'!$A$138</f>
        <v>PERMIT</v>
      </c>
      <c r="O96" s="69"/>
      <c r="P96" s="3053" t="str">
        <f>'HOW TO-&gt;'!$C$138</f>
        <v>SG094-SinPermit@msc.com</v>
      </c>
      <c r="Q96" s="60"/>
      <c r="R96" s="78">
        <f>HOME!B$594</f>
        <v>0</v>
      </c>
    </row>
    <row r="97" spans="2:19" s="182" customFormat="1" ht="16.899999999999999" customHeight="1">
      <c r="C97" s="78">
        <f>'HOW TO-&gt;'!$A$105</f>
        <v>0</v>
      </c>
      <c r="D97" s="78">
        <f>'HOW TO-&gt;'!$B$105</f>
        <v>0</v>
      </c>
      <c r="E97" s="64">
        <f>'HOW TO-&gt;'!$C$105</f>
        <v>0</v>
      </c>
      <c r="F97" s="60"/>
      <c r="G97" s="78" t="str">
        <f>'HOW TO-&gt;'!$A$124</f>
        <v>ROBERT CHIA</v>
      </c>
      <c r="H97" s="78" t="str">
        <f>'HOW TO-&gt;'!$B$124</f>
        <v>6011 0564</v>
      </c>
      <c r="I97" s="64" t="str">
        <f>'HOW TO-&gt;'!$C$124</f>
        <v>robert.chia@msc.com</v>
      </c>
      <c r="J97" s="60"/>
      <c r="K97" s="60"/>
      <c r="L97" s="60"/>
      <c r="M97" s="78" t="str">
        <f>'HOW TO-&gt;'!$A$139</f>
        <v>RAYNAR ANG</v>
      </c>
      <c r="N97" s="78" t="str">
        <f>'HOW TO-&gt;'!$A$139</f>
        <v>RAYNAR ANG</v>
      </c>
      <c r="O97" s="78" t="str">
        <f>'HOW TO-&gt;'!$B$139</f>
        <v>6011 2358</v>
      </c>
      <c r="P97" s="64" t="str">
        <f>'HOW TO-&gt;'!$C$139</f>
        <v>raynar.ang@msc.com</v>
      </c>
      <c r="Q97" s="60"/>
      <c r="R97" s="78">
        <f>HOME!B$595</f>
        <v>0</v>
      </c>
    </row>
    <row r="98" spans="2:19" s="182" customFormat="1" ht="16.899999999999999" customHeight="1">
      <c r="C98" s="78" t="str">
        <f>'HOW TO-&gt;'!$A$106</f>
        <v>NATALIE LEW</v>
      </c>
      <c r="D98" s="78" t="str">
        <f>'HOW TO-&gt;'!$B$106</f>
        <v>6011 2399</v>
      </c>
      <c r="E98" s="64" t="str">
        <f>'HOW TO-&gt;'!$C$106</f>
        <v>natalie.lew@msc.com</v>
      </c>
      <c r="F98" s="60"/>
      <c r="G98" s="78" t="str">
        <f>'HOW TO-&gt;'!$A$125</f>
        <v>S. Y. LIEW</v>
      </c>
      <c r="H98" s="78" t="str">
        <f>'HOW TO-&gt;'!$B$125</f>
        <v>6011 2348</v>
      </c>
      <c r="I98" s="64" t="str">
        <f>'HOW TO-&gt;'!$C$125</f>
        <v>seoyi.liew@msc.com</v>
      </c>
      <c r="J98" s="60"/>
      <c r="K98" s="60"/>
      <c r="L98" s="60"/>
      <c r="M98" s="78" t="str">
        <f>'HOW TO-&gt;'!$A$140</f>
        <v>KAI SIANG</v>
      </c>
      <c r="N98" s="78" t="str">
        <f>'HOW TO-&gt;'!$A$140</f>
        <v>KAI SIANG</v>
      </c>
      <c r="O98" s="78" t="str">
        <f>'HOW TO-&gt;'!$B$140</f>
        <v>6011 2356</v>
      </c>
      <c r="P98" s="64" t="str">
        <f>'HOW TO-&gt;'!$C$140</f>
        <v>kaisiang.lim@msc.com</v>
      </c>
      <c r="Q98" s="60"/>
      <c r="R98" s="78">
        <f>HOME!B$596</f>
        <v>0</v>
      </c>
    </row>
    <row r="99" spans="2:19" s="130" customFormat="1" ht="16.899999999999999" customHeight="1">
      <c r="B99" s="182"/>
      <c r="C99" s="78" t="str">
        <f>'HOW TO-&gt;'!$A$107</f>
        <v>PHOEBE HUANG</v>
      </c>
      <c r="D99" s="78" t="str">
        <f>'HOW TO-&gt;'!$B$107</f>
        <v>6011 0562</v>
      </c>
      <c r="E99" s="64" t="str">
        <f>'HOW TO-&gt;'!$C$107</f>
        <v>phoebe.huang@msc.com</v>
      </c>
      <c r="F99" s="60"/>
      <c r="G99" s="78" t="str">
        <f>'HOW TO-&gt;'!$A$126</f>
        <v>SHARON KOH</v>
      </c>
      <c r="H99" s="78" t="str">
        <f>'HOW TO-&gt;'!$B$126</f>
        <v>6011 2349</v>
      </c>
      <c r="I99" s="64" t="str">
        <f>'HOW TO-&gt;'!$C$126</f>
        <v>sharon.koh@msc.com</v>
      </c>
      <c r="J99" s="60"/>
      <c r="K99" s="60"/>
      <c r="L99" s="60"/>
      <c r="M99" s="78" t="str">
        <f>'HOW TO-&gt;'!$A$141</f>
        <v>DEWI</v>
      </c>
      <c r="N99" s="78" t="str">
        <f>'HOW TO-&gt;'!$A$141</f>
        <v>DEWI</v>
      </c>
      <c r="O99" s="78" t="str">
        <f>'HOW TO-&gt;'!$B$141</f>
        <v>6011 2354</v>
      </c>
      <c r="P99" s="64" t="str">
        <f>'HOW TO-&gt;'!$C$141</f>
        <v>dewi.ratnah@msc.com</v>
      </c>
      <c r="Q99" s="60"/>
      <c r="R99" s="78">
        <f>HOME!B$597</f>
        <v>0</v>
      </c>
    </row>
    <row r="100" spans="2:19" s="130" customFormat="1" ht="16.899999999999999" customHeight="1">
      <c r="B100" s="182"/>
      <c r="C100" s="78" t="str">
        <f>'HOW TO-&gt;'!$A$108</f>
        <v>SHERWIN LIM</v>
      </c>
      <c r="D100" s="78" t="str">
        <f>'HOW TO-&gt;'!$B$108</f>
        <v>6011 2395</v>
      </c>
      <c r="E100" s="64" t="str">
        <f>'HOW TO-&gt;'!$C$108</f>
        <v>sherwin.lim@msc.com</v>
      </c>
      <c r="F100" s="60"/>
      <c r="G100" s="78" t="str">
        <f>'HOW TO-&gt;'!$A$127</f>
        <v>ANGELIA LAU</v>
      </c>
      <c r="H100" s="78" t="str">
        <f>'HOW TO-&gt;'!$B$127</f>
        <v>6011 2346</v>
      </c>
      <c r="I100" s="64" t="str">
        <f>'HOW TO-&gt;'!$C$127</f>
        <v>angelia.lau@msc.com</v>
      </c>
      <c r="J100" s="60"/>
      <c r="K100" s="60"/>
      <c r="L100" s="60"/>
      <c r="M100" s="78" t="str">
        <f>'HOW TO-&gt;'!$A$142</f>
        <v>YU TING</v>
      </c>
      <c r="N100" s="78" t="str">
        <f>'HOW TO-&gt;'!$A$142</f>
        <v>YU TING</v>
      </c>
      <c r="O100" s="78" t="str">
        <f>'HOW TO-&gt;'!$B$142</f>
        <v>6011 2359</v>
      </c>
      <c r="P100" s="64" t="str">
        <f>'HOW TO-&gt;'!$C$142</f>
        <v>yuting.luo@msc.com</v>
      </c>
      <c r="Q100" s="60"/>
      <c r="R100" s="78">
        <f>HOME!B$598</f>
        <v>0</v>
      </c>
    </row>
    <row r="101" spans="2:19" s="69" customFormat="1" ht="16.899999999999999" customHeight="1">
      <c r="B101" s="70"/>
      <c r="C101" s="78" t="str">
        <f>'HOW TO-&gt;'!$A$109</f>
        <v>CHOK KAR HEE</v>
      </c>
      <c r="D101" s="78" t="str">
        <f>'HOW TO-&gt;'!$B$109</f>
        <v>6011 2397</v>
      </c>
      <c r="E101" s="64" t="str">
        <f>'HOW TO-&gt;'!$C$109</f>
        <v>karhee.chok@msc.com</v>
      </c>
      <c r="F101" s="60"/>
      <c r="G101" s="78" t="str">
        <f>'HOW TO-&gt;'!$A$128</f>
        <v>NOOR AFNINDAH</v>
      </c>
      <c r="H101" s="78" t="str">
        <f>'HOW TO-&gt;'!$B$128</f>
        <v>6011 2347</v>
      </c>
      <c r="I101" s="64" t="str">
        <f>'HOW TO-&gt;'!$C$128</f>
        <v>noor.afnindah@msc.com</v>
      </c>
      <c r="J101" s="60"/>
      <c r="K101" s="60"/>
      <c r="L101" s="60"/>
      <c r="M101" s="78" t="str">
        <f>'HOW TO-&gt;'!$A$143</f>
        <v>SHAN SHAN</v>
      </c>
      <c r="N101" s="78" t="str">
        <f>'HOW TO-&gt;'!$A$143</f>
        <v>SHAN SHAN</v>
      </c>
      <c r="O101" s="78" t="str">
        <f>'HOW TO-&gt;'!$B$143</f>
        <v>6011 2353</v>
      </c>
      <c r="P101" s="64" t="str">
        <f>'HOW TO-&gt;'!$C$143</f>
        <v>shanshan.chin@msc.com</v>
      </c>
      <c r="Q101" s="60"/>
      <c r="R101" s="78">
        <f>HOME!B$599</f>
        <v>0</v>
      </c>
    </row>
    <row r="102" spans="2:19" s="60" customFormat="1" ht="16.899999999999999" customHeight="1">
      <c r="B102" s="65"/>
      <c r="C102" s="78" t="str">
        <f>'HOW TO-&gt;'!$A$110</f>
        <v>LEWIS SOH</v>
      </c>
      <c r="D102" s="78" t="str">
        <f>'HOW TO-&gt;'!$B$110</f>
        <v>6011 7905</v>
      </c>
      <c r="E102" s="64" t="str">
        <f>'HOW TO-&gt;'!$C$110</f>
        <v>lewis.soh@msc.com</v>
      </c>
      <c r="G102" s="78" t="str">
        <f>'HOW TO-&gt;'!$A$129</f>
        <v>NG CHING WEI</v>
      </c>
      <c r="H102" s="78" t="str">
        <f>'HOW TO-&gt;'!$B$129</f>
        <v>6011 2404</v>
      </c>
      <c r="I102" s="64" t="str">
        <f>'HOW TO-&gt;'!$C$129</f>
        <v>chingwei.ng@msc.com</v>
      </c>
      <c r="M102" s="78" t="str">
        <f>'HOW TO-&gt;'!$A$144</f>
        <v>EUNICE</v>
      </c>
      <c r="N102" s="78" t="str">
        <f>'HOW TO-&gt;'!$A$144</f>
        <v>EUNICE</v>
      </c>
      <c r="O102" s="78" t="str">
        <f>'HOW TO-&gt;'!$B$144</f>
        <v>6011 2355</v>
      </c>
      <c r="P102" s="64" t="str">
        <f>'HOW TO-&gt;'!$C$144</f>
        <v>eunice.chan@msc.com</v>
      </c>
      <c r="R102" s="78">
        <f>HOME!B$600</f>
        <v>0</v>
      </c>
    </row>
    <row r="103" spans="2:19" s="60" customFormat="1" ht="16.899999999999999" customHeight="1">
      <c r="B103" s="65"/>
      <c r="C103" s="78" t="str">
        <f>'HOW TO-&gt;'!$A$111</f>
        <v xml:space="preserve">MELVIN TAN </v>
      </c>
      <c r="D103" s="78" t="str">
        <f>'HOW TO-&gt;'!$B$111</f>
        <v>6011 0561</v>
      </c>
      <c r="E103" s="64" t="str">
        <f>'HOW TO-&gt;'!$C$111</f>
        <v>melvin.tan@msc.com</v>
      </c>
      <c r="G103" s="78" t="str">
        <f>'HOW TO-&gt;'!$A$130</f>
        <v>ZOEY ONG</v>
      </c>
      <c r="H103" s="78">
        <f>'HOW TO-&gt;'!$B$130</f>
        <v>0</v>
      </c>
      <c r="I103" s="64" t="str">
        <f>'HOW TO-&gt;'!$C$130</f>
        <v>zoey.ong@msc.com</v>
      </c>
      <c r="M103" s="78" t="str">
        <f>'HOW TO-&gt;'!$A$145</f>
        <v>HAZEL</v>
      </c>
      <c r="N103" s="78" t="str">
        <f>'HOW TO-&gt;'!$A$145</f>
        <v>HAZEL</v>
      </c>
      <c r="O103" s="78" t="str">
        <f>'HOW TO-&gt;'!$B$145</f>
        <v>6011 2435</v>
      </c>
      <c r="P103" s="64" t="str">
        <f>'HOW TO-&gt;'!$C$145</f>
        <v>hazel.toh@msc.com</v>
      </c>
      <c r="R103" s="78">
        <f>HOME!B$601</f>
        <v>0</v>
      </c>
    </row>
    <row r="104" spans="2:19" s="60" customFormat="1" ht="16.899999999999999" customHeight="1">
      <c r="B104" s="65"/>
      <c r="C104" s="78" t="str">
        <f>'HOW TO-&gt;'!$A$112</f>
        <v>SUE ANN SOON</v>
      </c>
      <c r="D104" s="78" t="str">
        <f>'HOW TO-&gt;'!$B$112</f>
        <v>6011 2327</v>
      </c>
      <c r="E104" s="64" t="str">
        <f>'HOW TO-&gt;'!$C$112</f>
        <v>sueann.soon@msc.com</v>
      </c>
      <c r="G104" s="78" t="str">
        <f>'HOW TO-&gt;'!$A$131</f>
        <v>.</v>
      </c>
      <c r="H104" s="78" t="str">
        <f>'HOW TO-&gt;'!$B$131</f>
        <v>.</v>
      </c>
      <c r="I104" s="64" t="str">
        <f>'HOW TO-&gt;'!$C$131</f>
        <v>.</v>
      </c>
      <c r="M104" s="78">
        <f>'HOW TO-&gt;'!$A$146</f>
        <v>0</v>
      </c>
      <c r="N104" s="78">
        <f>'HOW TO-&gt;'!$A$146</f>
        <v>0</v>
      </c>
      <c r="O104" s="78">
        <f>'HOW TO-&gt;'!$B$146</f>
        <v>0</v>
      </c>
      <c r="P104" s="64">
        <f>'HOW TO-&gt;'!$C$146</f>
        <v>0</v>
      </c>
      <c r="R104" s="190"/>
      <c r="S104" s="190"/>
    </row>
    <row r="105" spans="2:19" s="60" customFormat="1" ht="12">
      <c r="B105" s="65"/>
      <c r="C105" s="78" t="str">
        <f>'HOW TO-&gt;'!$A$113</f>
        <v>LAWRENCE ANG (CROSS-TRADE)</v>
      </c>
      <c r="D105" s="78" t="str">
        <f>'HOW TO-&gt;'!$B$113</f>
        <v>6011 2400</v>
      </c>
      <c r="E105" s="64" t="str">
        <f>'HOW TO-&gt;'!$C$113</f>
        <v>lawrence.ang@msc.com</v>
      </c>
      <c r="G105" s="78">
        <f>'HOW TO-&gt;'!$A$132</f>
        <v>0</v>
      </c>
      <c r="H105" s="78">
        <f>'HOW TO-&gt;'!$B$132</f>
        <v>0</v>
      </c>
      <c r="I105" s="64">
        <f>'HOW TO-&gt;'!$C$132</f>
        <v>0</v>
      </c>
      <c r="M105" s="78">
        <f>'HOW TO-&gt;'!$A$147</f>
        <v>0</v>
      </c>
      <c r="N105" s="78">
        <f>'HOW TO-&gt;'!$A$147</f>
        <v>0</v>
      </c>
      <c r="O105" s="78">
        <f>'HOW TO-&gt;'!$B$147</f>
        <v>0</v>
      </c>
      <c r="P105" s="64">
        <f>'HOW TO-&gt;'!$C$147</f>
        <v>0</v>
      </c>
      <c r="R105" s="190"/>
    </row>
    <row r="106" spans="2:19" s="60" customFormat="1" ht="12">
      <c r="B106" s="65"/>
      <c r="C106" s="78" t="str">
        <f>'HOW TO-&gt;'!$A$114</f>
        <v>DARIUS ONG</v>
      </c>
      <c r="D106" s="78" t="str">
        <f>'HOW TO-&gt;'!$B$114</f>
        <v>6011 2396</v>
      </c>
      <c r="E106" s="64" t="str">
        <f>'HOW TO-&gt;'!$C$114</f>
        <v>darius.ong@msc.com</v>
      </c>
      <c r="H106" s="82"/>
      <c r="I106" s="250"/>
      <c r="M106" s="78">
        <f>'HOW TO-&gt;'!$A$148</f>
        <v>0</v>
      </c>
      <c r="N106" s="78">
        <f>'HOW TO-&gt;'!$A$148</f>
        <v>0</v>
      </c>
      <c r="O106" s="78">
        <f>'HOW TO-&gt;'!$B$148</f>
        <v>0</v>
      </c>
      <c r="P106" s="64">
        <f>'HOW TO-&gt;'!$C$148</f>
        <v>0</v>
      </c>
      <c r="R106" s="190"/>
    </row>
    <row r="107" spans="2:19" s="60" customFormat="1" ht="12">
      <c r="B107" s="65"/>
      <c r="C107" s="78" t="str">
        <f>'HOW TO-&gt;'!$A$115</f>
        <v>YURIKO KHOO</v>
      </c>
      <c r="D107" s="78" t="str">
        <f>'HOW TO-&gt;'!$B$115</f>
        <v>6011 2402</v>
      </c>
      <c r="E107" s="64" t="str">
        <f>'HOW TO-&gt;'!$C$115</f>
        <v>yuriko.k@msc.com</v>
      </c>
      <c r="H107" s="82"/>
      <c r="I107" s="82"/>
      <c r="J107" s="250"/>
      <c r="K107" s="250"/>
      <c r="L107" s="250"/>
      <c r="M107" s="78"/>
      <c r="N107" s="78"/>
      <c r="O107" s="78"/>
      <c r="P107" s="64"/>
      <c r="R107" s="190"/>
    </row>
    <row r="108" spans="2:19" s="60" customFormat="1" ht="14.25">
      <c r="B108" s="65"/>
      <c r="C108" s="78" t="str">
        <f>'HOW TO-&gt;'!$A$116</f>
        <v>VICKY ZHU</v>
      </c>
      <c r="D108" s="78" t="str">
        <f>'HOW TO-&gt;'!$B$116</f>
        <v>6011 7900</v>
      </c>
      <c r="E108" s="64" t="str">
        <f>'HOW TO-&gt;'!$C$116</f>
        <v>vicky.zhu@msc.com</v>
      </c>
      <c r="R108" s="29"/>
    </row>
    <row r="109" spans="2:19" s="190" customFormat="1">
      <c r="B109" s="3021"/>
      <c r="C109" s="60"/>
      <c r="D109" s="60"/>
      <c r="E109" s="60"/>
      <c r="F109" s="60"/>
      <c r="G109" s="60"/>
      <c r="H109" s="60"/>
      <c r="I109" s="60"/>
      <c r="J109" s="60"/>
      <c r="K109" s="60"/>
      <c r="L109" s="60"/>
      <c r="M109" s="60"/>
      <c r="N109" s="60"/>
      <c r="O109" s="60"/>
      <c r="P109" s="60"/>
      <c r="Q109" s="60"/>
      <c r="R109" s="5"/>
    </row>
    <row r="110" spans="2:19">
      <c r="C110" s="78" t="str">
        <f>'HOW TO-&gt;'!$A$119</f>
        <v xml:space="preserve">MAIN LINE  </v>
      </c>
      <c r="D110" s="78" t="str">
        <f>'HOW TO-&gt;'!$B$119</f>
        <v>6011 2424</v>
      </c>
      <c r="E110" s="64">
        <f>'HOW TO-&gt;'!$C$119</f>
        <v>0</v>
      </c>
      <c r="F110" s="60"/>
      <c r="G110" s="60"/>
      <c r="H110" s="60"/>
      <c r="I110" s="60"/>
      <c r="J110" s="60"/>
      <c r="K110" s="60"/>
      <c r="L110" s="60"/>
      <c r="M110" s="60"/>
      <c r="N110" s="60"/>
      <c r="O110" s="60"/>
      <c r="P110" s="60"/>
      <c r="Q110" s="60"/>
    </row>
    <row r="111" spans="2:19">
      <c r="C111" s="78">
        <f>'HOW TO-&gt;'!$A$120</f>
        <v>0</v>
      </c>
      <c r="D111" s="78">
        <f>'HOW TO-&gt;'!$B$120</f>
        <v>0</v>
      </c>
      <c r="E111" s="64">
        <f>'HOW TO-&gt;'!$C$120</f>
        <v>0</v>
      </c>
      <c r="F111" s="60"/>
      <c r="G111" s="60"/>
      <c r="H111" s="60"/>
      <c r="I111" s="60"/>
      <c r="J111" s="60"/>
      <c r="K111" s="60"/>
      <c r="L111" s="60"/>
      <c r="M111" s="60"/>
      <c r="N111" s="60"/>
      <c r="O111" s="60"/>
      <c r="P111" s="60"/>
      <c r="Q111" s="60"/>
    </row>
    <row r="112" spans="2:19">
      <c r="C112" s="60"/>
      <c r="D112" s="60"/>
      <c r="E112" s="60"/>
    </row>
    <row r="113" spans="3:5">
      <c r="C113" s="60"/>
      <c r="D113" s="60"/>
      <c r="E113" s="60"/>
    </row>
  </sheetData>
  <phoneticPr fontId="29" type="noConversion"/>
  <hyperlinks>
    <hyperlink ref="R94" display="sinexp@msca.com.sg" xr:uid="{78DD3699-2F30-4983-8F28-AB7B11A4E243}"/>
    <hyperlink ref="I95" display="custsvc@msca.com.sg" xr:uid="{53646057-12D7-411F-B94A-E50E579CA6F7}"/>
    <hyperlink ref="P95" display="sinexp@msca.com.sg" xr:uid="{5830F3AD-7D27-4566-AFAF-0A89343E817C}"/>
    <hyperlink ref="E94" r:id="rId1" xr:uid="{7B089F1C-FF46-4252-978B-7037AFA7A67E}"/>
    <hyperlink ref="E95"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41"/>
  <sheetViews>
    <sheetView zoomScale="90" zoomScaleNormal="90" workbookViewId="0"/>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83"/>
      <c r="B2" s="108"/>
      <c r="C2" s="7" t="s">
        <v>93</v>
      </c>
    </row>
    <row r="3" spans="1:14" customFormat="1" ht="23.25" customHeight="1">
      <c r="A3" s="383"/>
      <c r="B3" s="108"/>
      <c r="C3" s="9"/>
      <c r="D3" s="9"/>
      <c r="E3" s="9"/>
      <c r="F3" s="9"/>
      <c r="G3" s="9"/>
      <c r="H3" s="9"/>
      <c r="I3" s="9"/>
      <c r="J3" s="9"/>
      <c r="K3" s="9"/>
      <c r="L3" s="729"/>
      <c r="N3" s="908"/>
    </row>
    <row r="4" spans="1:14" customFormat="1" ht="15" customHeight="1">
      <c r="A4" s="384"/>
      <c r="B4" s="1219"/>
      <c r="C4" s="255"/>
      <c r="D4" s="255"/>
      <c r="E4" s="3399" t="s">
        <v>7547</v>
      </c>
      <c r="F4" s="256"/>
      <c r="G4" s="255"/>
      <c r="H4" s="255"/>
      <c r="I4" s="255"/>
      <c r="J4" s="121"/>
      <c r="K4" s="121"/>
      <c r="L4" s="121"/>
      <c r="N4" s="908"/>
    </row>
    <row r="5" spans="1:14" customFormat="1" ht="15" customHeight="1">
      <c r="A5" s="384"/>
      <c r="B5" s="1219"/>
      <c r="C5" s="255"/>
      <c r="D5" s="255"/>
      <c r="E5" s="3399"/>
      <c r="F5" s="256"/>
      <c r="G5" s="255"/>
      <c r="H5" s="255"/>
      <c r="I5" s="255"/>
      <c r="J5" s="121"/>
      <c r="K5" s="121"/>
      <c r="L5" s="121"/>
      <c r="N5" s="908"/>
    </row>
    <row r="6" spans="1:14" customFormat="1" ht="15.75">
      <c r="A6" s="384"/>
      <c r="B6" s="1219"/>
      <c r="C6" s="255"/>
      <c r="D6" s="255"/>
      <c r="E6" s="3399"/>
      <c r="F6" s="256"/>
      <c r="G6" s="255"/>
      <c r="H6" s="255"/>
      <c r="I6" s="255"/>
      <c r="J6" s="121"/>
      <c r="K6" s="121"/>
      <c r="L6" s="1376"/>
      <c r="M6" s="1418" t="s">
        <v>6295</v>
      </c>
      <c r="N6" s="1418" t="s">
        <v>6296</v>
      </c>
    </row>
    <row r="7" spans="1:14" customFormat="1">
      <c r="A7" s="384"/>
      <c r="B7" s="1219"/>
      <c r="C7" s="3130"/>
      <c r="D7" s="2830"/>
      <c r="E7" s="1002" t="s">
        <v>96</v>
      </c>
      <c r="F7" s="1002" t="s">
        <v>101</v>
      </c>
      <c r="G7" s="1002" t="s">
        <v>1112</v>
      </c>
      <c r="H7" s="1002" t="s">
        <v>1102</v>
      </c>
      <c r="I7" s="1002" t="s">
        <v>101</v>
      </c>
      <c r="J7" s="1002" t="s">
        <v>809</v>
      </c>
      <c r="K7" s="1002" t="s">
        <v>1358</v>
      </c>
      <c r="L7" s="121"/>
      <c r="M7" s="2693"/>
      <c r="N7" s="2693"/>
    </row>
    <row r="8" spans="1:14" customFormat="1" ht="15">
      <c r="A8" s="385"/>
      <c r="B8" s="3010"/>
      <c r="C8" s="3130"/>
      <c r="D8" s="2830"/>
      <c r="E8" s="1081" t="s">
        <v>6936</v>
      </c>
      <c r="F8" s="1435" t="s">
        <v>3088</v>
      </c>
      <c r="G8" s="1433" t="s">
        <v>4448</v>
      </c>
      <c r="H8" s="1433" t="s">
        <v>3428</v>
      </c>
      <c r="I8" s="3318" t="s">
        <v>3088</v>
      </c>
      <c r="J8" s="3318" t="s">
        <v>4475</v>
      </c>
      <c r="K8" s="3317" t="s">
        <v>3305</v>
      </c>
      <c r="L8" s="1376"/>
      <c r="M8" s="2693"/>
      <c r="N8" s="2693"/>
    </row>
    <row r="9" spans="1:14" s="14" customFormat="1" ht="19.5">
      <c r="A9" s="877"/>
      <c r="B9" s="3011" t="s">
        <v>5349</v>
      </c>
      <c r="C9" s="2164" t="s">
        <v>7548</v>
      </c>
      <c r="D9" s="4235" t="s">
        <v>7549</v>
      </c>
      <c r="E9" s="1355">
        <v>45966</v>
      </c>
      <c r="F9" s="1355"/>
      <c r="G9" s="1355"/>
      <c r="H9" s="1355"/>
      <c r="I9" s="1355">
        <f>E9+6</f>
        <v>45972</v>
      </c>
      <c r="J9" s="1355">
        <f>E9+16</f>
        <v>45982</v>
      </c>
      <c r="K9" s="1355">
        <f>E9+27</f>
        <v>45993</v>
      </c>
      <c r="M9" s="2693">
        <v>45964</v>
      </c>
      <c r="N9" s="2693">
        <v>45966</v>
      </c>
    </row>
    <row r="10" spans="1:14" s="14" customFormat="1" ht="19.5">
      <c r="A10" s="877"/>
      <c r="B10" s="3011" t="s">
        <v>5352</v>
      </c>
      <c r="C10" s="1615" t="s">
        <v>7550</v>
      </c>
      <c r="D10" s="1355" t="s">
        <v>7551</v>
      </c>
      <c r="E10" s="3701">
        <v>45973</v>
      </c>
      <c r="F10" s="1355"/>
      <c r="G10" s="1355"/>
      <c r="H10" s="1355"/>
      <c r="I10" s="1360"/>
      <c r="J10" s="1360"/>
      <c r="K10" s="1360"/>
      <c r="M10" s="2693">
        <v>45971</v>
      </c>
      <c r="N10" s="2693">
        <v>45973</v>
      </c>
    </row>
    <row r="11" spans="1:14" s="14" customFormat="1" ht="19.5">
      <c r="A11" s="877"/>
      <c r="B11" s="3011" t="s">
        <v>5356</v>
      </c>
      <c r="C11" s="1615" t="s">
        <v>451</v>
      </c>
      <c r="D11" s="1355" t="s">
        <v>7552</v>
      </c>
      <c r="E11" s="3701">
        <v>45981</v>
      </c>
      <c r="F11" s="1355"/>
      <c r="G11" s="1355"/>
      <c r="H11" s="1355"/>
      <c r="I11" s="1355">
        <f t="shared" ref="I11:I14" si="0">E11+6</f>
        <v>45987</v>
      </c>
      <c r="J11" s="1355">
        <f t="shared" ref="J11:J14" si="1">E11+16</f>
        <v>45997</v>
      </c>
      <c r="K11" s="1355">
        <f t="shared" ref="K11:K14" si="2">E11+27</f>
        <v>46008</v>
      </c>
      <c r="M11" s="2693">
        <v>45978</v>
      </c>
      <c r="N11" s="2693">
        <v>45980</v>
      </c>
    </row>
    <row r="12" spans="1:14" s="14" customFormat="1" ht="19.5">
      <c r="A12" s="877" t="s">
        <v>7553</v>
      </c>
      <c r="B12" s="3011" t="s">
        <v>5359</v>
      </c>
      <c r="C12" s="1615" t="s">
        <v>7554</v>
      </c>
      <c r="D12" s="1355" t="s">
        <v>7555</v>
      </c>
      <c r="E12" s="3701">
        <v>45985</v>
      </c>
      <c r="F12" s="1355"/>
      <c r="G12" s="1355"/>
      <c r="H12" s="1355"/>
      <c r="I12" s="1355">
        <f t="shared" si="0"/>
        <v>45991</v>
      </c>
      <c r="J12" s="1355">
        <f t="shared" si="1"/>
        <v>46001</v>
      </c>
      <c r="K12" s="1355">
        <f t="shared" si="2"/>
        <v>46012</v>
      </c>
      <c r="M12" s="2693">
        <v>45985</v>
      </c>
      <c r="N12" s="2693">
        <v>45987</v>
      </c>
    </row>
    <row r="13" spans="1:14" s="14" customFormat="1" ht="19.5">
      <c r="A13" s="877"/>
      <c r="B13" s="3011" t="s">
        <v>5363</v>
      </c>
      <c r="C13" s="1615" t="s">
        <v>2049</v>
      </c>
      <c r="D13" s="1355" t="s">
        <v>7556</v>
      </c>
      <c r="E13" s="3701">
        <v>45992</v>
      </c>
      <c r="F13" s="1355"/>
      <c r="G13" s="1355"/>
      <c r="H13" s="1355"/>
      <c r="I13" s="1355">
        <f t="shared" si="0"/>
        <v>45998</v>
      </c>
      <c r="J13" s="1355">
        <f t="shared" si="1"/>
        <v>46008</v>
      </c>
      <c r="K13" s="1355">
        <f t="shared" si="2"/>
        <v>46019</v>
      </c>
      <c r="M13" s="2693">
        <v>45992</v>
      </c>
      <c r="N13" s="2693">
        <v>45994</v>
      </c>
    </row>
    <row r="14" spans="1:14" s="14" customFormat="1" ht="19.5">
      <c r="A14" s="877"/>
      <c r="B14" s="3011" t="s">
        <v>5366</v>
      </c>
      <c r="C14" s="1443" t="s">
        <v>7557</v>
      </c>
      <c r="D14" s="1355" t="s">
        <v>7558</v>
      </c>
      <c r="E14" s="3701">
        <v>45999</v>
      </c>
      <c r="F14" s="1355"/>
      <c r="G14" s="1355"/>
      <c r="H14" s="1355"/>
      <c r="I14" s="1355">
        <f t="shared" si="0"/>
        <v>46005</v>
      </c>
      <c r="J14" s="1355">
        <f t="shared" si="1"/>
        <v>46015</v>
      </c>
      <c r="K14" s="1355">
        <f t="shared" si="2"/>
        <v>46026</v>
      </c>
      <c r="M14" s="2693">
        <v>45999</v>
      </c>
      <c r="N14" s="2693">
        <v>46001</v>
      </c>
    </row>
    <row r="15" spans="1:14" s="14" customFormat="1" ht="19.5">
      <c r="A15" s="877"/>
      <c r="B15" s="3011" t="s">
        <v>5370</v>
      </c>
      <c r="C15" s="1615" t="s">
        <v>7548</v>
      </c>
      <c r="D15" s="1355" t="s">
        <v>7559</v>
      </c>
      <c r="E15" s="3701">
        <v>46006</v>
      </c>
      <c r="F15" s="1355"/>
      <c r="G15" s="1355"/>
      <c r="H15" s="1355"/>
      <c r="I15" s="1355">
        <f>E15+6</f>
        <v>46012</v>
      </c>
      <c r="J15" s="1355">
        <f>E15+16</f>
        <v>46022</v>
      </c>
      <c r="K15" s="1355">
        <f>E15+27</f>
        <v>46033</v>
      </c>
      <c r="M15" s="2693">
        <v>46006</v>
      </c>
      <c r="N15" s="2693">
        <v>46008</v>
      </c>
    </row>
    <row r="16" spans="1:14" s="14" customFormat="1" ht="19.5">
      <c r="A16" s="877"/>
      <c r="B16" s="3011" t="s">
        <v>5374</v>
      </c>
      <c r="C16" s="1443" t="s">
        <v>7550</v>
      </c>
      <c r="D16" s="1355" t="s">
        <v>7560</v>
      </c>
      <c r="E16" s="3701">
        <v>46013</v>
      </c>
      <c r="F16" s="1355"/>
      <c r="G16" s="1355"/>
      <c r="H16" s="1355"/>
      <c r="I16" s="1355">
        <f>E16+6</f>
        <v>46019</v>
      </c>
      <c r="J16" s="1355">
        <f>E16+16</f>
        <v>46029</v>
      </c>
      <c r="K16" s="1355">
        <f>E16+27</f>
        <v>46040</v>
      </c>
      <c r="M16" s="2693">
        <v>46013</v>
      </c>
      <c r="N16" s="2693">
        <v>46015</v>
      </c>
    </row>
    <row r="17" spans="1:14" s="14" customFormat="1" ht="19.5">
      <c r="A17" s="877"/>
      <c r="B17" s="3011" t="s">
        <v>6926</v>
      </c>
      <c r="C17" s="1443" t="s">
        <v>451</v>
      </c>
      <c r="D17" s="1355" t="s">
        <v>7561</v>
      </c>
      <c r="E17" s="3701">
        <v>46020</v>
      </c>
      <c r="F17" s="1355"/>
      <c r="G17" s="1355"/>
      <c r="H17" s="1355"/>
      <c r="I17" s="1355">
        <f>E17+6</f>
        <v>46026</v>
      </c>
      <c r="J17" s="1355">
        <f>E17+16</f>
        <v>46036</v>
      </c>
      <c r="K17" s="1355">
        <f>E17+27</f>
        <v>46047</v>
      </c>
      <c r="M17" s="2693">
        <v>46020</v>
      </c>
      <c r="N17" s="2693">
        <v>46022</v>
      </c>
    </row>
    <row r="18" spans="1:14" s="14" customFormat="1" ht="19.5">
      <c r="A18" s="877"/>
      <c r="B18" s="3011" t="s">
        <v>6929</v>
      </c>
      <c r="C18" s="1443" t="s">
        <v>482</v>
      </c>
      <c r="D18" s="1355" t="s">
        <v>7562</v>
      </c>
      <c r="E18" s="3701">
        <v>46027</v>
      </c>
      <c r="F18" s="1355"/>
      <c r="G18" s="1355"/>
      <c r="H18" s="1355"/>
      <c r="I18" s="1355">
        <f>E18+6</f>
        <v>46033</v>
      </c>
      <c r="J18" s="1355">
        <f>E18+16</f>
        <v>46043</v>
      </c>
      <c r="K18" s="1355">
        <f>E18+27</f>
        <v>46054</v>
      </c>
      <c r="M18" s="2693">
        <v>46027</v>
      </c>
      <c r="N18" s="2693">
        <v>46029</v>
      </c>
    </row>
    <row r="19" spans="1:14" s="14" customFormat="1" ht="19.5">
      <c r="A19" s="877"/>
      <c r="B19" s="3011" t="s">
        <v>6932</v>
      </c>
      <c r="C19" s="1443" t="s">
        <v>2049</v>
      </c>
      <c r="D19" s="1355" t="s">
        <v>7563</v>
      </c>
      <c r="E19" s="3701">
        <v>46034</v>
      </c>
      <c r="F19" s="1355"/>
      <c r="G19" s="1355"/>
      <c r="H19" s="1355"/>
      <c r="I19" s="1355">
        <f>E19+6</f>
        <v>46040</v>
      </c>
      <c r="J19" s="1355">
        <f>E19+16</f>
        <v>46050</v>
      </c>
      <c r="K19" s="1355">
        <f>E19+27</f>
        <v>46061</v>
      </c>
      <c r="M19" s="2693">
        <v>46034</v>
      </c>
      <c r="N19" s="2693">
        <v>46036</v>
      </c>
    </row>
    <row r="20" spans="1:14" s="14" customFormat="1" ht="19.5">
      <c r="A20" s="877"/>
      <c r="B20" s="1438"/>
      <c r="C20" s="3130"/>
      <c r="D20" s="2830"/>
      <c r="E20" s="2830"/>
      <c r="F20" s="2830"/>
      <c r="G20" s="2830"/>
      <c r="H20" s="2830"/>
      <c r="I20" s="2830"/>
      <c r="J20" s="2830"/>
      <c r="K20" s="2830"/>
      <c r="M20" s="2693"/>
      <c r="N20" s="2693"/>
    </row>
    <row r="21" spans="1:14" s="14" customFormat="1" ht="19.5">
      <c r="A21" s="877"/>
      <c r="B21" s="1438"/>
      <c r="C21" s="3130"/>
      <c r="D21" s="2830"/>
      <c r="E21" s="2830"/>
      <c r="F21" s="2830"/>
      <c r="G21" s="2830"/>
      <c r="H21" s="2830"/>
      <c r="I21" s="2830"/>
      <c r="J21" s="2830"/>
      <c r="K21" s="2830"/>
      <c r="M21" s="2693"/>
      <c r="N21" s="2693"/>
    </row>
    <row r="22" spans="1:14" s="14" customFormat="1" ht="19.5">
      <c r="A22" s="877"/>
      <c r="B22" s="1438"/>
      <c r="C22" s="69"/>
      <c r="D22" s="1097"/>
      <c r="E22" s="1966"/>
      <c r="F22" s="70"/>
      <c r="G22" s="69"/>
      <c r="H22" s="69"/>
      <c r="I22" s="1097"/>
      <c r="J22" s="1097"/>
      <c r="K22" s="1377"/>
      <c r="L22" s="1543"/>
      <c r="M22" s="1376"/>
      <c r="N22" s="1376"/>
    </row>
    <row r="23" spans="1:14" s="14" customFormat="1" ht="17.25" customHeight="1">
      <c r="A23" s="877"/>
      <c r="B23" s="3013"/>
      <c r="C23" s="481" t="s">
        <v>609</v>
      </c>
      <c r="D23" s="60"/>
      <c r="E23" s="60"/>
      <c r="F23" s="60"/>
      <c r="G23" s="60"/>
      <c r="H23" s="60"/>
      <c r="I23" s="60"/>
      <c r="J23" s="60"/>
      <c r="K23" s="168"/>
      <c r="L23" s="60"/>
      <c r="M23" s="60"/>
      <c r="N23" s="60"/>
    </row>
    <row r="24" spans="1:14" s="14" customFormat="1" ht="16.5" customHeight="1">
      <c r="A24" s="877"/>
      <c r="B24" s="3014"/>
      <c r="C24" s="230" t="s">
        <v>0</v>
      </c>
      <c r="D24" s="69"/>
      <c r="E24" s="1416" t="s">
        <v>2209</v>
      </c>
      <c r="F24" s="70"/>
      <c r="G24" s="70" t="s">
        <v>35</v>
      </c>
      <c r="H24" s="70"/>
      <c r="I24" s="69"/>
      <c r="J24" s="69"/>
      <c r="K24" s="70" t="s">
        <v>60</v>
      </c>
      <c r="L24" s="70" t="str">
        <f>'HOW TO-&gt;'!$B$136</f>
        <v>6011 2413</v>
      </c>
      <c r="M24" s="70"/>
      <c r="N24" s="60"/>
    </row>
    <row r="25" spans="1:14" s="14" customFormat="1" ht="16.5" customHeight="1">
      <c r="A25" s="877"/>
      <c r="B25" s="3014"/>
      <c r="C25" s="80" t="s">
        <v>1</v>
      </c>
      <c r="D25" s="69"/>
      <c r="E25" s="283" t="s">
        <v>610</v>
      </c>
      <c r="F25" s="70"/>
      <c r="G25" s="69" t="s">
        <v>611</v>
      </c>
      <c r="H25" s="69"/>
      <c r="I25" s="283" t="s">
        <v>38</v>
      </c>
      <c r="J25" s="69"/>
      <c r="K25" s="69" t="s">
        <v>62</v>
      </c>
      <c r="L25" s="69"/>
      <c r="M25" s="250" t="s">
        <v>63</v>
      </c>
      <c r="N25" s="60"/>
    </row>
    <row r="26" spans="1:14">
      <c r="C26" s="80"/>
      <c r="D26" s="69"/>
      <c r="E26" s="283"/>
      <c r="G26" s="69"/>
      <c r="H26" s="69"/>
      <c r="I26" s="283"/>
      <c r="J26" s="69"/>
      <c r="K26" s="69" t="str">
        <f>'HOW TO-&gt;'!$A$138</f>
        <v>PERMIT</v>
      </c>
      <c r="L26" s="69"/>
      <c r="M26" s="3053" t="str">
        <f>'HOW TO-&gt;'!$C$138</f>
        <v>SG094-SinPermit@msc.com</v>
      </c>
    </row>
    <row r="27" spans="1:14" s="30" customFormat="1" ht="14.25">
      <c r="B27" s="63"/>
      <c r="C27" s="78">
        <f>'HOW TO-&gt;'!$A$105</f>
        <v>0</v>
      </c>
      <c r="D27" s="78">
        <f>'HOW TO-&gt;'!$B$105</f>
        <v>0</v>
      </c>
      <c r="E27" s="64">
        <f>'HOW TO-&gt;'!$C$105</f>
        <v>0</v>
      </c>
      <c r="F27" s="60"/>
      <c r="G27" s="78" t="str">
        <f>'HOW TO-&gt;'!$A$124</f>
        <v>ROBERT CHIA</v>
      </c>
      <c r="I27" s="78" t="str">
        <f>'HOW TO-&gt;'!$B$124</f>
        <v>6011 0564</v>
      </c>
      <c r="J27" s="64" t="str">
        <f>'HOW TO-&gt;'!$C$124</f>
        <v>robert.chia@msc.com</v>
      </c>
      <c r="K27" s="78" t="str">
        <f>'HOW TO-&gt;'!$A$139</f>
        <v>RAYNAR ANG</v>
      </c>
      <c r="L27" s="78" t="str">
        <f>'HOW TO-&gt;'!$B$139</f>
        <v>6011 2358</v>
      </c>
      <c r="M27" s="64" t="str">
        <f>'HOW TO-&gt;'!$C$139</f>
        <v>raynar.ang@msc.com</v>
      </c>
      <c r="N27" s="60"/>
    </row>
    <row r="28" spans="1:14" s="30" customFormat="1" ht="14.25">
      <c r="B28" s="63"/>
      <c r="C28" s="78" t="str">
        <f>'HOW TO-&gt;'!$A$106</f>
        <v>NATALIE LEW</v>
      </c>
      <c r="D28" s="78" t="str">
        <f>'HOW TO-&gt;'!$B$106</f>
        <v>6011 2399</v>
      </c>
      <c r="E28" s="64" t="str">
        <f>'HOW TO-&gt;'!$C$106</f>
        <v>natalie.lew@msc.com</v>
      </c>
      <c r="F28" s="60"/>
      <c r="G28" s="78" t="str">
        <f>'HOW TO-&gt;'!$A$125</f>
        <v>S. Y. LIEW</v>
      </c>
      <c r="I28" s="78" t="str">
        <f>'HOW TO-&gt;'!$B$125</f>
        <v>6011 2348</v>
      </c>
      <c r="J28" s="64" t="str">
        <f>'HOW TO-&gt;'!$C$125</f>
        <v>seoyi.liew@msc.com</v>
      </c>
      <c r="K28" s="78" t="str">
        <f>'HOW TO-&gt;'!$A$140</f>
        <v>KAI SIANG</v>
      </c>
      <c r="L28" s="78" t="str">
        <f>'HOW TO-&gt;'!$B$140</f>
        <v>6011 2356</v>
      </c>
      <c r="M28" s="64" t="str">
        <f>'HOW TO-&gt;'!$C$140</f>
        <v>kaisiang.lim@msc.com</v>
      </c>
      <c r="N28" s="60"/>
    </row>
    <row r="29" spans="1:14" s="30" customFormat="1" ht="14.25">
      <c r="B29" s="63"/>
      <c r="C29" s="78" t="str">
        <f>'HOW TO-&gt;'!$A$107</f>
        <v>PHOEBE HUANG</v>
      </c>
      <c r="D29" s="78" t="str">
        <f>'HOW TO-&gt;'!$B$107</f>
        <v>6011 0562</v>
      </c>
      <c r="E29" s="64" t="str">
        <f>'HOW TO-&gt;'!$C$107</f>
        <v>phoebe.huang@msc.com</v>
      </c>
      <c r="F29" s="60"/>
      <c r="G29" s="78" t="str">
        <f>'HOW TO-&gt;'!$A$126</f>
        <v>SHARON KOH</v>
      </c>
      <c r="I29" s="78" t="str">
        <f>'HOW TO-&gt;'!$B$126</f>
        <v>6011 2349</v>
      </c>
      <c r="J29" s="64" t="str">
        <f>'HOW TO-&gt;'!$C$126</f>
        <v>sharon.koh@msc.com</v>
      </c>
      <c r="K29" s="78" t="str">
        <f>'HOW TO-&gt;'!$A$141</f>
        <v>DEWI</v>
      </c>
      <c r="L29" s="78" t="str">
        <f>'HOW TO-&gt;'!$B$141</f>
        <v>6011 2354</v>
      </c>
      <c r="M29" s="64" t="str">
        <f>'HOW TO-&gt;'!$C$141</f>
        <v>dewi.ratnah@msc.com</v>
      </c>
      <c r="N29" s="60"/>
    </row>
    <row r="30" spans="1:14" s="29" customFormat="1" ht="14.25">
      <c r="B30" s="108"/>
      <c r="C30" s="78" t="str">
        <f>'HOW TO-&gt;'!$A$108</f>
        <v>SHERWIN LIM</v>
      </c>
      <c r="D30" s="78" t="str">
        <f>'HOW TO-&gt;'!$B$108</f>
        <v>6011 2395</v>
      </c>
      <c r="E30" s="64" t="str">
        <f>'HOW TO-&gt;'!$C$108</f>
        <v>sherwin.lim@msc.com</v>
      </c>
      <c r="F30" s="60"/>
      <c r="G30" s="78" t="str">
        <f>'HOW TO-&gt;'!$A$127</f>
        <v>ANGELIA LAU</v>
      </c>
      <c r="I30" s="78" t="str">
        <f>'HOW TO-&gt;'!$B$127</f>
        <v>6011 2346</v>
      </c>
      <c r="J30" s="64" t="str">
        <f>'HOW TO-&gt;'!$C$127</f>
        <v>angelia.lau@msc.com</v>
      </c>
      <c r="K30" s="78" t="str">
        <f>'HOW TO-&gt;'!$A$142</f>
        <v>YU TING</v>
      </c>
      <c r="L30" s="78" t="str">
        <f>'HOW TO-&gt;'!$B$142</f>
        <v>6011 2359</v>
      </c>
      <c r="M30" s="64" t="str">
        <f>'HOW TO-&gt;'!$C$142</f>
        <v>yuting.luo@msc.com</v>
      </c>
      <c r="N30" s="60"/>
    </row>
    <row r="31" spans="1:14" s="29" customFormat="1" ht="14.25">
      <c r="B31" s="108"/>
      <c r="C31" s="78" t="str">
        <f>'HOW TO-&gt;'!$A$109</f>
        <v>CHOK KAR HEE</v>
      </c>
      <c r="D31" s="78" t="str">
        <f>'HOW TO-&gt;'!$B$109</f>
        <v>6011 2397</v>
      </c>
      <c r="E31" s="64" t="str">
        <f>'HOW TO-&gt;'!$C$109</f>
        <v>karhee.chok@msc.com</v>
      </c>
      <c r="F31" s="60"/>
      <c r="G31" s="78" t="str">
        <f>'HOW TO-&gt;'!$A$128</f>
        <v>NOOR AFNINDAH</v>
      </c>
      <c r="I31" s="78" t="str">
        <f>'HOW TO-&gt;'!$B$128</f>
        <v>6011 2347</v>
      </c>
      <c r="J31" s="64" t="str">
        <f>'HOW TO-&gt;'!$C$128</f>
        <v>noor.afnindah@msc.com</v>
      </c>
      <c r="K31" s="78" t="str">
        <f>'HOW TO-&gt;'!$A$143</f>
        <v>SHAN SHAN</v>
      </c>
      <c r="L31" s="78" t="str">
        <f>'HOW TO-&gt;'!$B$143</f>
        <v>6011 2353</v>
      </c>
      <c r="M31" s="64" t="str">
        <f>'HOW TO-&gt;'!$C$143</f>
        <v>shanshan.chin@msc.com</v>
      </c>
      <c r="N31" s="60"/>
    </row>
    <row r="32" spans="1:14" s="29" customFormat="1" ht="14.25">
      <c r="B32" s="108"/>
      <c r="C32" s="78" t="str">
        <f>'HOW TO-&gt;'!$A$110</f>
        <v>LEWIS SOH</v>
      </c>
      <c r="D32" s="78" t="str">
        <f>'HOW TO-&gt;'!$B$110</f>
        <v>6011 7905</v>
      </c>
      <c r="E32" s="64" t="str">
        <f>'HOW TO-&gt;'!$C$110</f>
        <v>lewis.soh@msc.com</v>
      </c>
      <c r="F32" s="60"/>
      <c r="G32" s="78" t="str">
        <f>'HOW TO-&gt;'!$A$129</f>
        <v>NG CHING WEI</v>
      </c>
      <c r="I32" s="78" t="str">
        <f>'HOW TO-&gt;'!$B$129</f>
        <v>6011 2404</v>
      </c>
      <c r="J32" s="64" t="str">
        <f>'HOW TO-&gt;'!$C$129</f>
        <v>chingwei.ng@msc.com</v>
      </c>
      <c r="K32" s="78" t="str">
        <f>'HOW TO-&gt;'!$A$144</f>
        <v>EUNICE</v>
      </c>
      <c r="L32" s="78" t="str">
        <f>'HOW TO-&gt;'!$B$144</f>
        <v>6011 2355</v>
      </c>
      <c r="M32" s="64" t="str">
        <f>'HOW TO-&gt;'!$C$144</f>
        <v>eunice.chan@msc.com</v>
      </c>
      <c r="N32" s="60"/>
    </row>
    <row r="33" spans="2:14" s="29" customFormat="1" ht="14.25">
      <c r="B33" s="108"/>
      <c r="C33" s="78" t="str">
        <f>'HOW TO-&gt;'!$A$111</f>
        <v xml:space="preserve">MELVIN TAN </v>
      </c>
      <c r="D33" s="78" t="str">
        <f>'HOW TO-&gt;'!$B$111</f>
        <v>6011 0561</v>
      </c>
      <c r="E33" s="64" t="str">
        <f>'HOW TO-&gt;'!$C$111</f>
        <v>melvin.tan@msc.com</v>
      </c>
      <c r="F33" s="60"/>
      <c r="G33" s="78" t="str">
        <f>'HOW TO-&gt;'!$A$130</f>
        <v>ZOEY ONG</v>
      </c>
      <c r="I33" s="78">
        <f>'HOW TO-&gt;'!$B$130</f>
        <v>0</v>
      </c>
      <c r="J33" s="64" t="str">
        <f>'HOW TO-&gt;'!$C$130</f>
        <v>zoey.ong@msc.com</v>
      </c>
      <c r="K33" s="78" t="str">
        <f>'HOW TO-&gt;'!$A$145</f>
        <v>HAZEL</v>
      </c>
      <c r="L33" s="78" t="str">
        <f>'HOW TO-&gt;'!$B$145</f>
        <v>6011 2435</v>
      </c>
      <c r="M33" s="64" t="str">
        <f>'HOW TO-&gt;'!$C$145</f>
        <v>hazel.toh@msc.com</v>
      </c>
      <c r="N33" s="60"/>
    </row>
    <row r="34" spans="2:14" s="29" customFormat="1" ht="14.25">
      <c r="B34" s="108"/>
      <c r="C34" s="78" t="str">
        <f>'HOW TO-&gt;'!$A$112</f>
        <v>SUE ANN SOON</v>
      </c>
      <c r="D34" s="78" t="str">
        <f>'HOW TO-&gt;'!$B$112</f>
        <v>6011 2327</v>
      </c>
      <c r="E34" s="64" t="str">
        <f>'HOW TO-&gt;'!$C$112</f>
        <v>sueann.soon@msc.com</v>
      </c>
      <c r="F34" s="60"/>
      <c r="G34" s="78" t="str">
        <f>'HOW TO-&gt;'!$A$131</f>
        <v>.</v>
      </c>
      <c r="I34" s="78" t="str">
        <f>'HOW TO-&gt;'!$B$131</f>
        <v>.</v>
      </c>
      <c r="J34" s="64" t="str">
        <f>'HOW TO-&gt;'!$C$131</f>
        <v>.</v>
      </c>
      <c r="K34" s="78">
        <f>'HOW TO-&gt;'!$A$146</f>
        <v>0</v>
      </c>
      <c r="L34" s="78">
        <f>'HOW TO-&gt;'!$B$146</f>
        <v>0</v>
      </c>
      <c r="M34" s="64">
        <f>'HOW TO-&gt;'!$C$146</f>
        <v>0</v>
      </c>
      <c r="N34" s="60"/>
    </row>
    <row r="35" spans="2:14" s="29" customFormat="1" ht="14.25">
      <c r="B35" s="108"/>
      <c r="C35" s="78" t="str">
        <f>'HOW TO-&gt;'!$A$113</f>
        <v>LAWRENCE ANG (CROSS-TRADE)</v>
      </c>
      <c r="D35" s="78" t="str">
        <f>'HOW TO-&gt;'!$B$113</f>
        <v>6011 2400</v>
      </c>
      <c r="E35" s="64" t="str">
        <f>'HOW TO-&gt;'!$C$113</f>
        <v>lawrence.ang@msc.com</v>
      </c>
      <c r="F35" s="60"/>
      <c r="G35" s="78">
        <f>'HOW TO-&gt;'!$A$132</f>
        <v>0</v>
      </c>
      <c r="I35" s="78">
        <f>'HOW TO-&gt;'!$B$132</f>
        <v>0</v>
      </c>
      <c r="J35" s="64">
        <f>'HOW TO-&gt;'!$C$132</f>
        <v>0</v>
      </c>
      <c r="K35" s="78">
        <f>'HOW TO-&gt;'!$A$147</f>
        <v>0</v>
      </c>
      <c r="L35" s="78">
        <f>'HOW TO-&gt;'!$B$147</f>
        <v>0</v>
      </c>
      <c r="M35" s="64">
        <f>'HOW TO-&gt;'!$C$147</f>
        <v>0</v>
      </c>
      <c r="N35" s="60"/>
    </row>
    <row r="36" spans="2:14" s="29" customFormat="1" ht="14.25">
      <c r="B36" s="108"/>
      <c r="C36" s="78" t="str">
        <f>'HOW TO-&gt;'!$A$114</f>
        <v>DARIUS ONG</v>
      </c>
      <c r="D36" s="78" t="str">
        <f>'HOW TO-&gt;'!$B$114</f>
        <v>6011 2396</v>
      </c>
      <c r="E36" s="64" t="str">
        <f>'HOW TO-&gt;'!$C$114</f>
        <v>darius.ong@msc.com</v>
      </c>
      <c r="F36" s="60"/>
      <c r="G36" s="60"/>
      <c r="H36" s="82"/>
      <c r="I36" s="250"/>
      <c r="J36" s="60"/>
      <c r="K36" s="78">
        <f>'HOW TO-&gt;'!$A$148</f>
        <v>0</v>
      </c>
      <c r="L36" s="78">
        <f>'HOW TO-&gt;'!$B$148</f>
        <v>0</v>
      </c>
      <c r="M36" s="64">
        <f>'HOW TO-&gt;'!$C$148</f>
        <v>0</v>
      </c>
      <c r="N36" s="60"/>
    </row>
    <row r="37" spans="2:14" s="29" customFormat="1" ht="14.25">
      <c r="B37" s="108"/>
      <c r="C37" s="78" t="str">
        <f>'HOW TO-&gt;'!$A$115</f>
        <v>YURIKO KHOO</v>
      </c>
      <c r="D37" s="78" t="str">
        <f>'HOW TO-&gt;'!$B$115</f>
        <v>6011 2402</v>
      </c>
      <c r="E37" s="64" t="str">
        <f>'HOW TO-&gt;'!$C$115</f>
        <v>yuriko.k@msc.com</v>
      </c>
      <c r="F37" s="60"/>
      <c r="G37" s="60"/>
      <c r="H37" s="82"/>
      <c r="I37" s="82"/>
      <c r="J37" s="250"/>
      <c r="K37" s="78"/>
      <c r="L37" s="78"/>
      <c r="M37" s="64"/>
      <c r="N37" s="60"/>
    </row>
    <row r="38" spans="2:14" s="29" customFormat="1" ht="14.25">
      <c r="B38" s="108"/>
      <c r="C38" s="78" t="str">
        <f>'HOW TO-&gt;'!$A$116</f>
        <v>VICKY ZHU</v>
      </c>
      <c r="D38" s="78" t="str">
        <f>'HOW TO-&gt;'!$B$116</f>
        <v>6011 7900</v>
      </c>
      <c r="E38" s="64" t="str">
        <f>'HOW TO-&gt;'!$C$116</f>
        <v>vicky.zhu@msc.com</v>
      </c>
      <c r="F38" s="60"/>
      <c r="G38" s="60"/>
      <c r="H38" s="60"/>
      <c r="I38" s="60"/>
      <c r="J38" s="60"/>
      <c r="K38" s="60"/>
      <c r="L38" s="60"/>
      <c r="M38" s="60"/>
      <c r="N38" s="60"/>
    </row>
    <row r="39" spans="2:14" s="29" customFormat="1" ht="14.25">
      <c r="B39" s="108"/>
      <c r="C39" s="60"/>
      <c r="D39" s="60"/>
      <c r="E39" s="60"/>
      <c r="F39" s="60"/>
      <c r="G39" s="60"/>
      <c r="H39" s="60"/>
      <c r="I39" s="60"/>
      <c r="J39" s="60"/>
      <c r="K39" s="60"/>
      <c r="L39" s="60"/>
      <c r="M39" s="60"/>
      <c r="N39" s="60"/>
    </row>
    <row r="40" spans="2:14">
      <c r="C40" s="78" t="str">
        <f>'HOW TO-&gt;'!$A$119</f>
        <v xml:space="preserve">MAIN LINE  </v>
      </c>
      <c r="D40" s="78" t="str">
        <f>'HOW TO-&gt;'!$B$119</f>
        <v>6011 2424</v>
      </c>
      <c r="E40" s="64">
        <f>'HOW TO-&gt;'!$C$119</f>
        <v>0</v>
      </c>
    </row>
    <row r="41" spans="2:14">
      <c r="C41" s="78">
        <f>'HOW TO-&gt;'!$A$120</f>
        <v>0</v>
      </c>
      <c r="D41" s="78">
        <f>'HOW TO-&gt;'!$B$120</f>
        <v>0</v>
      </c>
      <c r="E41" s="64">
        <f>'HOW TO-&gt;'!$C$120</f>
        <v>0</v>
      </c>
    </row>
  </sheetData>
  <hyperlinks>
    <hyperlink ref="I25" display="custsvc@msca.com.sg" xr:uid="{B212DEF4-32A3-4E54-971B-375A242AED92}"/>
    <hyperlink ref="M25" display="sinexp@msca.com.sg" xr:uid="{718055C1-BBCD-4DD2-A599-9AAFABF5E6B3}"/>
    <hyperlink ref="E24" r:id="rId1" xr:uid="{A6B3F1B3-6C6C-43BD-9BC1-A691C9E9FE12}"/>
    <hyperlink ref="E25" display="mktg-dept@msca.com.sg" xr:uid="{85FD6262-FE7D-4F4C-BB35-DDBB1694062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62"/>
  <sheetViews>
    <sheetView zoomScaleNormal="100" workbookViewId="0">
      <pane ySplit="220" topLeftCell="A227" activePane="bottomLeft" state="frozen"/>
      <selection pane="bottomLeft" activeCell="F233" sqref="F233"/>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8" t="s">
        <v>1779</v>
      </c>
      <c r="D2"/>
      <c r="E2"/>
      <c r="F2"/>
      <c r="G2"/>
      <c r="H2"/>
      <c r="I2"/>
      <c r="J2"/>
      <c r="K2"/>
      <c r="L2"/>
      <c r="M2"/>
      <c r="N2"/>
      <c r="O2" s="8"/>
    </row>
    <row r="3" spans="1:18" ht="18">
      <c r="C3" s="9"/>
      <c r="D3" s="9"/>
      <c r="E3" s="113" t="s">
        <v>1780</v>
      </c>
      <c r="F3" s="9"/>
      <c r="G3" s="9"/>
      <c r="H3" s="9"/>
      <c r="I3" s="9"/>
      <c r="J3" s="9"/>
    </row>
    <row r="4" spans="1:18" ht="15">
      <c r="A4" s="10"/>
      <c r="B4" s="10"/>
      <c r="C4" s="11"/>
      <c r="D4" s="11"/>
      <c r="E4" s="11"/>
      <c r="F4" s="11"/>
      <c r="G4" s="11"/>
      <c r="H4" s="11"/>
      <c r="I4" s="12"/>
      <c r="J4" s="11"/>
    </row>
    <row r="5" spans="1:18" s="14" customFormat="1" ht="15" customHeight="1">
      <c r="A5" s="398"/>
      <c r="B5" s="398"/>
      <c r="C5" s="751"/>
      <c r="D5" s="400"/>
      <c r="E5" s="400"/>
      <c r="F5" s="400"/>
      <c r="G5" s="430"/>
      <c r="H5" s="429"/>
      <c r="I5" s="400"/>
      <c r="J5" s="400"/>
      <c r="K5" s="400"/>
      <c r="L5" s="400"/>
      <c r="M5" s="400"/>
      <c r="N5" s="400"/>
      <c r="O5" s="400"/>
    </row>
    <row r="6" spans="1:18" s="14" customFormat="1" ht="25.5" hidden="1">
      <c r="A6" s="398"/>
      <c r="B6" s="398"/>
      <c r="C6" s="399" t="s">
        <v>95</v>
      </c>
      <c r="D6" s="412"/>
      <c r="E6" s="401" t="s">
        <v>96</v>
      </c>
      <c r="F6" s="401" t="s">
        <v>97</v>
      </c>
      <c r="G6" s="13" t="s">
        <v>98</v>
      </c>
      <c r="H6" s="460" t="s">
        <v>99</v>
      </c>
      <c r="I6" s="403" t="s">
        <v>100</v>
      </c>
      <c r="J6" s="404" t="s">
        <v>103</v>
      </c>
      <c r="K6" s="404" t="s">
        <v>104</v>
      </c>
      <c r="L6" s="404" t="s">
        <v>1781</v>
      </c>
      <c r="M6" s="404" t="s">
        <v>1782</v>
      </c>
      <c r="N6" s="404" t="s">
        <v>630</v>
      </c>
      <c r="O6" s="404" t="s">
        <v>1783</v>
      </c>
    </row>
    <row r="7" spans="1:18" s="14" customFormat="1" ht="23.25" hidden="1" thickBot="1">
      <c r="A7" s="321" t="s">
        <v>1784</v>
      </c>
      <c r="B7" s="321"/>
      <c r="C7" s="799" t="s">
        <v>1785</v>
      </c>
      <c r="D7" s="461" t="s">
        <v>106</v>
      </c>
      <c r="E7" s="15"/>
      <c r="F7" s="406" t="s">
        <v>107</v>
      </c>
      <c r="G7" s="16"/>
      <c r="H7" s="462"/>
      <c r="I7" s="406" t="s">
        <v>1786</v>
      </c>
      <c r="J7" s="406" t="s">
        <v>1787</v>
      </c>
      <c r="K7" s="406" t="s">
        <v>1788</v>
      </c>
      <c r="L7" s="406"/>
      <c r="M7" s="406" t="s">
        <v>1789</v>
      </c>
      <c r="N7" s="406" t="s">
        <v>1790</v>
      </c>
      <c r="O7" s="406" t="s">
        <v>1791</v>
      </c>
      <c r="P7" s="1044" t="s">
        <v>1792</v>
      </c>
      <c r="Q7" s="1060" t="s">
        <v>1793</v>
      </c>
      <c r="R7" s="14" t="s">
        <v>1794</v>
      </c>
    </row>
    <row r="8" spans="1:18" s="14" customFormat="1" ht="20.25" hidden="1" thickTop="1">
      <c r="A8" s="398"/>
      <c r="B8" s="398"/>
      <c r="C8" s="964" t="s">
        <v>1795</v>
      </c>
      <c r="D8" s="408" t="s">
        <v>1796</v>
      </c>
      <c r="E8" s="408">
        <v>45083</v>
      </c>
      <c r="F8" s="409">
        <v>45084</v>
      </c>
      <c r="G8" s="410" t="s">
        <v>1797</v>
      </c>
      <c r="H8" s="411" t="s">
        <v>1798</v>
      </c>
      <c r="I8" s="408">
        <v>45086</v>
      </c>
      <c r="J8" s="412">
        <f t="shared" ref="J8" si="0">I8+22</f>
        <v>45108</v>
      </c>
      <c r="K8" s="412">
        <f t="shared" ref="K8" si="1">I8+25</f>
        <v>45111</v>
      </c>
      <c r="L8" s="412">
        <f t="shared" ref="L8" si="2">I8+28</f>
        <v>45114</v>
      </c>
      <c r="M8" s="412">
        <f t="shared" ref="M8" si="3">I8+32</f>
        <v>45118</v>
      </c>
      <c r="N8" s="412">
        <f t="shared" ref="N8" si="4">I8+34</f>
        <v>45120</v>
      </c>
      <c r="O8" s="412">
        <f t="shared" ref="O8" si="5">I8+39</f>
        <v>45125</v>
      </c>
      <c r="P8" s="1063">
        <v>45078</v>
      </c>
      <c r="Q8" s="1063">
        <v>45078</v>
      </c>
    </row>
    <row r="9" spans="1:18" ht="13.5" hidden="1" thickBot="1"/>
    <row r="10" spans="1:18" s="14" customFormat="1" ht="20.25" hidden="1" thickTop="1">
      <c r="A10" s="398"/>
      <c r="B10" s="398"/>
      <c r="C10" s="964" t="s">
        <v>451</v>
      </c>
      <c r="D10" s="408" t="s">
        <v>1799</v>
      </c>
      <c r="E10" s="408">
        <v>45089</v>
      </c>
      <c r="F10" s="409">
        <v>45090</v>
      </c>
      <c r="G10" s="410" t="s">
        <v>1800</v>
      </c>
      <c r="H10" s="411" t="s">
        <v>1801</v>
      </c>
      <c r="I10" s="408">
        <v>45093</v>
      </c>
      <c r="J10" s="412">
        <f t="shared" ref="J10" si="6">I10+22</f>
        <v>45115</v>
      </c>
      <c r="K10" s="412">
        <f t="shared" ref="K10" si="7">I10+25</f>
        <v>45118</v>
      </c>
      <c r="L10" s="412">
        <f t="shared" ref="L10" si="8">I10+28</f>
        <v>45121</v>
      </c>
      <c r="M10" s="412">
        <f t="shared" ref="M10" si="9">I10+32</f>
        <v>45125</v>
      </c>
      <c r="N10" s="412">
        <f t="shared" ref="N10" si="10">I10+34</f>
        <v>45127</v>
      </c>
      <c r="O10" s="412">
        <f t="shared" ref="O10" si="11">I10+39</f>
        <v>45132</v>
      </c>
      <c r="P10" s="1063">
        <v>45085</v>
      </c>
      <c r="Q10" s="1063">
        <v>45085</v>
      </c>
    </row>
    <row r="11" spans="1:18" s="14" customFormat="1" ht="20.25" hidden="1" thickBot="1">
      <c r="A11" s="398"/>
      <c r="B11" s="398"/>
      <c r="C11" s="965"/>
      <c r="D11" s="414"/>
      <c r="E11" s="414"/>
      <c r="F11" s="415"/>
      <c r="G11" s="416"/>
      <c r="H11" s="417"/>
      <c r="I11" s="414"/>
      <c r="J11" s="414"/>
      <c r="K11" s="414"/>
      <c r="L11" s="414"/>
      <c r="M11" s="414"/>
      <c r="N11" s="414"/>
      <c r="O11" s="414"/>
      <c r="P11" s="1063"/>
      <c r="Q11" s="1063"/>
    </row>
    <row r="12" spans="1:18" s="14" customFormat="1" ht="21" hidden="1" thickTop="1" thickBot="1">
      <c r="A12" s="398"/>
      <c r="B12" s="398"/>
      <c r="C12" s="964" t="s">
        <v>606</v>
      </c>
      <c r="D12" s="408" t="s">
        <v>1802</v>
      </c>
      <c r="E12" s="408">
        <v>45094</v>
      </c>
      <c r="F12" s="409">
        <v>45095</v>
      </c>
      <c r="G12" s="410" t="s">
        <v>1803</v>
      </c>
      <c r="H12" s="411" t="s">
        <v>1804</v>
      </c>
      <c r="I12" s="408">
        <v>45100</v>
      </c>
      <c r="J12" s="412">
        <f t="shared" ref="J12" si="12">I12+22</f>
        <v>45122</v>
      </c>
      <c r="K12" s="412">
        <f t="shared" ref="K12" si="13">I12+25</f>
        <v>45125</v>
      </c>
      <c r="L12" s="412">
        <f t="shared" ref="L12" si="14">I12+28</f>
        <v>45128</v>
      </c>
      <c r="M12" s="412">
        <f t="shared" ref="M12" si="15">I12+32</f>
        <v>45132</v>
      </c>
      <c r="N12" s="412">
        <f t="shared" ref="N12" si="16">I12+34</f>
        <v>45134</v>
      </c>
      <c r="O12" s="412">
        <f t="shared" ref="O12" si="17">I12+39</f>
        <v>45139</v>
      </c>
      <c r="P12" s="1063">
        <v>45088</v>
      </c>
      <c r="Q12" s="1063">
        <v>45088</v>
      </c>
    </row>
    <row r="13" spans="1:18" s="14" customFormat="1" ht="21" hidden="1" thickTop="1" thickBot="1">
      <c r="A13" s="398" t="s">
        <v>1805</v>
      </c>
      <c r="B13" s="398"/>
      <c r="C13" s="964" t="s">
        <v>583</v>
      </c>
      <c r="D13" s="408" t="s">
        <v>1806</v>
      </c>
      <c r="E13" s="408">
        <v>45097</v>
      </c>
      <c r="F13" s="409">
        <v>45098</v>
      </c>
      <c r="G13" s="416"/>
      <c r="H13" s="417"/>
      <c r="I13" s="414"/>
      <c r="J13" s="414"/>
      <c r="K13" s="414"/>
      <c r="L13" s="414"/>
      <c r="M13" s="414"/>
      <c r="N13" s="414"/>
      <c r="O13" s="414"/>
      <c r="P13" s="1063">
        <v>45094</v>
      </c>
      <c r="Q13" s="1063">
        <v>45095</v>
      </c>
    </row>
    <row r="14" spans="1:18" s="14" customFormat="1" ht="20.25" hidden="1" thickTop="1">
      <c r="A14" s="398"/>
      <c r="B14" s="398"/>
      <c r="C14" s="964" t="s">
        <v>598</v>
      </c>
      <c r="D14" s="408" t="s">
        <v>1807</v>
      </c>
      <c r="E14" s="408">
        <v>45101</v>
      </c>
      <c r="F14" s="409">
        <v>45102</v>
      </c>
      <c r="G14" s="410" t="s">
        <v>1808</v>
      </c>
      <c r="H14" s="411" t="s">
        <v>1809</v>
      </c>
      <c r="I14" s="408">
        <v>45105</v>
      </c>
      <c r="J14" s="412">
        <f t="shared" ref="J14" si="18">I14+22</f>
        <v>45127</v>
      </c>
      <c r="K14" s="412">
        <f t="shared" ref="K14" si="19">I14+25</f>
        <v>45130</v>
      </c>
      <c r="L14" s="412">
        <f t="shared" ref="L14" si="20">I14+28</f>
        <v>45133</v>
      </c>
      <c r="M14" s="412">
        <f t="shared" ref="M14" si="21">I14+32</f>
        <v>45137</v>
      </c>
      <c r="N14" s="412">
        <f t="shared" ref="N14" si="22">I14+34</f>
        <v>45139</v>
      </c>
      <c r="O14" s="412">
        <f t="shared" ref="O14" si="23">I14+39</f>
        <v>45144</v>
      </c>
      <c r="P14" s="1063">
        <v>45101</v>
      </c>
      <c r="Q14" s="1063">
        <v>45102</v>
      </c>
    </row>
    <row r="15" spans="1:18" s="14" customFormat="1" ht="20.25" hidden="1" thickBot="1">
      <c r="A15" s="398"/>
      <c r="B15" s="398"/>
      <c r="C15" s="965"/>
      <c r="D15" s="414"/>
      <c r="E15" s="414"/>
      <c r="F15" s="415"/>
      <c r="G15" s="416"/>
      <c r="H15" s="417"/>
      <c r="I15" s="414"/>
      <c r="J15" s="414"/>
      <c r="K15" s="414"/>
      <c r="L15" s="414"/>
      <c r="M15" s="414"/>
      <c r="N15" s="414"/>
      <c r="O15" s="414"/>
      <c r="P15" s="1063"/>
      <c r="Q15" s="1063"/>
    </row>
    <row r="16" spans="1:18" s="14" customFormat="1" ht="20.25" hidden="1" thickTop="1">
      <c r="A16" s="398"/>
      <c r="B16" s="398"/>
      <c r="C16" s="964" t="s">
        <v>586</v>
      </c>
      <c r="D16" s="408" t="s">
        <v>1810</v>
      </c>
      <c r="E16" s="408">
        <v>45108</v>
      </c>
      <c r="F16" s="409">
        <v>45109</v>
      </c>
      <c r="G16" s="410" t="s">
        <v>1811</v>
      </c>
      <c r="H16" s="411" t="s">
        <v>1812</v>
      </c>
      <c r="I16" s="408">
        <v>45112</v>
      </c>
      <c r="J16" s="412">
        <f>I16+22</f>
        <v>45134</v>
      </c>
      <c r="K16" s="412">
        <f>I16+25</f>
        <v>45137</v>
      </c>
      <c r="L16" s="412">
        <f>I16+28</f>
        <v>45140</v>
      </c>
      <c r="M16" s="412">
        <f>I16+32</f>
        <v>45144</v>
      </c>
      <c r="N16" s="412">
        <f>I16+34</f>
        <v>45146</v>
      </c>
      <c r="O16" s="412">
        <f>I16+39</f>
        <v>45151</v>
      </c>
      <c r="P16" s="1063">
        <v>45108</v>
      </c>
      <c r="Q16" s="1063">
        <v>45109</v>
      </c>
    </row>
    <row r="17" spans="1:17" s="14" customFormat="1" ht="20.25" hidden="1" thickBot="1">
      <c r="A17" s="398"/>
      <c r="B17" s="398"/>
      <c r="C17" s="965"/>
      <c r="D17" s="414"/>
      <c r="E17" s="414"/>
      <c r="F17" s="415"/>
      <c r="G17" s="416"/>
      <c r="H17" s="417"/>
      <c r="I17" s="414"/>
      <c r="J17" s="414"/>
      <c r="K17" s="414"/>
      <c r="L17" s="414"/>
      <c r="M17" s="414"/>
      <c r="N17" s="414"/>
      <c r="O17" s="414"/>
      <c r="P17" s="1063"/>
      <c r="Q17" s="1063"/>
    </row>
    <row r="18" spans="1:17" s="14" customFormat="1" ht="20.25" hidden="1" thickTop="1">
      <c r="A18" s="398"/>
      <c r="B18" s="398"/>
      <c r="C18" s="964" t="s">
        <v>1813</v>
      </c>
      <c r="D18" s="408" t="s">
        <v>1814</v>
      </c>
      <c r="E18" s="408">
        <v>45115</v>
      </c>
      <c r="F18" s="409">
        <v>45116</v>
      </c>
      <c r="G18" s="410" t="s">
        <v>180</v>
      </c>
      <c r="H18" s="411" t="s">
        <v>1815</v>
      </c>
      <c r="I18" s="408">
        <v>45119</v>
      </c>
      <c r="J18" s="412">
        <f>I18+22</f>
        <v>45141</v>
      </c>
      <c r="K18" s="412">
        <f>I18+25</f>
        <v>45144</v>
      </c>
      <c r="L18" s="412">
        <f>I18+28</f>
        <v>45147</v>
      </c>
      <c r="M18" s="412">
        <f>I18+32</f>
        <v>45151</v>
      </c>
      <c r="N18" s="412">
        <f>I18+34</f>
        <v>45153</v>
      </c>
      <c r="O18" s="412">
        <f>I18+39</f>
        <v>45158</v>
      </c>
      <c r="P18" s="1063">
        <v>45115</v>
      </c>
      <c r="Q18" s="1063">
        <v>45116</v>
      </c>
    </row>
    <row r="19" spans="1:17" s="14" customFormat="1" ht="20.25" hidden="1" thickBot="1">
      <c r="A19" s="398"/>
      <c r="B19" s="398"/>
      <c r="C19" s="965"/>
      <c r="D19" s="414"/>
      <c r="E19" s="414"/>
      <c r="F19" s="415"/>
      <c r="G19" s="416"/>
      <c r="H19" s="417"/>
      <c r="I19" s="414"/>
      <c r="J19" s="414"/>
      <c r="K19" s="414"/>
      <c r="L19" s="414"/>
      <c r="M19" s="414"/>
      <c r="N19" s="414"/>
      <c r="O19" s="414"/>
      <c r="P19" s="1063"/>
      <c r="Q19" s="1063"/>
    </row>
    <row r="20" spans="1:17" s="14" customFormat="1" ht="20.25" hidden="1" thickTop="1">
      <c r="A20" s="398" t="s">
        <v>1816</v>
      </c>
      <c r="B20" s="398"/>
      <c r="C20" s="964" t="s">
        <v>1817</v>
      </c>
      <c r="D20" s="408" t="s">
        <v>1818</v>
      </c>
      <c r="E20" s="408">
        <v>45126</v>
      </c>
      <c r="F20" s="409">
        <v>45127</v>
      </c>
      <c r="G20" s="410" t="s">
        <v>1819</v>
      </c>
      <c r="H20" s="411" t="s">
        <v>1820</v>
      </c>
      <c r="I20" s="408">
        <v>45127</v>
      </c>
      <c r="J20" s="412">
        <f>I20+22</f>
        <v>45149</v>
      </c>
      <c r="K20" s="412">
        <f>I20+25</f>
        <v>45152</v>
      </c>
      <c r="L20" s="412">
        <f>I20+28</f>
        <v>45155</v>
      </c>
      <c r="M20" s="412">
        <f>I20+32</f>
        <v>45159</v>
      </c>
      <c r="N20" s="412">
        <f>I20+34</f>
        <v>45161</v>
      </c>
      <c r="O20" s="412">
        <f>I20+39</f>
        <v>45166</v>
      </c>
      <c r="P20" s="1063">
        <v>45122</v>
      </c>
      <c r="Q20" s="1063">
        <v>45123</v>
      </c>
    </row>
    <row r="21" spans="1:17" s="14" customFormat="1" ht="20.25" hidden="1" thickBot="1">
      <c r="A21" s="398"/>
      <c r="B21" s="398"/>
      <c r="C21" s="965"/>
      <c r="D21" s="414"/>
      <c r="E21" s="414"/>
      <c r="F21" s="415"/>
      <c r="G21" s="416"/>
      <c r="H21" s="417"/>
      <c r="I21" s="414"/>
      <c r="J21" s="414"/>
      <c r="K21" s="414"/>
      <c r="L21" s="414"/>
      <c r="M21" s="414"/>
      <c r="N21" s="414"/>
      <c r="O21" s="414"/>
      <c r="P21" s="1063"/>
      <c r="Q21" s="1063"/>
    </row>
    <row r="22" spans="1:17" s="14" customFormat="1" ht="20.25" hidden="1" thickTop="1">
      <c r="A22" s="398" t="s">
        <v>606</v>
      </c>
      <c r="B22" s="398"/>
      <c r="C22" s="964" t="s">
        <v>1813</v>
      </c>
      <c r="D22" s="408" t="s">
        <v>1821</v>
      </c>
      <c r="E22" s="408">
        <v>45128</v>
      </c>
      <c r="F22" s="409">
        <v>45129</v>
      </c>
      <c r="G22" s="410" t="s">
        <v>1822</v>
      </c>
      <c r="H22" s="411" t="s">
        <v>1823</v>
      </c>
      <c r="I22" s="408">
        <v>45133</v>
      </c>
      <c r="J22" s="412">
        <f>I22+22</f>
        <v>45155</v>
      </c>
      <c r="K22" s="412">
        <f>I22+25</f>
        <v>45158</v>
      </c>
      <c r="L22" s="412">
        <f>I22+28</f>
        <v>45161</v>
      </c>
      <c r="M22" s="412">
        <f>I22+32</f>
        <v>45165</v>
      </c>
      <c r="N22" s="412">
        <f>I22+34</f>
        <v>45167</v>
      </c>
      <c r="O22" s="412">
        <f>I22+39</f>
        <v>45172</v>
      </c>
      <c r="P22" s="1063">
        <v>45156</v>
      </c>
      <c r="Q22" s="1063">
        <v>45156</v>
      </c>
    </row>
    <row r="23" spans="1:17" s="14" customFormat="1" ht="20.25" hidden="1" thickBot="1">
      <c r="A23" s="398"/>
      <c r="B23" s="398"/>
      <c r="C23" s="965"/>
      <c r="D23" s="414"/>
      <c r="E23" s="414"/>
      <c r="F23" s="415"/>
      <c r="G23" s="416"/>
      <c r="H23" s="417"/>
      <c r="I23" s="414"/>
      <c r="J23" s="414"/>
      <c r="K23" s="414"/>
      <c r="L23" s="414"/>
      <c r="M23" s="414"/>
      <c r="N23" s="414"/>
      <c r="O23" s="414"/>
      <c r="P23" s="1063"/>
      <c r="Q23" s="1063"/>
    </row>
    <row r="24" spans="1:17" s="14" customFormat="1" ht="20.25" hidden="1" thickTop="1">
      <c r="A24" s="398"/>
      <c r="B24" s="398"/>
      <c r="C24" s="964"/>
      <c r="D24" s="408"/>
      <c r="E24" s="408"/>
      <c r="F24" s="409"/>
      <c r="G24" s="410" t="s">
        <v>1824</v>
      </c>
      <c r="H24" s="411" t="s">
        <v>1825</v>
      </c>
      <c r="I24" s="408">
        <v>45140</v>
      </c>
      <c r="J24" s="412">
        <f>I24+22</f>
        <v>45162</v>
      </c>
      <c r="K24" s="412">
        <f>I24+25</f>
        <v>45165</v>
      </c>
      <c r="L24" s="412">
        <f>I24+28</f>
        <v>45168</v>
      </c>
      <c r="M24" s="412">
        <f>I24+32</f>
        <v>45172</v>
      </c>
      <c r="N24" s="412">
        <f>I24+34</f>
        <v>45174</v>
      </c>
      <c r="O24" s="412">
        <f>I24+39</f>
        <v>45179</v>
      </c>
      <c r="P24" s="1063"/>
      <c r="Q24" s="1063"/>
    </row>
    <row r="25" spans="1:17" ht="13.5" hidden="1" thickBot="1"/>
    <row r="26" spans="1:17" s="14" customFormat="1" ht="20.25" hidden="1" thickTop="1">
      <c r="A26" s="398" t="s">
        <v>1826</v>
      </c>
      <c r="B26" s="398"/>
      <c r="C26" s="964" t="s">
        <v>1827</v>
      </c>
      <c r="D26" s="408" t="s">
        <v>1828</v>
      </c>
      <c r="E26" s="408">
        <v>45138</v>
      </c>
      <c r="F26" s="409">
        <v>45140</v>
      </c>
      <c r="G26" s="410" t="s">
        <v>1829</v>
      </c>
      <c r="H26" s="411" t="s">
        <v>1830</v>
      </c>
      <c r="I26" s="1144">
        <v>45147</v>
      </c>
      <c r="J26" s="412">
        <f>I26+22</f>
        <v>45169</v>
      </c>
      <c r="K26" s="412">
        <f>I26+25</f>
        <v>45172</v>
      </c>
      <c r="L26" s="412">
        <f>I26+28</f>
        <v>45175</v>
      </c>
      <c r="M26" s="412">
        <f>I26+32</f>
        <v>45179</v>
      </c>
      <c r="N26" s="412">
        <f>I26+34</f>
        <v>45181</v>
      </c>
      <c r="O26" s="412">
        <f>I26+39</f>
        <v>45186</v>
      </c>
      <c r="P26" s="1063">
        <v>45139</v>
      </c>
      <c r="Q26" s="1063">
        <v>45140</v>
      </c>
    </row>
    <row r="27" spans="1:17" s="14" customFormat="1" ht="20.25" hidden="1" thickBot="1">
      <c r="A27" s="398"/>
      <c r="B27" s="398"/>
      <c r="C27" s="965"/>
      <c r="D27" s="414"/>
      <c r="E27" s="414"/>
      <c r="F27" s="415"/>
      <c r="G27" s="416"/>
      <c r="H27" s="417"/>
      <c r="I27" s="414"/>
      <c r="J27" s="414"/>
      <c r="K27" s="414"/>
      <c r="L27" s="414"/>
      <c r="M27" s="414"/>
      <c r="N27" s="414"/>
      <c r="O27" s="414"/>
      <c r="P27" s="1063">
        <v>45143</v>
      </c>
      <c r="Q27" s="1063">
        <v>45144</v>
      </c>
    </row>
    <row r="28" spans="1:17" s="14" customFormat="1" ht="20.25" hidden="1" thickTop="1">
      <c r="A28" s="398" t="s">
        <v>598</v>
      </c>
      <c r="B28" s="398"/>
      <c r="C28" s="964" t="s">
        <v>586</v>
      </c>
      <c r="D28" s="408" t="s">
        <v>1831</v>
      </c>
      <c r="E28" s="408">
        <v>45145</v>
      </c>
      <c r="F28" s="409">
        <v>45148</v>
      </c>
      <c r="G28" s="410" t="s">
        <v>1832</v>
      </c>
      <c r="H28" s="411" t="s">
        <v>1833</v>
      </c>
      <c r="I28" s="408">
        <v>45154</v>
      </c>
      <c r="J28" s="412">
        <f>I28+22</f>
        <v>45176</v>
      </c>
      <c r="K28" s="412">
        <f>I28+25</f>
        <v>45179</v>
      </c>
      <c r="L28" s="412">
        <f>I28+28</f>
        <v>45182</v>
      </c>
      <c r="M28" s="412">
        <f>I28+32</f>
        <v>45186</v>
      </c>
      <c r="N28" s="412">
        <f>I28+34</f>
        <v>45188</v>
      </c>
      <c r="O28" s="412">
        <f>I28+39</f>
        <v>45193</v>
      </c>
      <c r="P28" s="1063"/>
      <c r="Q28" s="1063"/>
    </row>
    <row r="29" spans="1:17" s="14" customFormat="1" ht="20.25" hidden="1" thickBot="1">
      <c r="A29" s="398"/>
      <c r="B29" s="398"/>
      <c r="C29" s="965"/>
      <c r="D29" s="414"/>
      <c r="E29" s="414"/>
      <c r="F29" s="415"/>
      <c r="G29" s="416"/>
      <c r="H29" s="417"/>
      <c r="I29" s="414"/>
      <c r="J29" s="414"/>
      <c r="K29" s="414"/>
      <c r="L29" s="414"/>
      <c r="M29" s="414"/>
      <c r="N29" s="414"/>
      <c r="O29" s="414"/>
      <c r="P29" s="1063"/>
      <c r="Q29" s="1063"/>
    </row>
    <row r="30" spans="1:17" s="14" customFormat="1" ht="20.25" hidden="1" thickTop="1">
      <c r="A30" s="398" t="s">
        <v>1834</v>
      </c>
      <c r="B30" s="398"/>
      <c r="C30" s="964" t="s">
        <v>1835</v>
      </c>
      <c r="D30" s="408" t="s">
        <v>1836</v>
      </c>
      <c r="E30" s="408">
        <v>45153</v>
      </c>
      <c r="F30" s="409">
        <v>45155</v>
      </c>
      <c r="G30" s="410" t="s">
        <v>1837</v>
      </c>
      <c r="H30" s="411" t="s">
        <v>1838</v>
      </c>
      <c r="I30" s="408">
        <v>45161</v>
      </c>
      <c r="J30" s="412">
        <f>I30+22</f>
        <v>45183</v>
      </c>
      <c r="K30" s="412">
        <f>I30+25</f>
        <v>45186</v>
      </c>
      <c r="L30" s="412">
        <f>I30+28</f>
        <v>45189</v>
      </c>
      <c r="M30" s="412">
        <f>I30+32</f>
        <v>45193</v>
      </c>
      <c r="N30" s="412">
        <f>I30+34</f>
        <v>45195</v>
      </c>
      <c r="O30" s="412">
        <f>I30+39</f>
        <v>45200</v>
      </c>
      <c r="P30" s="1063">
        <v>45153</v>
      </c>
      <c r="Q30" s="1063">
        <v>45154</v>
      </c>
    </row>
    <row r="31" spans="1:17" s="14" customFormat="1" ht="20.25" hidden="1" thickBot="1">
      <c r="A31" s="398"/>
      <c r="B31" s="398"/>
      <c r="C31" s="965"/>
      <c r="D31" s="414"/>
      <c r="E31" s="414"/>
      <c r="F31" s="415"/>
      <c r="G31" s="416"/>
      <c r="H31" s="417"/>
      <c r="I31" s="414"/>
      <c r="J31" s="414"/>
      <c r="K31" s="414"/>
      <c r="L31" s="414"/>
      <c r="M31" s="414"/>
      <c r="N31" s="414"/>
      <c r="O31" s="414"/>
      <c r="P31" s="1063">
        <v>45158</v>
      </c>
      <c r="Q31" s="1063">
        <v>45158</v>
      </c>
    </row>
    <row r="32" spans="1:17" s="14" customFormat="1" ht="20.25" hidden="1" thickTop="1">
      <c r="A32" s="398" t="s">
        <v>1839</v>
      </c>
      <c r="B32" s="398"/>
      <c r="C32" s="964" t="s">
        <v>1840</v>
      </c>
      <c r="D32" s="408" t="s">
        <v>1841</v>
      </c>
      <c r="E32" s="408">
        <v>45160</v>
      </c>
      <c r="F32" s="409">
        <v>45161</v>
      </c>
      <c r="G32" s="410" t="s">
        <v>1842</v>
      </c>
      <c r="H32" s="411" t="s">
        <v>1843</v>
      </c>
      <c r="I32" s="408">
        <v>45168</v>
      </c>
      <c r="J32" s="412">
        <f>I32+22</f>
        <v>45190</v>
      </c>
      <c r="K32" s="412">
        <f>I32+25</f>
        <v>45193</v>
      </c>
      <c r="L32" s="412">
        <f>I32+28</f>
        <v>45196</v>
      </c>
      <c r="M32" s="412">
        <f>I32+32</f>
        <v>45200</v>
      </c>
      <c r="N32" s="412">
        <f>I32+34</f>
        <v>45202</v>
      </c>
      <c r="O32" s="412">
        <f>I32+39</f>
        <v>45207</v>
      </c>
      <c r="P32" s="1063">
        <v>45165</v>
      </c>
      <c r="Q32" s="1063">
        <v>45165</v>
      </c>
    </row>
    <row r="33" spans="1:17" s="14" customFormat="1" ht="20.25" hidden="1" thickBot="1">
      <c r="A33" s="398" t="s">
        <v>1844</v>
      </c>
      <c r="B33" s="398"/>
      <c r="C33" s="965" t="s">
        <v>1813</v>
      </c>
      <c r="D33" s="414" t="s">
        <v>1845</v>
      </c>
      <c r="E33" s="414">
        <v>45166</v>
      </c>
      <c r="F33" s="415">
        <v>45168</v>
      </c>
      <c r="G33" s="416"/>
      <c r="H33" s="417"/>
      <c r="I33" s="414"/>
      <c r="J33" s="414"/>
      <c r="K33" s="414"/>
      <c r="L33" s="414"/>
      <c r="M33" s="414"/>
      <c r="N33" s="414"/>
      <c r="O33" s="414"/>
      <c r="P33" s="1063"/>
      <c r="Q33" s="1063"/>
    </row>
    <row r="34" spans="1:17" s="14" customFormat="1" ht="20.25" hidden="1" thickTop="1">
      <c r="A34" s="398"/>
      <c r="B34" s="398"/>
      <c r="C34" s="964"/>
      <c r="D34" s="408"/>
      <c r="E34" s="408"/>
      <c r="F34" s="409"/>
      <c r="G34" s="410" t="s">
        <v>1846</v>
      </c>
      <c r="H34" s="411" t="s">
        <v>1847</v>
      </c>
      <c r="I34" s="408">
        <v>45175</v>
      </c>
      <c r="J34" s="412">
        <f>I34+22</f>
        <v>45197</v>
      </c>
      <c r="K34" s="412">
        <f>I34+25</f>
        <v>45200</v>
      </c>
      <c r="L34" s="412">
        <f>I34+28</f>
        <v>45203</v>
      </c>
      <c r="M34" s="412">
        <f>I34+32</f>
        <v>45207</v>
      </c>
      <c r="N34" s="412">
        <f>I34+34</f>
        <v>45209</v>
      </c>
      <c r="O34" s="412">
        <f>I34+39</f>
        <v>45214</v>
      </c>
      <c r="P34" s="1063">
        <v>45172</v>
      </c>
      <c r="Q34" s="1063">
        <v>45172</v>
      </c>
    </row>
    <row r="35" spans="1:17" s="14" customFormat="1" ht="20.25" hidden="1" thickBot="1">
      <c r="A35" s="398"/>
      <c r="B35" s="398"/>
      <c r="C35" s="965"/>
      <c r="D35" s="414"/>
      <c r="E35" s="414"/>
      <c r="F35" s="415"/>
      <c r="G35" s="416"/>
      <c r="H35" s="417"/>
      <c r="I35" s="414"/>
      <c r="J35" s="414"/>
      <c r="K35" s="414"/>
      <c r="L35" s="414"/>
      <c r="M35" s="414"/>
      <c r="N35" s="414"/>
      <c r="O35" s="414"/>
      <c r="P35" s="1063"/>
      <c r="Q35" s="1063"/>
    </row>
    <row r="36" spans="1:17" s="14" customFormat="1" ht="21" hidden="1" thickTop="1" thickBot="1">
      <c r="A36" s="398"/>
      <c r="B36" s="398"/>
      <c r="C36" s="964" t="s">
        <v>1817</v>
      </c>
      <c r="D36" s="408" t="s">
        <v>1848</v>
      </c>
      <c r="E36" s="408">
        <v>45173</v>
      </c>
      <c r="F36" s="409">
        <v>45175</v>
      </c>
      <c r="G36" s="410" t="s">
        <v>1797</v>
      </c>
      <c r="H36" s="411" t="s">
        <v>1849</v>
      </c>
      <c r="I36" s="408">
        <v>45182</v>
      </c>
      <c r="J36" s="412">
        <f>I36+22</f>
        <v>45204</v>
      </c>
      <c r="K36" s="412">
        <f>I36+25</f>
        <v>45207</v>
      </c>
      <c r="L36" s="412">
        <f>I36+28</f>
        <v>45210</v>
      </c>
      <c r="M36" s="412">
        <f>I36+32</f>
        <v>45214</v>
      </c>
      <c r="N36" s="412">
        <f>I36+34</f>
        <v>45216</v>
      </c>
      <c r="O36" s="412">
        <f>I36+39</f>
        <v>45221</v>
      </c>
      <c r="P36" s="1063">
        <v>45179</v>
      </c>
      <c r="Q36" s="1063">
        <v>45179</v>
      </c>
    </row>
    <row r="37" spans="1:17" s="14" customFormat="1" ht="21" hidden="1" thickTop="1" thickBot="1">
      <c r="A37" s="398"/>
      <c r="B37" s="398"/>
      <c r="C37" s="964" t="s">
        <v>606</v>
      </c>
      <c r="D37" s="408" t="s">
        <v>1850</v>
      </c>
      <c r="E37" s="408">
        <v>45179</v>
      </c>
      <c r="F37" s="409">
        <v>45181</v>
      </c>
      <c r="G37" s="416"/>
      <c r="H37" s="417"/>
      <c r="I37" s="414"/>
      <c r="J37" s="414"/>
      <c r="K37" s="414"/>
      <c r="L37" s="414"/>
      <c r="M37" s="414"/>
      <c r="N37" s="414"/>
      <c r="O37" s="414"/>
      <c r="P37" s="1063"/>
      <c r="Q37" s="1063"/>
    </row>
    <row r="38" spans="1:17" s="14" customFormat="1" ht="20.25" hidden="1" thickTop="1">
      <c r="A38" s="398" t="s">
        <v>1851</v>
      </c>
      <c r="B38" s="398"/>
      <c r="C38" s="1443" t="s">
        <v>1852</v>
      </c>
      <c r="D38" s="408" t="s">
        <v>1853</v>
      </c>
      <c r="E38" s="408">
        <v>45186</v>
      </c>
      <c r="F38" s="409">
        <v>45187</v>
      </c>
      <c r="G38" s="410" t="s">
        <v>1800</v>
      </c>
      <c r="H38" s="411" t="s">
        <v>1854</v>
      </c>
      <c r="I38" s="408">
        <v>45189</v>
      </c>
      <c r="J38" s="412">
        <f>I38+22</f>
        <v>45211</v>
      </c>
      <c r="K38" s="412">
        <f>I38+25</f>
        <v>45214</v>
      </c>
      <c r="L38" s="412">
        <f>I38+28</f>
        <v>45217</v>
      </c>
      <c r="M38" s="412">
        <f>I38+32</f>
        <v>45221</v>
      </c>
      <c r="N38" s="412">
        <f>I38+34</f>
        <v>45223</v>
      </c>
      <c r="O38" s="412">
        <f>I38+39</f>
        <v>45228</v>
      </c>
      <c r="P38" s="1063">
        <v>45186</v>
      </c>
      <c r="Q38" s="1063">
        <v>45187</v>
      </c>
    </row>
    <row r="39" spans="1:17" s="14" customFormat="1" ht="20.25" hidden="1" thickBot="1">
      <c r="A39" s="398"/>
      <c r="B39" s="398"/>
      <c r="C39" s="965"/>
      <c r="D39" s="414"/>
      <c r="E39" s="414"/>
      <c r="F39" s="415"/>
      <c r="G39" s="416"/>
      <c r="H39" s="417"/>
      <c r="I39" s="414"/>
      <c r="J39" s="414"/>
      <c r="K39" s="414"/>
      <c r="L39" s="414"/>
      <c r="M39" s="414"/>
      <c r="N39" s="414"/>
      <c r="O39" s="414"/>
      <c r="P39" s="1063"/>
      <c r="Q39" s="1063"/>
    </row>
    <row r="40" spans="1:17" s="14" customFormat="1" ht="20.25" hidden="1" thickTop="1">
      <c r="A40" s="398" t="s">
        <v>1855</v>
      </c>
      <c r="B40" s="398"/>
      <c r="C40" s="964" t="s">
        <v>1856</v>
      </c>
      <c r="D40" s="408" t="s">
        <v>1857</v>
      </c>
      <c r="E40" s="408">
        <v>45196</v>
      </c>
      <c r="F40" s="409">
        <v>45197</v>
      </c>
      <c r="G40" s="410" t="s">
        <v>1803</v>
      </c>
      <c r="H40" s="411" t="s">
        <v>1858</v>
      </c>
      <c r="I40" s="408">
        <v>45196</v>
      </c>
      <c r="J40" s="412">
        <f>I40+22</f>
        <v>45218</v>
      </c>
      <c r="K40" s="412">
        <f>I40+25</f>
        <v>45221</v>
      </c>
      <c r="L40" s="412">
        <f>I40+28</f>
        <v>45224</v>
      </c>
      <c r="M40" s="412">
        <f>I40+32</f>
        <v>45228</v>
      </c>
      <c r="N40" s="412">
        <f>I40+34</f>
        <v>45230</v>
      </c>
      <c r="O40" s="412">
        <f>I40+39</f>
        <v>45235</v>
      </c>
      <c r="P40" s="1063">
        <v>45193</v>
      </c>
      <c r="Q40" s="1063">
        <v>45193</v>
      </c>
    </row>
    <row r="41" spans="1:17" ht="13.5" hidden="1" thickBot="1"/>
    <row r="42" spans="1:17" s="14" customFormat="1" ht="20.25" hidden="1" thickTop="1">
      <c r="A42" s="398"/>
      <c r="B42" s="398"/>
      <c r="C42" s="964" t="s">
        <v>1859</v>
      </c>
      <c r="D42" s="408" t="s">
        <v>1860</v>
      </c>
      <c r="E42" s="408">
        <v>45200</v>
      </c>
      <c r="F42" s="409">
        <v>45200</v>
      </c>
      <c r="G42" s="410" t="s">
        <v>1808</v>
      </c>
      <c r="H42" s="411" t="s">
        <v>1861</v>
      </c>
      <c r="I42" s="408">
        <v>45203</v>
      </c>
      <c r="J42" s="412">
        <f>I42+22</f>
        <v>45225</v>
      </c>
      <c r="K42" s="412">
        <f>I42+25</f>
        <v>45228</v>
      </c>
      <c r="L42" s="412">
        <f>I42+28</f>
        <v>45231</v>
      </c>
      <c r="M42" s="412">
        <f>I42+32</f>
        <v>45235</v>
      </c>
      <c r="N42" s="412">
        <f>I42+34</f>
        <v>45237</v>
      </c>
      <c r="O42" s="412">
        <f>I42+39</f>
        <v>45242</v>
      </c>
      <c r="P42" s="1063">
        <v>45200</v>
      </c>
      <c r="Q42" s="1063">
        <v>45200</v>
      </c>
    </row>
    <row r="43" spans="1:17" s="14" customFormat="1" ht="20.25" hidden="1" thickBot="1">
      <c r="A43" s="398"/>
      <c r="B43" s="398"/>
      <c r="C43" s="965"/>
      <c r="D43" s="414"/>
      <c r="E43" s="414"/>
      <c r="F43" s="415"/>
      <c r="G43" s="416"/>
      <c r="H43" s="417"/>
      <c r="I43" s="414"/>
      <c r="J43" s="414"/>
      <c r="K43" s="414"/>
      <c r="L43" s="414"/>
      <c r="M43" s="414"/>
      <c r="N43" s="414"/>
      <c r="O43" s="414"/>
      <c r="P43" s="1063"/>
      <c r="Q43" s="1063"/>
    </row>
    <row r="44" spans="1:17" s="14" customFormat="1" ht="20.25" hidden="1" thickTop="1">
      <c r="A44" s="398"/>
      <c r="B44" s="398"/>
      <c r="C44" s="964" t="s">
        <v>1817</v>
      </c>
      <c r="D44" s="408" t="s">
        <v>1862</v>
      </c>
      <c r="E44" s="408">
        <v>45206</v>
      </c>
      <c r="F44" s="409">
        <v>45207</v>
      </c>
      <c r="G44" s="410" t="s">
        <v>1811</v>
      </c>
      <c r="H44" s="411" t="s">
        <v>1863</v>
      </c>
      <c r="I44" s="408">
        <v>45210</v>
      </c>
      <c r="J44" s="412">
        <f>I44+22</f>
        <v>45232</v>
      </c>
      <c r="K44" s="412">
        <f>I44+25</f>
        <v>45235</v>
      </c>
      <c r="L44" s="412">
        <f>I44+28</f>
        <v>45238</v>
      </c>
      <c r="M44" s="412">
        <f>I44+32</f>
        <v>45242</v>
      </c>
      <c r="N44" s="412">
        <f>I44+34</f>
        <v>45244</v>
      </c>
      <c r="O44" s="412">
        <f>I44+39</f>
        <v>45249</v>
      </c>
      <c r="P44" s="1063">
        <v>45207</v>
      </c>
      <c r="Q44" s="1063">
        <v>45207</v>
      </c>
    </row>
    <row r="45" spans="1:17" s="14" customFormat="1" ht="20.25" hidden="1" thickBot="1">
      <c r="A45" s="398"/>
      <c r="B45" s="398"/>
      <c r="C45" s="965"/>
      <c r="D45" s="414"/>
      <c r="E45" s="414"/>
      <c r="F45" s="415"/>
      <c r="G45" s="416"/>
      <c r="H45" s="417"/>
      <c r="I45" s="414"/>
      <c r="J45" s="414"/>
      <c r="K45" s="414"/>
      <c r="L45" s="414"/>
      <c r="M45" s="414"/>
      <c r="N45" s="414"/>
      <c r="O45" s="414"/>
      <c r="P45" s="1063"/>
      <c r="Q45" s="1063"/>
    </row>
    <row r="46" spans="1:17" s="14" customFormat="1" ht="20.25" hidden="1" thickTop="1">
      <c r="A46" s="398" t="s">
        <v>1864</v>
      </c>
      <c r="B46" s="398"/>
      <c r="C46" s="964" t="s">
        <v>1865</v>
      </c>
      <c r="D46" s="408" t="s">
        <v>1866</v>
      </c>
      <c r="E46" s="408">
        <v>45215</v>
      </c>
      <c r="F46" s="409">
        <v>45217</v>
      </c>
      <c r="G46" s="410" t="s">
        <v>180</v>
      </c>
      <c r="H46" s="411" t="s">
        <v>1867</v>
      </c>
      <c r="I46" s="408">
        <v>45217</v>
      </c>
      <c r="J46" s="412">
        <f>I46+22</f>
        <v>45239</v>
      </c>
      <c r="K46" s="412">
        <f>I46+25</f>
        <v>45242</v>
      </c>
      <c r="L46" s="412">
        <f>I46+28</f>
        <v>45245</v>
      </c>
      <c r="M46" s="412">
        <f>I46+32</f>
        <v>45249</v>
      </c>
      <c r="N46" s="412">
        <f>I46+34</f>
        <v>45251</v>
      </c>
      <c r="O46" s="412">
        <f>I46+39</f>
        <v>45256</v>
      </c>
      <c r="P46" s="1063">
        <v>45214</v>
      </c>
      <c r="Q46" s="1063">
        <v>45215</v>
      </c>
    </row>
    <row r="47" spans="1:17" s="14" customFormat="1" ht="20.25" hidden="1" thickBot="1">
      <c r="A47" s="398"/>
      <c r="B47" s="398"/>
      <c r="C47" s="965"/>
      <c r="D47" s="414"/>
      <c r="E47" s="414"/>
      <c r="F47" s="415"/>
      <c r="G47" s="416"/>
      <c r="H47" s="417"/>
      <c r="I47" s="414"/>
      <c r="J47" s="414"/>
      <c r="K47" s="414"/>
      <c r="L47" s="414"/>
      <c r="M47" s="414"/>
      <c r="N47" s="414"/>
      <c r="O47" s="414"/>
      <c r="P47" s="1063"/>
      <c r="Q47" s="1063"/>
    </row>
    <row r="48" spans="1:17" s="14" customFormat="1" ht="20.25" hidden="1" thickTop="1">
      <c r="A48" s="398" t="s">
        <v>1868</v>
      </c>
      <c r="B48" s="398"/>
      <c r="C48" s="964" t="s">
        <v>1869</v>
      </c>
      <c r="D48" s="408" t="s">
        <v>1870</v>
      </c>
      <c r="E48" s="408">
        <v>45221</v>
      </c>
      <c r="F48" s="409">
        <v>45222</v>
      </c>
      <c r="G48" s="410" t="s">
        <v>1819</v>
      </c>
      <c r="H48" s="411" t="s">
        <v>1871</v>
      </c>
      <c r="I48" s="408">
        <v>45224</v>
      </c>
      <c r="J48" s="412">
        <f>I48+22</f>
        <v>45246</v>
      </c>
      <c r="K48" s="412">
        <f>I48+25</f>
        <v>45249</v>
      </c>
      <c r="L48" s="412">
        <f>I48+28</f>
        <v>45252</v>
      </c>
      <c r="M48" s="412">
        <f>I48+32</f>
        <v>45256</v>
      </c>
      <c r="N48" s="412">
        <f>I48+34</f>
        <v>45258</v>
      </c>
      <c r="O48" s="412">
        <f>I48+39</f>
        <v>45263</v>
      </c>
      <c r="P48" s="1063">
        <v>45221</v>
      </c>
      <c r="Q48" s="1063">
        <v>45222</v>
      </c>
    </row>
    <row r="49" spans="1:17" s="14" customFormat="1" ht="20.25" hidden="1" thickBot="1">
      <c r="A49" s="398"/>
      <c r="B49" s="398"/>
      <c r="C49" s="965"/>
      <c r="D49" s="414"/>
      <c r="E49" s="414"/>
      <c r="F49" s="415"/>
      <c r="G49" s="416"/>
      <c r="H49" s="417"/>
      <c r="I49" s="414"/>
      <c r="J49" s="414"/>
      <c r="K49" s="414"/>
      <c r="L49" s="414"/>
      <c r="M49" s="414"/>
      <c r="N49" s="414"/>
      <c r="O49" s="414"/>
      <c r="P49" s="1063"/>
      <c r="Q49" s="1063"/>
    </row>
    <row r="50" spans="1:17" s="14" customFormat="1" ht="20.25" hidden="1" thickTop="1">
      <c r="A50" s="398" t="s">
        <v>586</v>
      </c>
      <c r="B50" s="398"/>
      <c r="C50" s="964" t="s">
        <v>246</v>
      </c>
      <c r="D50" s="408" t="s">
        <v>1872</v>
      </c>
      <c r="E50" s="408">
        <v>45228</v>
      </c>
      <c r="F50" s="409">
        <v>45228</v>
      </c>
      <c r="G50" s="410" t="s">
        <v>1822</v>
      </c>
      <c r="H50" s="411" t="s">
        <v>1873</v>
      </c>
      <c r="I50" s="408">
        <v>45231</v>
      </c>
      <c r="J50" s="412">
        <f>I50+22</f>
        <v>45253</v>
      </c>
      <c r="K50" s="412">
        <f>I50+25</f>
        <v>45256</v>
      </c>
      <c r="L50" s="412">
        <f>I50+28</f>
        <v>45259</v>
      </c>
      <c r="M50" s="412">
        <f>I50+32</f>
        <v>45263</v>
      </c>
      <c r="N50" s="412">
        <f>I50+34</f>
        <v>45265</v>
      </c>
      <c r="O50" s="412">
        <f>I50+39</f>
        <v>45270</v>
      </c>
      <c r="P50" s="1063">
        <v>45228</v>
      </c>
      <c r="Q50" s="1063">
        <v>45228</v>
      </c>
    </row>
    <row r="51" spans="1:17" s="14" customFormat="1" ht="20.25" hidden="1" thickBot="1">
      <c r="A51" s="398"/>
      <c r="B51" s="398"/>
      <c r="C51" s="965"/>
      <c r="D51" s="414"/>
      <c r="E51" s="414"/>
      <c r="F51" s="415"/>
      <c r="G51" s="416"/>
      <c r="H51" s="417"/>
      <c r="I51" s="414"/>
      <c r="J51" s="414"/>
      <c r="K51" s="414"/>
      <c r="L51" s="414"/>
      <c r="M51" s="414"/>
      <c r="N51" s="414"/>
      <c r="O51" s="414"/>
      <c r="P51" s="1063"/>
      <c r="Q51" s="1063"/>
    </row>
    <row r="52" spans="1:17" s="14" customFormat="1" ht="20.25" hidden="1" thickTop="1">
      <c r="A52" s="398"/>
      <c r="B52" s="398"/>
      <c r="C52" s="964" t="s">
        <v>1859</v>
      </c>
      <c r="D52" s="408" t="s">
        <v>1874</v>
      </c>
      <c r="E52" s="408">
        <v>45234</v>
      </c>
      <c r="F52" s="409">
        <v>45237</v>
      </c>
      <c r="G52" s="1455" t="s">
        <v>1824</v>
      </c>
      <c r="H52" s="411" t="s">
        <v>1875</v>
      </c>
      <c r="I52" s="408">
        <v>45238</v>
      </c>
      <c r="J52" s="412">
        <f>I52+22</f>
        <v>45260</v>
      </c>
      <c r="K52" s="412">
        <f>I52+25</f>
        <v>45263</v>
      </c>
      <c r="L52" s="412">
        <f>I52+28</f>
        <v>45266</v>
      </c>
      <c r="M52" s="412">
        <f>I52+32</f>
        <v>45270</v>
      </c>
      <c r="N52" s="412">
        <f>I52+34</f>
        <v>45272</v>
      </c>
      <c r="O52" s="412">
        <f>I52+39</f>
        <v>45277</v>
      </c>
      <c r="P52" s="1063">
        <v>45235</v>
      </c>
      <c r="Q52" s="1063">
        <v>45235</v>
      </c>
    </row>
    <row r="53" spans="1:17" s="14" customFormat="1" ht="20.25" hidden="1" thickBot="1">
      <c r="A53" s="398"/>
      <c r="B53" s="398"/>
      <c r="C53" s="965"/>
      <c r="D53" s="414"/>
      <c r="E53" s="414"/>
      <c r="F53" s="415"/>
      <c r="G53" s="416"/>
      <c r="H53" s="417"/>
      <c r="I53" s="414"/>
      <c r="J53" s="414"/>
      <c r="K53" s="414"/>
      <c r="L53" s="414"/>
      <c r="M53" s="414"/>
      <c r="N53" s="414"/>
      <c r="O53" s="414"/>
      <c r="P53" s="1063"/>
      <c r="Q53" s="1063"/>
    </row>
    <row r="54" spans="1:17" s="14" customFormat="1" ht="20.25" hidden="1" thickTop="1">
      <c r="A54" s="398"/>
      <c r="B54" s="398"/>
      <c r="C54" s="964"/>
      <c r="D54" s="408"/>
      <c r="E54" s="408"/>
      <c r="F54" s="409"/>
      <c r="G54" s="1455" t="s">
        <v>1829</v>
      </c>
      <c r="H54" s="411" t="s">
        <v>1876</v>
      </c>
      <c r="I54" s="408">
        <v>45245</v>
      </c>
      <c r="J54" s="412">
        <f>I54+22</f>
        <v>45267</v>
      </c>
      <c r="K54" s="412">
        <f>I54+25</f>
        <v>45270</v>
      </c>
      <c r="L54" s="412">
        <f>I54+28</f>
        <v>45273</v>
      </c>
      <c r="M54" s="412">
        <f>I54+32</f>
        <v>45277</v>
      </c>
      <c r="N54" s="412">
        <f>I54+34</f>
        <v>45279</v>
      </c>
      <c r="O54" s="412">
        <f>I54+39</f>
        <v>45284</v>
      </c>
      <c r="P54" s="1063"/>
      <c r="Q54" s="1063"/>
    </row>
    <row r="55" spans="1:17" s="14" customFormat="1" ht="20.25" hidden="1" thickBot="1">
      <c r="A55" s="398"/>
      <c r="B55" s="398"/>
      <c r="C55" s="965"/>
      <c r="D55" s="414"/>
      <c r="E55" s="414"/>
      <c r="F55" s="415"/>
      <c r="G55" s="416"/>
      <c r="H55" s="417"/>
      <c r="I55" s="414"/>
      <c r="J55" s="414"/>
      <c r="K55" s="414"/>
      <c r="L55" s="414"/>
      <c r="M55" s="414"/>
      <c r="N55" s="414"/>
      <c r="O55" s="414"/>
      <c r="P55" s="1063"/>
      <c r="Q55" s="1063"/>
    </row>
    <row r="56" spans="1:17" s="14" customFormat="1" ht="20.25" hidden="1" thickTop="1">
      <c r="A56" s="398" t="s">
        <v>1817</v>
      </c>
      <c r="B56" s="398"/>
      <c r="C56" s="964" t="s">
        <v>1877</v>
      </c>
      <c r="D56" s="408" t="s">
        <v>1878</v>
      </c>
      <c r="E56" s="408">
        <v>45244</v>
      </c>
      <c r="F56" s="409">
        <v>45246</v>
      </c>
      <c r="G56" s="1455" t="s">
        <v>1832</v>
      </c>
      <c r="H56" s="411" t="s">
        <v>1879</v>
      </c>
      <c r="I56" s="408">
        <v>45252</v>
      </c>
      <c r="J56" s="412">
        <f>I56+22</f>
        <v>45274</v>
      </c>
      <c r="K56" s="412">
        <f>I56+25</f>
        <v>45277</v>
      </c>
      <c r="L56" s="412">
        <f>I56+28</f>
        <v>45280</v>
      </c>
      <c r="M56" s="412">
        <f>I56+32</f>
        <v>45284</v>
      </c>
      <c r="N56" s="412">
        <f>I56+34</f>
        <v>45286</v>
      </c>
      <c r="O56" s="412">
        <f>I56+39</f>
        <v>45291</v>
      </c>
      <c r="P56" s="1063">
        <v>45242</v>
      </c>
      <c r="Q56" s="1063">
        <v>45243</v>
      </c>
    </row>
    <row r="57" spans="1:17" ht="13.5" hidden="1" thickBot="1"/>
    <row r="58" spans="1:17" s="14" customFormat="1" ht="21" hidden="1" thickTop="1" thickBot="1">
      <c r="A58" s="398" t="s">
        <v>606</v>
      </c>
      <c r="B58" s="398"/>
      <c r="C58" s="965" t="s">
        <v>1880</v>
      </c>
      <c r="D58" s="414" t="s">
        <v>1881</v>
      </c>
      <c r="E58" s="414">
        <v>45253</v>
      </c>
      <c r="F58" s="415">
        <v>45253</v>
      </c>
      <c r="G58" s="1455" t="s">
        <v>1837</v>
      </c>
      <c r="H58" s="411" t="s">
        <v>1882</v>
      </c>
      <c r="I58" s="408">
        <v>45259</v>
      </c>
      <c r="J58" s="412">
        <f>I58+22</f>
        <v>45281</v>
      </c>
      <c r="K58" s="412">
        <f>I58+25</f>
        <v>45284</v>
      </c>
      <c r="L58" s="412">
        <f>I58+28</f>
        <v>45287</v>
      </c>
      <c r="M58" s="412">
        <f>I58+32</f>
        <v>45291</v>
      </c>
      <c r="N58" s="412">
        <f>I58+34</f>
        <v>45293</v>
      </c>
      <c r="O58" s="412">
        <f>I58+39</f>
        <v>45298</v>
      </c>
      <c r="P58" s="1063">
        <v>45249</v>
      </c>
      <c r="Q58" s="1063">
        <v>45249</v>
      </c>
    </row>
    <row r="59" spans="1:17" s="14" customFormat="1" ht="21" hidden="1" thickTop="1" thickBot="1">
      <c r="A59" s="398" t="s">
        <v>1883</v>
      </c>
      <c r="B59" s="398"/>
      <c r="C59" s="1443" t="s">
        <v>1865</v>
      </c>
      <c r="D59" s="408" t="s">
        <v>1884</v>
      </c>
      <c r="E59" s="408">
        <v>45257</v>
      </c>
      <c r="F59" s="409">
        <v>45258</v>
      </c>
      <c r="G59" s="416"/>
      <c r="H59" s="417"/>
      <c r="I59" s="414"/>
      <c r="J59" s="414"/>
      <c r="K59" s="414"/>
      <c r="L59" s="414"/>
      <c r="M59" s="414"/>
      <c r="N59" s="414"/>
      <c r="O59" s="414"/>
      <c r="P59" s="1063">
        <v>45256</v>
      </c>
      <c r="Q59" s="1063">
        <v>45257</v>
      </c>
    </row>
    <row r="60" spans="1:17" s="14" customFormat="1" ht="20.25" hidden="1" thickTop="1">
      <c r="A60" s="398" t="s">
        <v>1885</v>
      </c>
      <c r="B60" s="398"/>
      <c r="C60" s="1455" t="s">
        <v>606</v>
      </c>
      <c r="D60" s="408" t="s">
        <v>1886</v>
      </c>
      <c r="E60" s="408">
        <v>45267</v>
      </c>
      <c r="F60" s="409">
        <v>45268</v>
      </c>
      <c r="G60" s="1455" t="s">
        <v>1842</v>
      </c>
      <c r="H60" s="411" t="s">
        <v>1887</v>
      </c>
      <c r="I60" s="408">
        <v>45266</v>
      </c>
      <c r="J60" s="412">
        <f>I60+22</f>
        <v>45288</v>
      </c>
      <c r="K60" s="412">
        <f>I60+25</f>
        <v>45291</v>
      </c>
      <c r="L60" s="412">
        <f>I60+28</f>
        <v>45294</v>
      </c>
      <c r="M60" s="412">
        <f>I60+32</f>
        <v>45298</v>
      </c>
      <c r="N60" s="412">
        <f>I60+34</f>
        <v>45300</v>
      </c>
      <c r="O60" s="412">
        <f>I60+39</f>
        <v>45305</v>
      </c>
      <c r="P60" s="1063">
        <v>45263</v>
      </c>
      <c r="Q60" s="1063">
        <v>45263</v>
      </c>
    </row>
    <row r="61" spans="1:17" s="14" customFormat="1" ht="20.25" hidden="1" thickBot="1">
      <c r="A61" s="398"/>
      <c r="B61" s="398"/>
      <c r="C61" s="965"/>
      <c r="D61" s="414"/>
      <c r="E61" s="414"/>
      <c r="F61" s="415"/>
      <c r="G61" s="416"/>
      <c r="H61" s="417"/>
      <c r="I61" s="414"/>
      <c r="J61" s="414"/>
      <c r="K61" s="414"/>
      <c r="L61" s="414"/>
      <c r="M61" s="414"/>
      <c r="N61" s="414"/>
      <c r="O61" s="414"/>
      <c r="P61" s="1063"/>
      <c r="Q61" s="1063"/>
    </row>
    <row r="62" spans="1:17" s="14" customFormat="1" ht="20.25" hidden="1" thickTop="1">
      <c r="A62" s="398"/>
      <c r="B62" s="398"/>
      <c r="C62" s="964"/>
      <c r="D62" s="408"/>
      <c r="E62" s="408"/>
      <c r="F62" s="409"/>
      <c r="G62" s="1455" t="s">
        <v>1846</v>
      </c>
      <c r="H62" s="411" t="s">
        <v>1888</v>
      </c>
      <c r="I62" s="408">
        <v>45273</v>
      </c>
      <c r="J62" s="412">
        <f>I62+22</f>
        <v>45295</v>
      </c>
      <c r="K62" s="412">
        <f>I62+25</f>
        <v>45298</v>
      </c>
      <c r="L62" s="412">
        <f>I62+28</f>
        <v>45301</v>
      </c>
      <c r="M62" s="412">
        <f>I62+32</f>
        <v>45305</v>
      </c>
      <c r="N62" s="412">
        <f>I62+34</f>
        <v>45307</v>
      </c>
      <c r="O62" s="412">
        <f>I62+39</f>
        <v>45312</v>
      </c>
      <c r="P62" s="1063">
        <v>45274</v>
      </c>
      <c r="Q62" s="1070">
        <v>45274</v>
      </c>
    </row>
    <row r="63" spans="1:17" s="14" customFormat="1" ht="20.25" hidden="1" thickBot="1">
      <c r="A63" s="398"/>
      <c r="B63" s="398"/>
      <c r="C63" s="965"/>
      <c r="D63" s="414"/>
      <c r="E63" s="414"/>
      <c r="F63" s="415"/>
      <c r="G63" s="416"/>
      <c r="H63" s="417"/>
      <c r="I63" s="414"/>
      <c r="J63" s="414"/>
      <c r="K63" s="414"/>
      <c r="L63" s="414"/>
      <c r="M63" s="414"/>
      <c r="N63" s="414"/>
      <c r="O63" s="414"/>
      <c r="P63" s="1063"/>
      <c r="Q63" s="1063"/>
    </row>
    <row r="64" spans="1:17" s="14" customFormat="1" ht="21" hidden="1" thickTop="1" thickBot="1">
      <c r="A64" s="398" t="s">
        <v>1889</v>
      </c>
      <c r="B64" s="398"/>
      <c r="C64" s="964" t="s">
        <v>1890</v>
      </c>
      <c r="D64" s="408" t="s">
        <v>1891</v>
      </c>
      <c r="E64" s="408">
        <v>45277</v>
      </c>
      <c r="F64" s="409">
        <v>45279</v>
      </c>
      <c r="G64" s="1455" t="s">
        <v>1797</v>
      </c>
      <c r="H64" s="411" t="s">
        <v>1892</v>
      </c>
      <c r="I64" s="408">
        <v>45280</v>
      </c>
      <c r="J64" s="412">
        <f>I64+22</f>
        <v>45302</v>
      </c>
      <c r="K64" s="412">
        <f>I64+25</f>
        <v>45305</v>
      </c>
      <c r="L64" s="412">
        <f>I64+28</f>
        <v>45308</v>
      </c>
      <c r="M64" s="412">
        <f>I64+32</f>
        <v>45312</v>
      </c>
      <c r="N64" s="412">
        <f>I64+34</f>
        <v>45314</v>
      </c>
      <c r="O64" s="412">
        <f>I64+39</f>
        <v>45319</v>
      </c>
      <c r="P64" s="1063">
        <v>45277</v>
      </c>
      <c r="Q64" s="1063">
        <v>45277</v>
      </c>
    </row>
    <row r="65" spans="1:17" s="14" customFormat="1" ht="21" hidden="1" thickTop="1" thickBot="1">
      <c r="A65" s="398" t="s">
        <v>1817</v>
      </c>
      <c r="B65" s="398"/>
      <c r="C65" s="1443" t="s">
        <v>1893</v>
      </c>
      <c r="D65" s="408" t="s">
        <v>1894</v>
      </c>
      <c r="E65" s="408">
        <v>45280</v>
      </c>
      <c r="F65" s="409">
        <v>45281</v>
      </c>
      <c r="G65" s="416"/>
      <c r="H65" s="417"/>
      <c r="I65" s="414"/>
      <c r="J65" s="414"/>
      <c r="K65" s="414"/>
      <c r="L65" s="414"/>
      <c r="M65" s="414"/>
      <c r="N65" s="414"/>
      <c r="O65" s="414"/>
      <c r="P65" s="1063"/>
      <c r="Q65" s="1063"/>
    </row>
    <row r="66" spans="1:17" s="14" customFormat="1" ht="20.25" hidden="1" thickTop="1">
      <c r="A66" s="398"/>
      <c r="B66" s="398"/>
      <c r="C66" s="1455" t="s">
        <v>1880</v>
      </c>
      <c r="D66" s="408" t="s">
        <v>1895</v>
      </c>
      <c r="E66" s="408">
        <v>45286</v>
      </c>
      <c r="F66" s="409">
        <v>45287</v>
      </c>
      <c r="G66" s="1455" t="s">
        <v>442</v>
      </c>
      <c r="H66" s="411" t="s">
        <v>1896</v>
      </c>
      <c r="I66" s="408">
        <v>45287</v>
      </c>
      <c r="J66" s="412">
        <f>I66+22</f>
        <v>45309</v>
      </c>
      <c r="K66" s="412">
        <f>I66+25</f>
        <v>45312</v>
      </c>
      <c r="L66" s="412">
        <f>I66+28</f>
        <v>45315</v>
      </c>
      <c r="M66" s="412">
        <f>I66+32</f>
        <v>45319</v>
      </c>
      <c r="N66" s="412">
        <f>I66+34</f>
        <v>45321</v>
      </c>
      <c r="O66" s="412">
        <f>I66+39</f>
        <v>45326</v>
      </c>
      <c r="P66" s="1063">
        <v>45284</v>
      </c>
      <c r="Q66" s="1063">
        <v>45284</v>
      </c>
    </row>
    <row r="67" spans="1:17" s="14" customFormat="1" ht="20.25" hidden="1" thickBot="1">
      <c r="A67" s="398"/>
      <c r="B67" s="398"/>
      <c r="C67" s="965"/>
      <c r="D67" s="414"/>
      <c r="E67" s="414"/>
      <c r="F67" s="415"/>
      <c r="G67" s="416"/>
      <c r="H67" s="417"/>
      <c r="I67" s="414"/>
      <c r="J67" s="414"/>
      <c r="K67" s="414"/>
      <c r="L67" s="414"/>
      <c r="M67" s="414"/>
      <c r="N67" s="414"/>
      <c r="O67" s="414"/>
      <c r="P67" s="1063"/>
      <c r="Q67" s="1063"/>
    </row>
    <row r="68" spans="1:17" s="14" customFormat="1" ht="20.25" hidden="1" thickTop="1">
      <c r="A68" s="398"/>
      <c r="B68" s="398"/>
      <c r="C68" s="1443"/>
      <c r="D68" s="408"/>
      <c r="E68" s="408"/>
      <c r="F68" s="409"/>
      <c r="G68" s="1455" t="s">
        <v>1803</v>
      </c>
      <c r="H68" s="411" t="s">
        <v>1897</v>
      </c>
      <c r="I68" s="408">
        <v>45294</v>
      </c>
      <c r="J68" s="412">
        <f>I68+22</f>
        <v>45316</v>
      </c>
      <c r="K68" s="412">
        <f>I68+25</f>
        <v>45319</v>
      </c>
      <c r="L68" s="412">
        <f>I68+28</f>
        <v>45322</v>
      </c>
      <c r="M68" s="412">
        <f>I68+32</f>
        <v>45326</v>
      </c>
      <c r="N68" s="412">
        <f>I68+34</f>
        <v>45328</v>
      </c>
      <c r="O68" s="412">
        <f>I68+39</f>
        <v>45333</v>
      </c>
      <c r="P68" s="1063"/>
      <c r="Q68" s="1063"/>
    </row>
    <row r="69" spans="1:17" s="14" customFormat="1" ht="20.25" hidden="1" thickBot="1">
      <c r="A69" s="398"/>
      <c r="B69" s="398"/>
      <c r="C69" s="965"/>
      <c r="D69" s="414"/>
      <c r="E69" s="414"/>
      <c r="F69" s="415"/>
      <c r="G69" s="416"/>
      <c r="H69" s="417"/>
      <c r="I69" s="414"/>
      <c r="J69" s="414"/>
      <c r="K69" s="414"/>
      <c r="L69" s="414"/>
      <c r="M69" s="414"/>
      <c r="N69" s="414"/>
      <c r="O69" s="414"/>
      <c r="P69" s="1063"/>
      <c r="Q69" s="1063"/>
    </row>
    <row r="70" spans="1:17" s="14" customFormat="1" ht="21" hidden="1" thickTop="1" thickBot="1">
      <c r="A70" s="398" t="s">
        <v>1898</v>
      </c>
      <c r="B70" s="398"/>
      <c r="C70" s="1455" t="s">
        <v>1877</v>
      </c>
      <c r="D70" s="408" t="s">
        <v>1899</v>
      </c>
      <c r="E70" s="408">
        <v>44928</v>
      </c>
      <c r="F70" s="409">
        <v>44929</v>
      </c>
      <c r="G70" s="1455" t="s">
        <v>1808</v>
      </c>
      <c r="H70" s="411" t="s">
        <v>1900</v>
      </c>
      <c r="I70" s="408">
        <v>45301</v>
      </c>
      <c r="J70" s="412">
        <f t="shared" ref="J70" si="24">I70+22</f>
        <v>45323</v>
      </c>
      <c r="K70" s="412">
        <f t="shared" ref="K70" si="25">I70+25</f>
        <v>45326</v>
      </c>
      <c r="L70" s="412">
        <f t="shared" ref="L70" si="26">I70+28</f>
        <v>45329</v>
      </c>
      <c r="M70" s="412">
        <f t="shared" ref="M70" si="27">I70+32</f>
        <v>45333</v>
      </c>
      <c r="N70" s="412">
        <f t="shared" ref="N70" si="28">I70+34</f>
        <v>45335</v>
      </c>
      <c r="O70" s="412">
        <f t="shared" ref="O70" si="29">I70+39</f>
        <v>45340</v>
      </c>
      <c r="P70" s="1063">
        <v>45284</v>
      </c>
      <c r="Q70" s="1063">
        <v>45285</v>
      </c>
    </row>
    <row r="71" spans="1:17" s="14" customFormat="1" ht="21" hidden="1" thickTop="1" thickBot="1">
      <c r="A71" s="398"/>
      <c r="B71" s="398"/>
      <c r="C71" s="965"/>
      <c r="D71" s="408"/>
      <c r="E71" s="408"/>
      <c r="F71" s="409"/>
      <c r="G71" s="416"/>
      <c r="H71" s="417"/>
      <c r="I71" s="414"/>
      <c r="J71" s="414"/>
      <c r="K71" s="414"/>
      <c r="L71" s="414"/>
      <c r="M71" s="414"/>
      <c r="N71" s="414"/>
      <c r="O71" s="414"/>
      <c r="P71" s="1063"/>
      <c r="Q71" s="1063"/>
    </row>
    <row r="72" spans="1:17" s="14" customFormat="1" ht="20.25" hidden="1" thickTop="1">
      <c r="A72" s="398" t="s">
        <v>606</v>
      </c>
      <c r="B72" s="398"/>
      <c r="C72" s="1455" t="s">
        <v>1865</v>
      </c>
      <c r="D72" s="408" t="s">
        <v>1901</v>
      </c>
      <c r="E72" s="408">
        <v>45300</v>
      </c>
      <c r="F72" s="409">
        <v>45302</v>
      </c>
      <c r="G72" s="1455" t="s">
        <v>1811</v>
      </c>
      <c r="H72" s="411" t="s">
        <v>1902</v>
      </c>
      <c r="I72" s="408">
        <v>45308</v>
      </c>
      <c r="J72" s="412">
        <f t="shared" ref="J72" si="30">I72+22</f>
        <v>45330</v>
      </c>
      <c r="K72" s="412">
        <f t="shared" ref="K72" si="31">I72+25</f>
        <v>45333</v>
      </c>
      <c r="L72" s="412">
        <f t="shared" ref="L72" si="32">I72+28</f>
        <v>45336</v>
      </c>
      <c r="M72" s="412">
        <f t="shared" ref="M72" si="33">I72+32</f>
        <v>45340</v>
      </c>
      <c r="N72" s="412">
        <f t="shared" ref="N72" si="34">I72+34</f>
        <v>45342</v>
      </c>
      <c r="O72" s="412">
        <f t="shared" ref="O72" si="35">I72+39</f>
        <v>45347</v>
      </c>
      <c r="P72" s="1063">
        <v>44933</v>
      </c>
      <c r="Q72" s="1063">
        <v>44934</v>
      </c>
    </row>
    <row r="73" spans="1:17" ht="13.5" hidden="1" thickBot="1"/>
    <row r="74" spans="1:17" s="14" customFormat="1" ht="20.25" hidden="1" thickTop="1">
      <c r="A74" s="398" t="s">
        <v>1903</v>
      </c>
      <c r="B74" s="398"/>
      <c r="C74" s="1455" t="s">
        <v>1904</v>
      </c>
      <c r="D74" s="408" t="s">
        <v>1905</v>
      </c>
      <c r="E74" s="408">
        <v>45311</v>
      </c>
      <c r="F74" s="409">
        <v>45313</v>
      </c>
      <c r="G74" s="1455" t="s">
        <v>180</v>
      </c>
      <c r="H74" s="411" t="s">
        <v>1906</v>
      </c>
      <c r="I74" s="408">
        <v>45315</v>
      </c>
      <c r="J74" s="412">
        <f t="shared" ref="J74" si="36">I74+22</f>
        <v>45337</v>
      </c>
      <c r="K74" s="412">
        <f t="shared" ref="K74" si="37">I74+25</f>
        <v>45340</v>
      </c>
      <c r="L74" s="412">
        <f t="shared" ref="L74" si="38">I74+28</f>
        <v>45343</v>
      </c>
      <c r="M74" s="412">
        <f t="shared" ref="M74" si="39">I74+32</f>
        <v>45347</v>
      </c>
      <c r="N74" s="412">
        <f t="shared" ref="N74" si="40">I74+34</f>
        <v>45349</v>
      </c>
      <c r="O74" s="412">
        <f t="shared" ref="O74" si="41">I74+39</f>
        <v>45354</v>
      </c>
      <c r="P74" s="1063">
        <v>45305</v>
      </c>
      <c r="Q74" s="1063">
        <v>45306</v>
      </c>
    </row>
    <row r="75" spans="1:17" s="14" customFormat="1" ht="20.25" hidden="1" thickBot="1">
      <c r="A75" s="398"/>
      <c r="B75" s="398"/>
      <c r="C75" s="965"/>
      <c r="D75" s="414"/>
      <c r="E75" s="414"/>
      <c r="F75" s="415"/>
      <c r="G75" s="416"/>
      <c r="H75" s="417"/>
      <c r="I75" s="414"/>
      <c r="J75" s="414"/>
      <c r="K75" s="414"/>
      <c r="L75" s="414"/>
      <c r="M75" s="414"/>
      <c r="N75" s="414"/>
      <c r="O75" s="414"/>
      <c r="P75" s="1063"/>
      <c r="Q75" s="1063"/>
    </row>
    <row r="76" spans="1:17" s="14" customFormat="1" ht="20.25" hidden="1" thickTop="1">
      <c r="A76" s="398"/>
      <c r="B76" s="398"/>
      <c r="C76" s="1455" t="s">
        <v>1893</v>
      </c>
      <c r="D76" s="408" t="s">
        <v>1907</v>
      </c>
      <c r="E76" s="408">
        <v>45319</v>
      </c>
      <c r="F76" s="409">
        <v>45322</v>
      </c>
      <c r="G76" s="1455" t="s">
        <v>1819</v>
      </c>
      <c r="H76" s="411" t="s">
        <v>1908</v>
      </c>
      <c r="I76" s="408">
        <v>45322</v>
      </c>
      <c r="J76" s="412">
        <f t="shared" ref="J76" si="42">I76+22</f>
        <v>45344</v>
      </c>
      <c r="K76" s="412">
        <f t="shared" ref="K76" si="43">I76+25</f>
        <v>45347</v>
      </c>
      <c r="L76" s="412">
        <f t="shared" ref="L76" si="44">I76+28</f>
        <v>45350</v>
      </c>
      <c r="M76" s="412">
        <f t="shared" ref="M76" si="45">I76+32</f>
        <v>45354</v>
      </c>
      <c r="N76" s="412">
        <f t="shared" ref="N76" si="46">I76+34</f>
        <v>45356</v>
      </c>
      <c r="O76" s="412">
        <f t="shared" ref="O76" si="47">I76+39</f>
        <v>45361</v>
      </c>
      <c r="P76" s="1063">
        <v>44947</v>
      </c>
      <c r="Q76" s="1063">
        <v>44947</v>
      </c>
    </row>
    <row r="77" spans="1:17" s="14" customFormat="1" ht="20.25" hidden="1" thickBot="1">
      <c r="A77" s="398"/>
      <c r="B77" s="398"/>
      <c r="C77" s="965"/>
      <c r="D77" s="414"/>
      <c r="E77" s="414"/>
      <c r="F77" s="415"/>
      <c r="G77" s="416"/>
      <c r="H77" s="417"/>
      <c r="I77" s="414"/>
      <c r="J77" s="414"/>
      <c r="K77" s="414"/>
      <c r="L77" s="414"/>
      <c r="M77" s="414"/>
      <c r="N77" s="414"/>
      <c r="O77" s="414"/>
      <c r="P77" s="1063"/>
      <c r="Q77" s="1063"/>
    </row>
    <row r="78" spans="1:17" s="14" customFormat="1" ht="20.25" hidden="1" thickTop="1">
      <c r="A78" s="398"/>
      <c r="B78" s="398"/>
      <c r="C78" s="1455" t="s">
        <v>1880</v>
      </c>
      <c r="D78" s="408" t="s">
        <v>1909</v>
      </c>
      <c r="E78" s="408">
        <v>45323</v>
      </c>
      <c r="F78" s="409">
        <v>45325</v>
      </c>
      <c r="G78" s="1455" t="s">
        <v>1800</v>
      </c>
      <c r="H78" s="411" t="s">
        <v>1910</v>
      </c>
      <c r="I78" s="408">
        <v>45329</v>
      </c>
      <c r="J78" s="412">
        <f t="shared" ref="J78" si="48">I78+22</f>
        <v>45351</v>
      </c>
      <c r="K78" s="412">
        <f t="shared" ref="K78" si="49">I78+25</f>
        <v>45354</v>
      </c>
      <c r="L78" s="412">
        <f t="shared" ref="L78" si="50">I78+28</f>
        <v>45357</v>
      </c>
      <c r="M78" s="412">
        <f t="shared" ref="M78" si="51">I78+32</f>
        <v>45361</v>
      </c>
      <c r="N78" s="412">
        <f t="shared" ref="N78" si="52">I78+34</f>
        <v>45363</v>
      </c>
      <c r="O78" s="412">
        <f t="shared" ref="O78" si="53">I78+39</f>
        <v>45368</v>
      </c>
      <c r="P78" s="1063">
        <v>45319</v>
      </c>
      <c r="Q78" s="1063">
        <v>45319</v>
      </c>
    </row>
    <row r="79" spans="1:17" s="14" customFormat="1" ht="20.25" hidden="1" thickBot="1">
      <c r="A79" s="398"/>
      <c r="B79" s="398"/>
      <c r="C79" s="965"/>
      <c r="D79" s="414"/>
      <c r="E79" s="414"/>
      <c r="F79" s="415"/>
      <c r="G79" s="416"/>
      <c r="H79" s="417"/>
      <c r="I79" s="414"/>
      <c r="J79" s="414"/>
      <c r="K79" s="414"/>
      <c r="L79" s="414"/>
      <c r="M79" s="414"/>
      <c r="N79" s="414"/>
      <c r="O79" s="414"/>
      <c r="P79" s="1063"/>
      <c r="Q79" s="1063"/>
    </row>
    <row r="80" spans="1:17" s="14" customFormat="1" ht="20.25" hidden="1" thickTop="1">
      <c r="A80" s="398"/>
      <c r="B80" s="398"/>
      <c r="C80" s="1455" t="s">
        <v>1817</v>
      </c>
      <c r="D80" s="408" t="s">
        <v>1911</v>
      </c>
      <c r="E80" s="408">
        <v>45331</v>
      </c>
      <c r="F80" s="409">
        <v>45333</v>
      </c>
      <c r="G80" s="1455" t="s">
        <v>1822</v>
      </c>
      <c r="H80" s="411" t="s">
        <v>1912</v>
      </c>
      <c r="I80" s="408">
        <v>45336</v>
      </c>
      <c r="J80" s="412">
        <f t="shared" ref="J80" si="54">I80+22</f>
        <v>45358</v>
      </c>
      <c r="K80" s="412">
        <f t="shared" ref="K80" si="55">I80+25</f>
        <v>45361</v>
      </c>
      <c r="L80" s="412">
        <f t="shared" ref="L80" si="56">I80+28</f>
        <v>45364</v>
      </c>
      <c r="M80" s="412">
        <f t="shared" ref="M80" si="57">I80+32</f>
        <v>45368</v>
      </c>
      <c r="N80" s="412">
        <f t="shared" ref="N80" si="58">I80+34</f>
        <v>45370</v>
      </c>
      <c r="O80" s="412">
        <f t="shared" ref="O80" si="59">I80+39</f>
        <v>45375</v>
      </c>
      <c r="P80" s="1063">
        <v>45326</v>
      </c>
      <c r="Q80" s="1063">
        <v>45326</v>
      </c>
    </row>
    <row r="81" spans="1:18" s="14" customFormat="1" ht="20.25" hidden="1" thickBot="1">
      <c r="A81" s="398"/>
      <c r="B81" s="398"/>
      <c r="C81" s="965"/>
      <c r="D81" s="414"/>
      <c r="E81" s="414"/>
      <c r="F81" s="415"/>
      <c r="G81" s="416"/>
      <c r="H81" s="417"/>
      <c r="I81" s="414"/>
      <c r="J81" s="414"/>
      <c r="K81" s="414"/>
      <c r="L81" s="414"/>
      <c r="M81" s="414"/>
      <c r="N81" s="414"/>
      <c r="O81" s="414"/>
      <c r="P81" s="1063"/>
      <c r="Q81" s="1063"/>
    </row>
    <row r="82" spans="1:18" s="14" customFormat="1" ht="20.25" hidden="1" thickTop="1">
      <c r="A82" s="398" t="s">
        <v>606</v>
      </c>
      <c r="B82" s="398"/>
      <c r="C82" s="1455" t="s">
        <v>1877</v>
      </c>
      <c r="D82" s="408" t="s">
        <v>1913</v>
      </c>
      <c r="E82" s="408">
        <v>45334</v>
      </c>
      <c r="F82" s="409">
        <v>45336</v>
      </c>
      <c r="G82" s="1455" t="s">
        <v>1824</v>
      </c>
      <c r="H82" s="411" t="s">
        <v>1914</v>
      </c>
      <c r="I82" s="408">
        <v>45349</v>
      </c>
      <c r="J82" s="412">
        <f>I82+22</f>
        <v>45371</v>
      </c>
      <c r="K82" s="412">
        <f>I82+25</f>
        <v>45374</v>
      </c>
      <c r="L82" s="453"/>
      <c r="M82" s="412">
        <f t="shared" ref="M82" si="60">I82+32</f>
        <v>45381</v>
      </c>
      <c r="N82" s="412">
        <f t="shared" ref="N82" si="61">I82+34</f>
        <v>45383</v>
      </c>
      <c r="O82" s="412">
        <f t="shared" ref="O82" si="62">I82+39</f>
        <v>45388</v>
      </c>
      <c r="P82" s="1063">
        <v>45333</v>
      </c>
      <c r="Q82" s="1063">
        <v>45334</v>
      </c>
      <c r="R82" s="39" t="s">
        <v>1915</v>
      </c>
    </row>
    <row r="83" spans="1:18" s="14" customFormat="1" ht="20.25" hidden="1" thickBot="1">
      <c r="A83" s="398"/>
      <c r="B83" s="398"/>
      <c r="C83" s="965"/>
      <c r="D83" s="414"/>
      <c r="E83" s="414"/>
      <c r="F83" s="415"/>
      <c r="G83" s="416"/>
      <c r="H83" s="417"/>
      <c r="I83" s="414"/>
      <c r="J83" s="414"/>
      <c r="K83" s="414"/>
      <c r="L83" s="170"/>
      <c r="M83" s="414"/>
      <c r="N83" s="414"/>
      <c r="O83" s="414"/>
      <c r="P83" s="1063"/>
      <c r="Q83" s="1063"/>
      <c r="R83" s="14" t="s">
        <v>1916</v>
      </c>
    </row>
    <row r="84" spans="1:18" s="14" customFormat="1" ht="20.25" hidden="1" thickTop="1">
      <c r="A84" s="398"/>
      <c r="B84" s="398"/>
      <c r="C84" s="1455"/>
      <c r="D84" s="408"/>
      <c r="E84" s="408"/>
      <c r="F84" s="409"/>
      <c r="G84" s="1455" t="s">
        <v>1829</v>
      </c>
      <c r="H84" s="411" t="s">
        <v>1917</v>
      </c>
      <c r="I84" s="408">
        <v>45353</v>
      </c>
      <c r="J84" s="412">
        <f t="shared" ref="J84" si="63">I84+22</f>
        <v>45375</v>
      </c>
      <c r="K84" s="412">
        <f t="shared" ref="K84" si="64">I84+25</f>
        <v>45378</v>
      </c>
      <c r="L84" s="453"/>
      <c r="M84" s="412">
        <f t="shared" ref="M84" si="65">I84+32</f>
        <v>45385</v>
      </c>
      <c r="N84" s="412">
        <f t="shared" ref="N84" si="66">I84+34</f>
        <v>45387</v>
      </c>
      <c r="O84" s="412">
        <f t="shared" ref="O84" si="67">I84+39</f>
        <v>45392</v>
      </c>
      <c r="P84" s="1063"/>
      <c r="Q84" s="1063"/>
    </row>
    <row r="85" spans="1:18" s="14" customFormat="1" ht="20.25" hidden="1" thickBot="1">
      <c r="A85" s="398"/>
      <c r="B85" s="398"/>
      <c r="C85" s="965"/>
      <c r="D85" s="414"/>
      <c r="E85" s="414"/>
      <c r="F85" s="415"/>
      <c r="G85" s="416"/>
      <c r="H85" s="417"/>
      <c r="I85" s="414"/>
      <c r="J85" s="414"/>
      <c r="K85" s="414"/>
      <c r="L85" s="170"/>
      <c r="M85" s="414"/>
      <c r="N85" s="414"/>
      <c r="O85" s="414"/>
      <c r="P85" s="1063"/>
      <c r="Q85" s="1063"/>
    </row>
    <row r="86" spans="1:18" s="14" customFormat="1" ht="20.25" hidden="1" thickTop="1">
      <c r="A86" s="398" t="s">
        <v>1918</v>
      </c>
      <c r="B86" s="398"/>
      <c r="C86" s="1455" t="s">
        <v>1865</v>
      </c>
      <c r="D86" s="408" t="s">
        <v>1919</v>
      </c>
      <c r="E86" s="408">
        <v>45348</v>
      </c>
      <c r="F86" s="409">
        <v>45350</v>
      </c>
      <c r="G86" s="1443" t="s">
        <v>1920</v>
      </c>
      <c r="H86" s="411" t="s">
        <v>1921</v>
      </c>
      <c r="I86" s="408">
        <v>45357</v>
      </c>
      <c r="J86" s="412">
        <f>I86+31</f>
        <v>45388</v>
      </c>
      <c r="K86" s="412">
        <f>I86+35</f>
        <v>45392</v>
      </c>
      <c r="L86" s="453"/>
      <c r="M86" s="412">
        <f>I86+40</f>
        <v>45397</v>
      </c>
      <c r="N86" s="412">
        <f>I86+42</f>
        <v>45399</v>
      </c>
      <c r="O86" s="412">
        <f>I86+47</f>
        <v>45404</v>
      </c>
      <c r="P86" s="1063">
        <v>45347</v>
      </c>
      <c r="Q86" s="1063">
        <v>45348</v>
      </c>
    </row>
    <row r="87" spans="1:18" s="14" customFormat="1" ht="20.25" hidden="1" thickBot="1">
      <c r="A87" s="398"/>
      <c r="B87" s="398"/>
      <c r="C87" s="965" t="s">
        <v>1893</v>
      </c>
      <c r="D87" s="414" t="s">
        <v>1922</v>
      </c>
      <c r="E87" s="414">
        <v>45351</v>
      </c>
      <c r="F87" s="415">
        <v>45353</v>
      </c>
      <c r="G87" s="416"/>
      <c r="H87" s="417"/>
      <c r="I87" s="414"/>
      <c r="J87" s="414"/>
      <c r="K87" s="414"/>
      <c r="L87" s="170"/>
      <c r="M87" s="414"/>
      <c r="N87" s="414"/>
      <c r="O87" s="414"/>
      <c r="P87" s="1063">
        <v>45347</v>
      </c>
      <c r="Q87" s="1063">
        <v>45347</v>
      </c>
    </row>
    <row r="88" spans="1:18" s="14" customFormat="1" ht="20.25" hidden="1" thickTop="1">
      <c r="A88" s="398"/>
      <c r="B88" s="398"/>
      <c r="C88" s="1443" t="s">
        <v>1880</v>
      </c>
      <c r="D88" s="408" t="s">
        <v>1923</v>
      </c>
      <c r="E88" s="408">
        <v>45359</v>
      </c>
      <c r="F88" s="409">
        <v>45361</v>
      </c>
      <c r="G88" s="1443" t="s">
        <v>1832</v>
      </c>
      <c r="H88" s="411" t="s">
        <v>1924</v>
      </c>
      <c r="I88" s="408">
        <v>45364</v>
      </c>
      <c r="J88" s="412">
        <f>I88+31</f>
        <v>45395</v>
      </c>
      <c r="K88" s="412">
        <f>I88+35</f>
        <v>45399</v>
      </c>
      <c r="L88" s="453"/>
      <c r="M88" s="412">
        <f>I88+40</f>
        <v>45404</v>
      </c>
      <c r="N88" s="412">
        <f>I88+42</f>
        <v>45406</v>
      </c>
      <c r="O88" s="412">
        <f>I88+47</f>
        <v>45411</v>
      </c>
      <c r="P88" s="1063">
        <v>45354</v>
      </c>
      <c r="Q88" s="1063">
        <v>45354</v>
      </c>
    </row>
    <row r="89" spans="1:18" customFormat="1" ht="13.5" hidden="1" thickBot="1">
      <c r="A89" s="4"/>
      <c r="B89" s="4"/>
      <c r="P89" s="5"/>
      <c r="Q89" s="5"/>
      <c r="R89" s="5"/>
    </row>
    <row r="90" spans="1:18" s="14" customFormat="1" ht="20.25" hidden="1" thickTop="1">
      <c r="A90" s="398" t="s">
        <v>1925</v>
      </c>
      <c r="B90" s="398"/>
      <c r="C90" s="1443" t="s">
        <v>1856</v>
      </c>
      <c r="D90" s="408" t="s">
        <v>1926</v>
      </c>
      <c r="E90" s="408">
        <v>45364</v>
      </c>
      <c r="F90" s="409">
        <v>45366</v>
      </c>
      <c r="G90" s="1443" t="s">
        <v>1842</v>
      </c>
      <c r="H90" s="411" t="s">
        <v>1927</v>
      </c>
      <c r="I90" s="408">
        <v>45374</v>
      </c>
      <c r="J90" s="412">
        <f>I90+31</f>
        <v>45405</v>
      </c>
      <c r="K90" s="412">
        <f>I90+35</f>
        <v>45409</v>
      </c>
      <c r="L90" s="453"/>
      <c r="M90" s="412">
        <f>I90+40</f>
        <v>45414</v>
      </c>
      <c r="N90" s="412">
        <f>I90+42</f>
        <v>45416</v>
      </c>
      <c r="O90" s="412">
        <f>I90+47</f>
        <v>45421</v>
      </c>
      <c r="P90" s="1063">
        <v>45354</v>
      </c>
      <c r="Q90" s="1063">
        <v>45355</v>
      </c>
    </row>
    <row r="91" spans="1:18" s="14" customFormat="1" ht="20.25" hidden="1" thickBot="1">
      <c r="A91" s="398"/>
      <c r="B91" s="398"/>
      <c r="C91" s="965"/>
      <c r="D91" s="414"/>
      <c r="E91" s="414"/>
      <c r="F91" s="415"/>
      <c r="G91" s="416"/>
      <c r="H91" s="417"/>
      <c r="I91" s="414"/>
      <c r="J91" s="414"/>
      <c r="K91" s="414"/>
      <c r="L91" s="170"/>
      <c r="M91" s="414"/>
      <c r="N91" s="414"/>
      <c r="O91" s="414"/>
      <c r="P91" s="1063"/>
      <c r="Q91" s="1063"/>
    </row>
    <row r="92" spans="1:18" s="14" customFormat="1" ht="20.25" hidden="1" thickTop="1">
      <c r="A92" s="398" t="s">
        <v>1928</v>
      </c>
      <c r="B92" s="398"/>
      <c r="C92" s="1443" t="s">
        <v>1904</v>
      </c>
      <c r="D92" s="408" t="s">
        <v>1929</v>
      </c>
      <c r="E92" s="408">
        <v>45373</v>
      </c>
      <c r="F92" s="409">
        <v>45375</v>
      </c>
      <c r="G92" s="1443" t="s">
        <v>1846</v>
      </c>
      <c r="H92" s="411" t="s">
        <v>1930</v>
      </c>
      <c r="I92" s="408">
        <v>45379</v>
      </c>
      <c r="J92" s="412">
        <f>I92+31</f>
        <v>45410</v>
      </c>
      <c r="K92" s="412">
        <f>I92+35</f>
        <v>45414</v>
      </c>
      <c r="L92" s="453"/>
      <c r="M92" s="412">
        <f>I92+40</f>
        <v>45419</v>
      </c>
      <c r="N92" s="412">
        <f>I92+42</f>
        <v>45421</v>
      </c>
      <c r="O92" s="412">
        <f>I92+47</f>
        <v>45426</v>
      </c>
      <c r="P92" s="1063">
        <v>45368</v>
      </c>
      <c r="Q92" s="1063">
        <v>45369</v>
      </c>
    </row>
    <row r="93" spans="1:18" s="14" customFormat="1" ht="20.25" hidden="1" thickBot="1">
      <c r="A93" s="398"/>
      <c r="B93" s="398"/>
      <c r="C93" s="965"/>
      <c r="D93" s="414"/>
      <c r="E93" s="414"/>
      <c r="F93" s="415"/>
      <c r="G93" s="416"/>
      <c r="H93" s="417"/>
      <c r="I93" s="414"/>
      <c r="J93" s="414"/>
      <c r="K93" s="414"/>
      <c r="L93" s="170"/>
      <c r="M93" s="414"/>
      <c r="N93" s="414"/>
      <c r="O93" s="414"/>
      <c r="P93" s="1063"/>
      <c r="Q93" s="1063"/>
    </row>
    <row r="94" spans="1:18" s="14" customFormat="1" ht="20.25" hidden="1" thickTop="1">
      <c r="A94" s="398"/>
      <c r="B94" s="398"/>
      <c r="C94" s="1443" t="s">
        <v>1918</v>
      </c>
      <c r="D94" s="408" t="s">
        <v>1931</v>
      </c>
      <c r="E94" s="408">
        <v>45383</v>
      </c>
      <c r="F94" s="409">
        <v>45385</v>
      </c>
      <c r="G94" s="1443" t="s">
        <v>442</v>
      </c>
      <c r="H94" s="411" t="s">
        <v>1932</v>
      </c>
      <c r="I94" s="408">
        <v>45386</v>
      </c>
      <c r="J94" s="412">
        <f>I94+31</f>
        <v>45417</v>
      </c>
      <c r="K94" s="412">
        <f>I94+35</f>
        <v>45421</v>
      </c>
      <c r="L94" s="453"/>
      <c r="M94" s="412">
        <f>I94+40</f>
        <v>45426</v>
      </c>
      <c r="N94" s="412">
        <f>I94+42</f>
        <v>45428</v>
      </c>
      <c r="O94" s="412">
        <f>I94+47</f>
        <v>45433</v>
      </c>
      <c r="P94" s="1063">
        <v>45375</v>
      </c>
      <c r="Q94" s="1063">
        <v>45375</v>
      </c>
    </row>
    <row r="95" spans="1:18" s="14" customFormat="1" ht="20.25" hidden="1" thickBot="1">
      <c r="A95" s="398"/>
      <c r="B95" s="398"/>
      <c r="C95" s="965"/>
      <c r="D95" s="414"/>
      <c r="E95" s="414"/>
      <c r="F95" s="415"/>
      <c r="G95" s="416"/>
      <c r="H95" s="417"/>
      <c r="I95" s="414"/>
      <c r="J95" s="414"/>
      <c r="K95" s="414"/>
      <c r="L95" s="170"/>
      <c r="M95" s="414"/>
      <c r="N95" s="414"/>
      <c r="O95" s="414"/>
      <c r="P95" s="1063"/>
      <c r="Q95" s="1063"/>
    </row>
    <row r="96" spans="1:18" s="14" customFormat="1" ht="20.25" hidden="1" thickTop="1">
      <c r="A96" s="398"/>
      <c r="B96" s="398"/>
      <c r="C96" s="1443"/>
      <c r="D96" s="408"/>
      <c r="E96" s="408"/>
      <c r="F96" s="409"/>
      <c r="G96" s="1443" t="s">
        <v>1797</v>
      </c>
      <c r="H96" s="411" t="s">
        <v>1933</v>
      </c>
      <c r="I96" s="408">
        <v>45393</v>
      </c>
      <c r="J96" s="412">
        <f>I96+31</f>
        <v>45424</v>
      </c>
      <c r="K96" s="412">
        <f>I96+35</f>
        <v>45428</v>
      </c>
      <c r="L96" s="453"/>
      <c r="M96" s="412">
        <f>I96+40</f>
        <v>45433</v>
      </c>
      <c r="N96" s="412">
        <f>I96+42</f>
        <v>45435</v>
      </c>
      <c r="O96" s="412">
        <f>I96+47</f>
        <v>45440</v>
      </c>
      <c r="P96" s="1063"/>
      <c r="Q96" s="1063"/>
    </row>
    <row r="97" spans="1:17" s="14" customFormat="1" ht="20.25" hidden="1" thickBot="1">
      <c r="A97" s="398"/>
      <c r="B97" s="398"/>
      <c r="C97" s="965"/>
      <c r="D97" s="414"/>
      <c r="E97" s="414"/>
      <c r="F97" s="415"/>
      <c r="G97" s="416"/>
      <c r="H97" s="417"/>
      <c r="I97" s="414"/>
      <c r="J97" s="414"/>
      <c r="K97" s="414"/>
      <c r="L97" s="170"/>
      <c r="M97" s="414"/>
      <c r="N97" s="414"/>
      <c r="O97" s="414"/>
      <c r="P97" s="1063"/>
      <c r="Q97" s="1063"/>
    </row>
    <row r="98" spans="1:17" s="14" customFormat="1" ht="20.25" hidden="1" thickTop="1">
      <c r="A98" s="398"/>
      <c r="B98" s="398"/>
      <c r="C98" s="1443" t="s">
        <v>1893</v>
      </c>
      <c r="D98" s="408" t="s">
        <v>1934</v>
      </c>
      <c r="E98" s="408">
        <v>45390</v>
      </c>
      <c r="F98" s="409">
        <v>45393</v>
      </c>
      <c r="G98" s="1443" t="s">
        <v>1803</v>
      </c>
      <c r="H98" s="411" t="s">
        <v>1935</v>
      </c>
      <c r="I98" s="408">
        <v>45399</v>
      </c>
      <c r="J98" s="412">
        <f>I98+31</f>
        <v>45430</v>
      </c>
      <c r="K98" s="412">
        <f>I98+35</f>
        <v>45434</v>
      </c>
      <c r="L98" s="453"/>
      <c r="M98" s="412">
        <f>I98+40</f>
        <v>45439</v>
      </c>
      <c r="N98" s="412">
        <f>I98+42</f>
        <v>45441</v>
      </c>
      <c r="O98" s="412">
        <f>I98+47</f>
        <v>45446</v>
      </c>
      <c r="P98" s="1063">
        <v>45382</v>
      </c>
      <c r="Q98" s="1063">
        <v>45382</v>
      </c>
    </row>
    <row r="99" spans="1:17" s="14" customFormat="1" ht="20.25" hidden="1" thickBot="1">
      <c r="A99" s="398"/>
      <c r="B99" s="398"/>
      <c r="C99" s="965"/>
      <c r="D99" s="414"/>
      <c r="E99" s="414"/>
      <c r="F99" s="415"/>
      <c r="G99" s="416"/>
      <c r="H99" s="417"/>
      <c r="I99" s="414"/>
      <c r="J99" s="414"/>
      <c r="K99" s="414"/>
      <c r="L99" s="170"/>
      <c r="M99" s="414"/>
      <c r="N99" s="414"/>
      <c r="O99" s="414"/>
      <c r="P99" s="1063">
        <v>45389</v>
      </c>
      <c r="Q99" s="1063">
        <v>45389</v>
      </c>
    </row>
    <row r="100" spans="1:17" s="14" customFormat="1" ht="20.25" hidden="1" thickTop="1">
      <c r="A100" s="398" t="s">
        <v>1817</v>
      </c>
      <c r="B100" s="398"/>
      <c r="C100" s="1892" t="s">
        <v>404</v>
      </c>
      <c r="D100" s="408" t="s">
        <v>1936</v>
      </c>
      <c r="E100" s="408">
        <v>45396</v>
      </c>
      <c r="F100" s="1033"/>
      <c r="G100" s="1443" t="s">
        <v>1808</v>
      </c>
      <c r="H100" s="411" t="s">
        <v>1937</v>
      </c>
      <c r="I100" s="408">
        <v>45406</v>
      </c>
      <c r="J100" s="412">
        <f>I100+31</f>
        <v>45437</v>
      </c>
      <c r="K100" s="412">
        <f>I100+35</f>
        <v>45441</v>
      </c>
      <c r="L100" s="453"/>
      <c r="M100" s="412">
        <f>I100+40</f>
        <v>45446</v>
      </c>
      <c r="N100" s="412">
        <f>I100+42</f>
        <v>45448</v>
      </c>
      <c r="O100" s="412">
        <f>I100+47</f>
        <v>45453</v>
      </c>
      <c r="P100" s="1063"/>
      <c r="Q100" s="1063"/>
    </row>
    <row r="101" spans="1:17" s="14" customFormat="1" ht="20.25" hidden="1" thickBot="1">
      <c r="A101" s="398"/>
      <c r="B101" s="398"/>
      <c r="C101" s="965" t="s">
        <v>1880</v>
      </c>
      <c r="D101" s="414" t="s">
        <v>1938</v>
      </c>
      <c r="E101" s="414">
        <v>45399</v>
      </c>
      <c r="F101" s="415">
        <v>45401</v>
      </c>
      <c r="G101" s="1872"/>
      <c r="H101" s="870"/>
      <c r="I101" s="412"/>
      <c r="J101" s="412"/>
      <c r="K101" s="412"/>
      <c r="L101" s="453"/>
      <c r="M101" s="412"/>
      <c r="N101" s="412"/>
      <c r="O101" s="412"/>
      <c r="P101" s="1063"/>
      <c r="Q101" s="1063"/>
    </row>
    <row r="102" spans="1:17" s="14" customFormat="1" ht="21" hidden="1" thickTop="1" thickBot="1">
      <c r="A102" s="398"/>
      <c r="B102" s="398"/>
      <c r="C102" s="965" t="s">
        <v>1939</v>
      </c>
      <c r="D102" s="414" t="s">
        <v>1940</v>
      </c>
      <c r="E102" s="414">
        <v>45400</v>
      </c>
      <c r="F102" s="415">
        <v>45402</v>
      </c>
      <c r="G102" s="416"/>
      <c r="H102" s="417"/>
      <c r="I102" s="414"/>
      <c r="J102" s="414"/>
      <c r="K102" s="414"/>
      <c r="L102" s="170"/>
      <c r="M102" s="414"/>
      <c r="N102" s="414"/>
      <c r="O102" s="414"/>
      <c r="P102" s="1063">
        <v>45396</v>
      </c>
      <c r="Q102" s="1063">
        <v>45397</v>
      </c>
    </row>
    <row r="103" spans="1:17" s="14" customFormat="1" ht="20.25" hidden="1" thickTop="1">
      <c r="A103" s="398" t="s">
        <v>1941</v>
      </c>
      <c r="B103" s="398"/>
      <c r="C103" s="1662" t="s">
        <v>1817</v>
      </c>
      <c r="D103" s="412" t="s">
        <v>1942</v>
      </c>
      <c r="E103" s="412">
        <v>45411</v>
      </c>
      <c r="F103" s="1962" t="s">
        <v>391</v>
      </c>
      <c r="G103" s="1662" t="s">
        <v>1811</v>
      </c>
      <c r="H103" s="870" t="s">
        <v>1943</v>
      </c>
      <c r="I103" s="412">
        <v>45413</v>
      </c>
      <c r="J103" s="412">
        <f>I103+31</f>
        <v>45444</v>
      </c>
      <c r="K103" s="412">
        <f>I103+35</f>
        <v>45448</v>
      </c>
      <c r="L103" s="453"/>
      <c r="M103" s="412">
        <f>I103+40</f>
        <v>45453</v>
      </c>
      <c r="N103" s="412">
        <f>I103+42</f>
        <v>45455</v>
      </c>
      <c r="O103" s="412">
        <f>I103+47</f>
        <v>45460</v>
      </c>
      <c r="P103" s="1063">
        <v>45403</v>
      </c>
      <c r="Q103" s="1063">
        <v>45403</v>
      </c>
    </row>
    <row r="104" spans="1:17" ht="13.5" hidden="1" thickBot="1">
      <c r="C104" s="965"/>
      <c r="D104" s="414"/>
      <c r="E104" s="414"/>
      <c r="F104" s="415"/>
      <c r="G104" s="416"/>
      <c r="H104" s="417"/>
      <c r="I104" s="414"/>
      <c r="J104" s="414"/>
      <c r="K104" s="414"/>
      <c r="L104" s="170"/>
      <c r="M104" s="414"/>
      <c r="N104" s="414"/>
      <c r="O104" s="414"/>
    </row>
    <row r="105" spans="1:17" s="14" customFormat="1" ht="20.25" hidden="1" thickTop="1">
      <c r="A105" s="398" t="s">
        <v>1918</v>
      </c>
      <c r="B105" s="398"/>
      <c r="C105" s="1662" t="s">
        <v>1941</v>
      </c>
      <c r="D105" s="412" t="s">
        <v>1944</v>
      </c>
      <c r="E105" s="412">
        <v>45421</v>
      </c>
      <c r="F105" s="1962" t="s">
        <v>391</v>
      </c>
      <c r="G105" s="1662" t="s">
        <v>180</v>
      </c>
      <c r="H105" s="870" t="s">
        <v>1945</v>
      </c>
      <c r="I105" s="412">
        <v>45426</v>
      </c>
      <c r="J105" s="412">
        <f>I105+31</f>
        <v>45457</v>
      </c>
      <c r="K105" s="412">
        <f>I105+35</f>
        <v>45461</v>
      </c>
      <c r="L105" s="453"/>
      <c r="M105" s="412">
        <f>I105+40</f>
        <v>45466</v>
      </c>
      <c r="N105" s="412">
        <f>I105+42</f>
        <v>45468</v>
      </c>
      <c r="O105" s="412">
        <f>I105+47</f>
        <v>45473</v>
      </c>
      <c r="P105" s="1063">
        <v>45410</v>
      </c>
      <c r="Q105" s="1063">
        <v>45410</v>
      </c>
    </row>
    <row r="106" spans="1:17" s="14" customFormat="1" ht="20.25" hidden="1" thickBot="1">
      <c r="A106" s="398"/>
      <c r="B106" s="398"/>
      <c r="C106" s="965"/>
      <c r="D106" s="414"/>
      <c r="E106" s="414"/>
      <c r="F106" s="415"/>
      <c r="G106" s="416"/>
      <c r="H106" s="417"/>
      <c r="I106" s="414"/>
      <c r="J106" s="414"/>
      <c r="K106" s="414"/>
      <c r="L106" s="170"/>
      <c r="M106" s="414"/>
      <c r="N106" s="414"/>
      <c r="O106" s="414"/>
      <c r="P106" s="1063"/>
      <c r="Q106" s="1063"/>
    </row>
    <row r="107" spans="1:17" s="14" customFormat="1" ht="20.25" hidden="1" thickTop="1">
      <c r="A107" s="398"/>
      <c r="B107" s="398"/>
      <c r="C107" s="1189"/>
      <c r="D107" s="682"/>
      <c r="E107" s="682"/>
      <c r="F107" s="1967"/>
      <c r="G107" s="1443" t="s">
        <v>164</v>
      </c>
      <c r="H107" s="411" t="s">
        <v>1946</v>
      </c>
      <c r="I107" s="408">
        <v>45429</v>
      </c>
      <c r="J107" s="412">
        <f>I107+31</f>
        <v>45460</v>
      </c>
      <c r="K107" s="412">
        <f>I107+35</f>
        <v>45464</v>
      </c>
      <c r="L107" s="453"/>
      <c r="M107" s="412">
        <f>I107+40</f>
        <v>45469</v>
      </c>
      <c r="N107" s="412">
        <f>I107+42</f>
        <v>45471</v>
      </c>
      <c r="O107" s="412">
        <f>I107+47</f>
        <v>45476</v>
      </c>
      <c r="P107" s="1063"/>
      <c r="Q107" s="1063"/>
    </row>
    <row r="108" spans="1:17" s="14" customFormat="1" ht="20.25" hidden="1" thickBot="1">
      <c r="A108" s="398"/>
      <c r="B108" s="398"/>
      <c r="C108" s="965"/>
      <c r="D108" s="414"/>
      <c r="E108" s="414"/>
      <c r="F108" s="415"/>
      <c r="G108" s="416"/>
      <c r="H108" s="417"/>
      <c r="I108" s="414"/>
      <c r="J108" s="414"/>
      <c r="K108" s="414"/>
      <c r="L108" s="170"/>
      <c r="M108" s="414"/>
      <c r="N108" s="414"/>
      <c r="O108" s="414"/>
      <c r="P108" s="1063">
        <v>45417</v>
      </c>
      <c r="Q108" s="1063">
        <v>45417</v>
      </c>
    </row>
    <row r="109" spans="1:17" s="14" customFormat="1" ht="21" hidden="1" thickTop="1" thickBot="1">
      <c r="A109" s="398"/>
      <c r="B109" s="398"/>
      <c r="C109" s="1662" t="s">
        <v>1947</v>
      </c>
      <c r="D109" s="682" t="s">
        <v>1948</v>
      </c>
      <c r="E109" s="682">
        <v>45426</v>
      </c>
      <c r="F109" s="1979">
        <v>45429</v>
      </c>
      <c r="G109" s="1443" t="s">
        <v>1819</v>
      </c>
      <c r="H109" s="411" t="s">
        <v>1949</v>
      </c>
      <c r="I109" s="408">
        <v>45434</v>
      </c>
      <c r="J109" s="412">
        <f>I109+31</f>
        <v>45465</v>
      </c>
      <c r="K109" s="412">
        <f>I109+35</f>
        <v>45469</v>
      </c>
      <c r="L109" s="453"/>
      <c r="M109" s="412">
        <f>I109+40</f>
        <v>45474</v>
      </c>
      <c r="N109" s="412">
        <f>I109+42</f>
        <v>45476</v>
      </c>
      <c r="O109" s="412">
        <f>I109+47</f>
        <v>45481</v>
      </c>
      <c r="P109" s="1063">
        <v>45414</v>
      </c>
      <c r="Q109" s="1063">
        <v>45414</v>
      </c>
    </row>
    <row r="110" spans="1:17" s="14" customFormat="1" ht="20.25" hidden="1" thickTop="1">
      <c r="A110" s="398"/>
      <c r="B110" s="398"/>
      <c r="C110" s="1189" t="s">
        <v>1918</v>
      </c>
      <c r="D110" s="682" t="s">
        <v>1950</v>
      </c>
      <c r="E110" s="682">
        <v>45427</v>
      </c>
      <c r="F110" s="1967">
        <v>45432</v>
      </c>
      <c r="G110" s="1872"/>
      <c r="H110" s="870"/>
      <c r="I110" s="412"/>
      <c r="J110" s="412"/>
      <c r="K110" s="412"/>
      <c r="L110" s="453"/>
      <c r="M110" s="412"/>
      <c r="N110" s="412"/>
      <c r="O110" s="412"/>
      <c r="P110" s="1063"/>
      <c r="Q110" s="1063"/>
    </row>
    <row r="111" spans="1:17" s="14" customFormat="1" ht="19.5" hidden="1">
      <c r="A111" s="398" t="s">
        <v>1951</v>
      </c>
      <c r="B111" s="398"/>
      <c r="C111" s="1662" t="s">
        <v>1952</v>
      </c>
      <c r="D111" s="252" t="s">
        <v>1953</v>
      </c>
      <c r="E111" s="252">
        <v>45430</v>
      </c>
      <c r="F111" s="1968">
        <v>45433</v>
      </c>
      <c r="G111" s="1872"/>
      <c r="H111" s="870"/>
      <c r="I111" s="412"/>
      <c r="J111" s="412"/>
      <c r="K111" s="412"/>
      <c r="L111" s="453"/>
      <c r="M111" s="412"/>
      <c r="N111" s="412"/>
      <c r="O111" s="412"/>
      <c r="P111" s="1063">
        <v>45417</v>
      </c>
      <c r="Q111" s="1063">
        <v>45418</v>
      </c>
    </row>
    <row r="112" spans="1:17" s="14" customFormat="1" ht="20.25" hidden="1" thickBot="1">
      <c r="A112" s="398" t="s">
        <v>1880</v>
      </c>
      <c r="B112" s="398"/>
      <c r="C112" s="1918" t="s">
        <v>1893</v>
      </c>
      <c r="D112" s="412" t="s">
        <v>1954</v>
      </c>
      <c r="E112" s="412">
        <v>45429</v>
      </c>
      <c r="F112" s="1962" t="s">
        <v>391</v>
      </c>
      <c r="G112" s="1872"/>
      <c r="H112" s="870"/>
      <c r="I112" s="412"/>
      <c r="J112" s="414"/>
      <c r="K112" s="414"/>
      <c r="L112" s="170"/>
      <c r="M112" s="414"/>
      <c r="N112" s="414"/>
      <c r="O112" s="414"/>
      <c r="P112" s="1063"/>
      <c r="Q112" s="1063"/>
    </row>
    <row r="113" spans="1:17" s="14" customFormat="1" ht="20.25" hidden="1" thickTop="1">
      <c r="A113" s="398" t="s">
        <v>1880</v>
      </c>
      <c r="B113" s="398"/>
      <c r="C113" s="1662" t="s">
        <v>1865</v>
      </c>
      <c r="D113" s="408" t="s">
        <v>1955</v>
      </c>
      <c r="E113" s="408">
        <v>45446</v>
      </c>
      <c r="F113" s="409">
        <v>45447</v>
      </c>
      <c r="G113" s="1443" t="s">
        <v>1800</v>
      </c>
      <c r="H113" s="411" t="s">
        <v>1956</v>
      </c>
      <c r="I113" s="408">
        <v>45442</v>
      </c>
      <c r="J113" s="412">
        <f>I113+31</f>
        <v>45473</v>
      </c>
      <c r="K113" s="412">
        <f>I113+35</f>
        <v>45477</v>
      </c>
      <c r="L113" s="453"/>
      <c r="M113" s="412">
        <f>I113+40</f>
        <v>45482</v>
      </c>
      <c r="N113" s="412">
        <f>I113+42</f>
        <v>45484</v>
      </c>
      <c r="O113" s="412">
        <f>I113+47</f>
        <v>45489</v>
      </c>
      <c r="P113" s="1063">
        <v>45438</v>
      </c>
      <c r="Q113" s="1063">
        <v>45439</v>
      </c>
    </row>
    <row r="114" spans="1:17" s="14" customFormat="1" ht="20.25" hidden="1" thickBot="1">
      <c r="A114" s="398"/>
      <c r="B114" s="398"/>
      <c r="C114" s="965"/>
      <c r="D114" s="414"/>
      <c r="E114" s="414"/>
      <c r="F114" s="415"/>
      <c r="G114" s="416"/>
      <c r="H114" s="417"/>
      <c r="I114" s="414"/>
      <c r="J114" s="414"/>
      <c r="K114" s="414"/>
      <c r="L114" s="170"/>
      <c r="M114" s="414"/>
      <c r="N114" s="414"/>
      <c r="O114" s="414"/>
      <c r="P114" s="1063"/>
      <c r="Q114" s="1063"/>
    </row>
    <row r="115" spans="1:17" s="14" customFormat="1" ht="20.25" hidden="1" thickTop="1">
      <c r="A115" s="398"/>
      <c r="B115" s="398"/>
      <c r="C115" s="1662" t="s">
        <v>1880</v>
      </c>
      <c r="D115" s="408" t="s">
        <v>1957</v>
      </c>
      <c r="E115" s="408">
        <v>45442</v>
      </c>
      <c r="F115" s="409">
        <v>45445</v>
      </c>
      <c r="G115" s="1443" t="s">
        <v>1958</v>
      </c>
      <c r="H115" s="411" t="s">
        <v>1959</v>
      </c>
      <c r="I115" s="408">
        <v>45448</v>
      </c>
      <c r="J115" s="412">
        <f>I115+31</f>
        <v>45479</v>
      </c>
      <c r="K115" s="412">
        <f>I115+35</f>
        <v>45483</v>
      </c>
      <c r="L115" s="453"/>
      <c r="M115" s="412">
        <f>I115+40</f>
        <v>45488</v>
      </c>
      <c r="N115" s="412">
        <f>I115+42</f>
        <v>45490</v>
      </c>
      <c r="O115" s="412">
        <f>I115+47</f>
        <v>45495</v>
      </c>
      <c r="P115" s="1063">
        <v>45431</v>
      </c>
      <c r="Q115" s="1063">
        <v>45431</v>
      </c>
    </row>
    <row r="116" spans="1:17" s="14" customFormat="1" ht="20.25" hidden="1" thickBot="1">
      <c r="A116" s="398"/>
      <c r="B116" s="398"/>
      <c r="C116" s="965" t="s">
        <v>1817</v>
      </c>
      <c r="D116" s="414" t="s">
        <v>1960</v>
      </c>
      <c r="E116" s="414">
        <v>45442</v>
      </c>
      <c r="F116" s="1138" t="s">
        <v>391</v>
      </c>
      <c r="G116" s="416"/>
      <c r="H116" s="417"/>
      <c r="I116" s="414"/>
      <c r="J116" s="414"/>
      <c r="K116" s="414"/>
      <c r="L116" s="170"/>
      <c r="M116" s="414"/>
      <c r="N116" s="414"/>
      <c r="O116" s="414"/>
      <c r="P116" s="1063">
        <v>45438</v>
      </c>
      <c r="Q116" s="1063">
        <v>45438</v>
      </c>
    </row>
    <row r="117" spans="1:17" s="14" customFormat="1" ht="20.25" hidden="1" thickTop="1">
      <c r="A117" s="398"/>
      <c r="B117" s="398"/>
      <c r="C117" s="2010" t="s">
        <v>1961</v>
      </c>
      <c r="D117" s="1986" t="s">
        <v>1960</v>
      </c>
      <c r="E117" s="641" t="s">
        <v>391</v>
      </c>
      <c r="F117" s="409" t="s">
        <v>78</v>
      </c>
      <c r="G117" s="1443" t="s">
        <v>1920</v>
      </c>
      <c r="H117" s="411" t="s">
        <v>1962</v>
      </c>
      <c r="I117" s="408">
        <v>45455</v>
      </c>
      <c r="J117" s="412">
        <f t="shared" ref="J117" si="68">I117+31</f>
        <v>45486</v>
      </c>
      <c r="K117" s="412">
        <f t="shared" ref="K117" si="69">I117+35</f>
        <v>45490</v>
      </c>
      <c r="L117" s="453"/>
      <c r="M117" s="412">
        <f t="shared" ref="M117" si="70">I117+40</f>
        <v>45495</v>
      </c>
      <c r="N117" s="412">
        <f t="shared" ref="N117" si="71">I117+42</f>
        <v>45497</v>
      </c>
      <c r="O117" s="412">
        <f t="shared" ref="O117" si="72">I117+47</f>
        <v>45502</v>
      </c>
      <c r="P117" s="1063">
        <v>45438</v>
      </c>
      <c r="Q117" s="1063">
        <v>45438</v>
      </c>
    </row>
    <row r="118" spans="1:17" s="14" customFormat="1" ht="20.25" hidden="1" thickBot="1">
      <c r="A118" s="398"/>
      <c r="B118" s="398"/>
      <c r="C118" s="965"/>
      <c r="D118" s="414"/>
      <c r="E118" s="414"/>
      <c r="F118" s="415"/>
      <c r="G118" s="416"/>
      <c r="H118" s="417"/>
      <c r="I118" s="414"/>
      <c r="J118" s="414"/>
      <c r="K118" s="414"/>
      <c r="L118" s="170"/>
      <c r="M118" s="414"/>
      <c r="N118" s="414"/>
      <c r="O118" s="414"/>
      <c r="P118" s="1063"/>
      <c r="Q118" s="1063"/>
    </row>
    <row r="119" spans="1:17" s="14" customFormat="1" ht="20.25" hidden="1" thickTop="1">
      <c r="A119" s="398"/>
      <c r="B119" s="398"/>
      <c r="C119" s="1443" t="s">
        <v>1941</v>
      </c>
      <c r="D119" s="408" t="s">
        <v>1963</v>
      </c>
      <c r="E119" s="408">
        <v>45464</v>
      </c>
      <c r="F119" s="409">
        <v>45466</v>
      </c>
      <c r="G119" s="1443" t="s">
        <v>1829</v>
      </c>
      <c r="H119" s="411" t="s">
        <v>1964</v>
      </c>
      <c r="I119" s="408">
        <v>45462</v>
      </c>
      <c r="J119" s="412">
        <f t="shared" ref="J119" si="73">I119+31</f>
        <v>45493</v>
      </c>
      <c r="K119" s="412">
        <f t="shared" ref="K119" si="74">I119+35</f>
        <v>45497</v>
      </c>
      <c r="L119" s="453"/>
      <c r="M119" s="412">
        <f t="shared" ref="M119" si="75">I119+40</f>
        <v>45502</v>
      </c>
      <c r="N119" s="412">
        <f t="shared" ref="N119" si="76">I119+42</f>
        <v>45504</v>
      </c>
      <c r="O119" s="412">
        <f t="shared" ref="O119" si="77">I119+47</f>
        <v>45509</v>
      </c>
      <c r="P119" s="1063">
        <v>45445</v>
      </c>
      <c r="Q119" s="1063">
        <v>45445</v>
      </c>
    </row>
    <row r="120" spans="1:17" s="14" customFormat="1" ht="20.25" hidden="1" thickBot="1">
      <c r="A120" s="398" t="s">
        <v>1918</v>
      </c>
      <c r="B120" s="398"/>
      <c r="C120" s="635" t="s">
        <v>1965</v>
      </c>
      <c r="D120" s="2011" t="s">
        <v>1966</v>
      </c>
      <c r="E120" s="414">
        <v>45456</v>
      </c>
      <c r="F120" s="415">
        <v>45460</v>
      </c>
      <c r="G120" s="416"/>
      <c r="H120" s="417"/>
      <c r="I120" s="414"/>
      <c r="J120" s="414"/>
      <c r="K120" s="414"/>
      <c r="L120" s="170"/>
      <c r="M120" s="414"/>
      <c r="N120" s="414"/>
      <c r="O120" s="414"/>
      <c r="P120" s="1063">
        <v>45452</v>
      </c>
      <c r="Q120" s="1063">
        <v>45453</v>
      </c>
    </row>
    <row r="121" spans="1:17" s="14" customFormat="1" ht="20.25" hidden="1" thickTop="1">
      <c r="A121" s="398"/>
      <c r="B121" s="398"/>
      <c r="C121" s="1443"/>
      <c r="D121" s="408"/>
      <c r="E121" s="408"/>
      <c r="F121" s="409"/>
      <c r="G121" s="1443" t="s">
        <v>1967</v>
      </c>
      <c r="H121" s="411" t="s">
        <v>1968</v>
      </c>
      <c r="I121" s="408">
        <v>45470</v>
      </c>
      <c r="J121" s="412">
        <f t="shared" ref="J121" si="78">I121+31</f>
        <v>45501</v>
      </c>
      <c r="K121" s="412">
        <f t="shared" ref="K121" si="79">I121+35</f>
        <v>45505</v>
      </c>
      <c r="L121" s="453"/>
      <c r="M121" s="412">
        <f t="shared" ref="M121" si="80">I121+40</f>
        <v>45510</v>
      </c>
      <c r="N121" s="412">
        <f t="shared" ref="N121" si="81">I121+42</f>
        <v>45512</v>
      </c>
      <c r="O121" s="412">
        <f t="shared" ref="O121" si="82">I121+47</f>
        <v>45517</v>
      </c>
      <c r="P121" s="1063"/>
      <c r="Q121" s="1063"/>
    </row>
    <row r="122" spans="1:17" ht="13.5" hidden="1" thickBot="1">
      <c r="A122" s="398"/>
      <c r="B122" s="398"/>
      <c r="C122" s="965"/>
      <c r="D122" s="414"/>
      <c r="E122" s="414"/>
      <c r="F122" s="415"/>
      <c r="G122" s="416"/>
      <c r="H122" s="417"/>
      <c r="I122" s="414"/>
      <c r="J122" s="414"/>
      <c r="K122" s="414"/>
      <c r="L122" s="170"/>
      <c r="M122" s="414"/>
      <c r="N122" s="414"/>
      <c r="O122" s="414"/>
    </row>
    <row r="123" spans="1:17" s="14" customFormat="1" ht="20.25" hidden="1" thickTop="1">
      <c r="A123" s="398" t="s">
        <v>1893</v>
      </c>
      <c r="B123" s="398"/>
      <c r="C123" s="1443" t="s">
        <v>1918</v>
      </c>
      <c r="D123" s="408" t="s">
        <v>1969</v>
      </c>
      <c r="E123" s="408">
        <v>45470</v>
      </c>
      <c r="F123" s="409">
        <v>45472</v>
      </c>
      <c r="G123" s="1443" t="s">
        <v>1832</v>
      </c>
      <c r="H123" s="411" t="s">
        <v>1970</v>
      </c>
      <c r="I123" s="408">
        <v>45477</v>
      </c>
      <c r="J123" s="412">
        <f t="shared" ref="J123" si="83">I123+31</f>
        <v>45508</v>
      </c>
      <c r="K123" s="412">
        <f t="shared" ref="K123" si="84">I123+35</f>
        <v>45512</v>
      </c>
      <c r="L123" s="453"/>
      <c r="M123" s="412">
        <f t="shared" ref="M123" si="85">I123+40</f>
        <v>45517</v>
      </c>
      <c r="N123" s="412">
        <f t="shared" ref="N123" si="86">I123+42</f>
        <v>45519</v>
      </c>
      <c r="O123" s="412">
        <f t="shared" ref="O123" si="87">I123+47</f>
        <v>45524</v>
      </c>
      <c r="P123" s="1063">
        <v>45459</v>
      </c>
      <c r="Q123" s="1063">
        <v>45459</v>
      </c>
    </row>
    <row r="124" spans="1:17" s="14" customFormat="1" ht="20.25" hidden="1" thickBot="1">
      <c r="A124" s="398"/>
      <c r="B124" s="398"/>
      <c r="C124" s="965" t="s">
        <v>1904</v>
      </c>
      <c r="D124" s="414" t="s">
        <v>1971</v>
      </c>
      <c r="E124" s="414">
        <v>45471</v>
      </c>
      <c r="F124" s="415">
        <v>45473</v>
      </c>
      <c r="G124" s="416"/>
      <c r="H124" s="417"/>
      <c r="I124" s="414"/>
      <c r="J124" s="414"/>
      <c r="K124" s="414"/>
      <c r="L124" s="170"/>
      <c r="M124" s="414"/>
      <c r="N124" s="414"/>
      <c r="O124" s="414"/>
      <c r="P124" s="1063">
        <v>45466</v>
      </c>
      <c r="Q124" s="1063">
        <v>45467</v>
      </c>
    </row>
    <row r="125" spans="1:17" s="14" customFormat="1" ht="20.25" hidden="1" thickTop="1">
      <c r="A125" s="398" t="s">
        <v>1972</v>
      </c>
      <c r="B125" s="398"/>
      <c r="C125" s="1443" t="s">
        <v>1973</v>
      </c>
      <c r="D125" s="408" t="s">
        <v>1974</v>
      </c>
      <c r="E125" s="408">
        <v>45478</v>
      </c>
      <c r="F125" s="409">
        <v>45481</v>
      </c>
      <c r="G125" s="1443" t="s">
        <v>1842</v>
      </c>
      <c r="H125" s="411" t="s">
        <v>1975</v>
      </c>
      <c r="I125" s="408">
        <v>45483</v>
      </c>
      <c r="J125" s="412">
        <f t="shared" ref="J125" si="88">I125+31</f>
        <v>45514</v>
      </c>
      <c r="K125" s="412">
        <f t="shared" ref="K125" si="89">I125+35</f>
        <v>45518</v>
      </c>
      <c r="L125" s="453"/>
      <c r="M125" s="412">
        <f t="shared" ref="M125" si="90">I125+40</f>
        <v>45523</v>
      </c>
      <c r="N125" s="412">
        <f t="shared" ref="N125" si="91">I125+42</f>
        <v>45525</v>
      </c>
      <c r="O125" s="412">
        <f t="shared" ref="O125" si="92">I125+47</f>
        <v>45530</v>
      </c>
      <c r="P125" s="1063">
        <v>45466</v>
      </c>
      <c r="Q125" s="1063">
        <v>45466</v>
      </c>
    </row>
    <row r="126" spans="1:17" s="14" customFormat="1" ht="20.25" hidden="1" thickBot="1">
      <c r="A126" s="398"/>
      <c r="B126" s="398"/>
      <c r="C126" s="965"/>
      <c r="D126" s="414"/>
      <c r="E126" s="414"/>
      <c r="F126" s="415"/>
      <c r="G126" s="416"/>
      <c r="H126" s="417"/>
      <c r="I126" s="414"/>
      <c r="J126" s="414"/>
      <c r="K126" s="414"/>
      <c r="L126" s="170"/>
      <c r="M126" s="414"/>
      <c r="N126" s="414"/>
      <c r="O126" s="414"/>
      <c r="P126" s="1063"/>
      <c r="Q126" s="1063"/>
    </row>
    <row r="127" spans="1:17" s="14" customFormat="1" ht="20.25" hidden="1" thickTop="1">
      <c r="A127" s="398" t="s">
        <v>1976</v>
      </c>
      <c r="B127" s="398"/>
      <c r="C127" s="1443" t="s">
        <v>1961</v>
      </c>
      <c r="D127" s="408" t="s">
        <v>1977</v>
      </c>
      <c r="E127" s="408">
        <v>45483</v>
      </c>
      <c r="F127" s="409">
        <v>45485</v>
      </c>
      <c r="G127" s="1443" t="s">
        <v>1846</v>
      </c>
      <c r="H127" s="411" t="s">
        <v>1978</v>
      </c>
      <c r="I127" s="408">
        <v>45490</v>
      </c>
      <c r="J127" s="412">
        <f t="shared" ref="J127" si="93">I127+31</f>
        <v>45521</v>
      </c>
      <c r="K127" s="412">
        <f t="shared" ref="K127" si="94">I127+35</f>
        <v>45525</v>
      </c>
      <c r="L127" s="453"/>
      <c r="M127" s="412">
        <f t="shared" ref="M127" si="95">I127+40</f>
        <v>45530</v>
      </c>
      <c r="N127" s="412">
        <f t="shared" ref="N127" si="96">I127+42</f>
        <v>45532</v>
      </c>
      <c r="O127" s="412">
        <f t="shared" ref="O127" si="97">I127+47</f>
        <v>45537</v>
      </c>
      <c r="P127" s="1063">
        <v>45480</v>
      </c>
      <c r="Q127" s="1063">
        <v>45480</v>
      </c>
    </row>
    <row r="128" spans="1:17" s="14" customFormat="1" ht="20.25" hidden="1" thickBot="1">
      <c r="A128" s="398" t="s">
        <v>1817</v>
      </c>
      <c r="B128" s="398"/>
      <c r="C128" s="965" t="s">
        <v>1880</v>
      </c>
      <c r="D128" s="414" t="s">
        <v>1979</v>
      </c>
      <c r="E128" s="414">
        <v>45486</v>
      </c>
      <c r="F128" s="415">
        <v>45488</v>
      </c>
      <c r="G128" s="416"/>
      <c r="H128" s="417"/>
      <c r="I128" s="414"/>
      <c r="J128" s="414"/>
      <c r="K128" s="414"/>
      <c r="L128" s="170"/>
      <c r="M128" s="414"/>
      <c r="N128" s="414"/>
      <c r="O128" s="414"/>
      <c r="P128" s="1063">
        <v>45473</v>
      </c>
      <c r="Q128" s="1063">
        <v>45473</v>
      </c>
    </row>
    <row r="129" spans="1:18" s="14" customFormat="1" ht="20.25" hidden="1" thickTop="1">
      <c r="A129" s="398"/>
      <c r="B129" s="398"/>
      <c r="C129" s="1443" t="s">
        <v>1941</v>
      </c>
      <c r="D129" s="408" t="s">
        <v>1980</v>
      </c>
      <c r="E129" s="408">
        <v>45489</v>
      </c>
      <c r="F129" s="409">
        <v>45491</v>
      </c>
      <c r="G129" s="1443" t="s">
        <v>442</v>
      </c>
      <c r="H129" s="411" t="s">
        <v>1981</v>
      </c>
      <c r="I129" s="408">
        <v>45497</v>
      </c>
      <c r="J129" s="412">
        <f t="shared" ref="J129" si="98">I129+31</f>
        <v>45528</v>
      </c>
      <c r="K129" s="412">
        <f t="shared" ref="K129" si="99">I129+35</f>
        <v>45532</v>
      </c>
      <c r="L129" s="453"/>
      <c r="M129" s="412">
        <f t="shared" ref="M129" si="100">I129+40</f>
        <v>45537</v>
      </c>
      <c r="N129" s="412">
        <f t="shared" ref="N129" si="101">I129+42</f>
        <v>45539</v>
      </c>
      <c r="O129" s="412">
        <f t="shared" ref="O129" si="102">I129+47</f>
        <v>45544</v>
      </c>
      <c r="P129" s="1063">
        <v>45487</v>
      </c>
      <c r="Q129" s="1063">
        <v>45487</v>
      </c>
    </row>
    <row r="130" spans="1:18" s="14" customFormat="1" ht="20.25" hidden="1" thickBot="1">
      <c r="A130" s="398"/>
      <c r="B130" s="398"/>
      <c r="C130" s="965"/>
      <c r="D130" s="414"/>
      <c r="E130" s="414"/>
      <c r="F130" s="415"/>
      <c r="G130" s="416"/>
      <c r="H130" s="417"/>
      <c r="I130" s="414"/>
      <c r="J130" s="414"/>
      <c r="K130" s="414"/>
      <c r="L130" s="170"/>
      <c r="M130" s="414"/>
      <c r="N130" s="414"/>
      <c r="O130" s="414"/>
      <c r="P130" s="1063"/>
      <c r="Q130" s="1063"/>
    </row>
    <row r="131" spans="1:18" s="14" customFormat="1" ht="20.25" hidden="1" thickTop="1">
      <c r="A131" s="398"/>
      <c r="B131" s="398"/>
      <c r="C131" s="1443" t="s">
        <v>1939</v>
      </c>
      <c r="D131" s="408" t="s">
        <v>1982</v>
      </c>
      <c r="E131" s="408">
        <v>45495</v>
      </c>
      <c r="F131" s="409">
        <v>45499</v>
      </c>
      <c r="G131" s="1443" t="s">
        <v>1797</v>
      </c>
      <c r="H131" s="411" t="s">
        <v>1983</v>
      </c>
      <c r="I131" s="408">
        <v>45504</v>
      </c>
      <c r="J131" s="412">
        <f t="shared" ref="J131" si="103">I131+31</f>
        <v>45535</v>
      </c>
      <c r="K131" s="412">
        <f t="shared" ref="K131" si="104">I131+35</f>
        <v>45539</v>
      </c>
      <c r="L131" s="453"/>
      <c r="M131" s="412">
        <f t="shared" ref="M131" si="105">I131+40</f>
        <v>45544</v>
      </c>
      <c r="N131" s="412">
        <f t="shared" ref="N131" si="106">I131+42</f>
        <v>45546</v>
      </c>
      <c r="O131" s="412">
        <f t="shared" ref="O131" si="107">I131+47</f>
        <v>45551</v>
      </c>
      <c r="P131" s="1063">
        <v>45494</v>
      </c>
      <c r="Q131" s="1063">
        <v>45495</v>
      </c>
    </row>
    <row r="132" spans="1:18" s="14" customFormat="1" ht="20.25" hidden="1" thickBot="1">
      <c r="A132" s="398"/>
      <c r="B132" s="398"/>
      <c r="C132" s="965"/>
      <c r="D132" s="414"/>
      <c r="E132" s="414"/>
      <c r="F132" s="415"/>
      <c r="G132" s="416"/>
      <c r="H132" s="417"/>
      <c r="I132" s="414"/>
      <c r="J132" s="414"/>
      <c r="K132" s="414"/>
      <c r="L132" s="170"/>
      <c r="M132" s="414"/>
      <c r="N132" s="414"/>
      <c r="O132" s="414"/>
      <c r="P132" s="1063">
        <v>45490</v>
      </c>
      <c r="Q132" s="1063">
        <v>45491</v>
      </c>
    </row>
    <row r="133" spans="1:18" s="14" customFormat="1" ht="20.25" hidden="1" thickTop="1">
      <c r="A133" s="398" t="s">
        <v>1984</v>
      </c>
      <c r="B133" s="398"/>
      <c r="C133" s="1443" t="s">
        <v>1965</v>
      </c>
      <c r="D133" s="408" t="s">
        <v>1985</v>
      </c>
      <c r="E133" s="408">
        <v>45503</v>
      </c>
      <c r="F133" s="409">
        <v>45505</v>
      </c>
      <c r="G133" s="1443" t="s">
        <v>1803</v>
      </c>
      <c r="H133" s="411" t="s">
        <v>1986</v>
      </c>
      <c r="I133" s="408">
        <v>45511</v>
      </c>
      <c r="J133" s="412">
        <f t="shared" ref="J133" si="108">I133+31</f>
        <v>45542</v>
      </c>
      <c r="K133" s="412">
        <f t="shared" ref="K133" si="109">I133+35</f>
        <v>45546</v>
      </c>
      <c r="L133" s="453"/>
      <c r="M133" s="412">
        <f t="shared" ref="M133" si="110">I133+40</f>
        <v>45551</v>
      </c>
      <c r="N133" s="412">
        <f t="shared" ref="N133" si="111">I133+42</f>
        <v>45553</v>
      </c>
      <c r="O133" s="412">
        <f t="shared" ref="O133" si="112">I133+47</f>
        <v>45558</v>
      </c>
      <c r="P133" s="1063">
        <v>45501</v>
      </c>
      <c r="Q133" s="1063">
        <v>45502</v>
      </c>
    </row>
    <row r="134" spans="1:18" s="14" customFormat="1" ht="20.25" hidden="1" thickBot="1">
      <c r="A134" s="398" t="s">
        <v>1987</v>
      </c>
      <c r="B134" s="398"/>
      <c r="C134" s="965" t="s">
        <v>1988</v>
      </c>
      <c r="D134" s="414" t="s">
        <v>1989</v>
      </c>
      <c r="E134" s="414">
        <v>45502</v>
      </c>
      <c r="F134" s="415">
        <v>45504</v>
      </c>
      <c r="G134" s="416"/>
      <c r="H134" s="417"/>
      <c r="I134" s="414"/>
      <c r="J134" s="414"/>
      <c r="K134" s="414"/>
      <c r="L134" s="170"/>
      <c r="M134" s="414"/>
      <c r="N134" s="414"/>
      <c r="O134" s="414"/>
      <c r="P134" s="1063"/>
      <c r="Q134" s="1063"/>
    </row>
    <row r="135" spans="1:18" s="14" customFormat="1" ht="20.25" hidden="1" thickTop="1">
      <c r="A135" s="398" t="s">
        <v>1990</v>
      </c>
      <c r="B135" s="398"/>
      <c r="C135" s="1443" t="s">
        <v>1965</v>
      </c>
      <c r="D135" s="408" t="s">
        <v>1991</v>
      </c>
      <c r="E135" s="408">
        <v>45512</v>
      </c>
      <c r="F135" s="409">
        <v>45514</v>
      </c>
      <c r="G135" s="1443" t="s">
        <v>1824</v>
      </c>
      <c r="H135" s="411" t="s">
        <v>1992</v>
      </c>
      <c r="I135" s="408">
        <v>45518</v>
      </c>
      <c r="J135" s="412">
        <f t="shared" ref="J135" si="113">I135+31</f>
        <v>45549</v>
      </c>
      <c r="K135" s="412">
        <f t="shared" ref="K135" si="114">I135+35</f>
        <v>45553</v>
      </c>
      <c r="L135" s="453"/>
      <c r="M135" s="412">
        <f t="shared" ref="M135" si="115">I135+40</f>
        <v>45558</v>
      </c>
      <c r="N135" s="412">
        <f t="shared" ref="N135" si="116">I135+42</f>
        <v>45560</v>
      </c>
      <c r="O135" s="412">
        <f t="shared" ref="O135" si="117">I135+47</f>
        <v>45565</v>
      </c>
      <c r="P135" s="1063">
        <v>45511</v>
      </c>
      <c r="Q135" s="1063">
        <v>45512</v>
      </c>
    </row>
    <row r="136" spans="1:18" s="14" customFormat="1" ht="20.25" hidden="1" thickBot="1">
      <c r="A136" s="398"/>
      <c r="B136" s="398"/>
      <c r="C136" s="965"/>
      <c r="D136" s="414"/>
      <c r="E136" s="414"/>
      <c r="F136" s="415"/>
      <c r="G136" s="416"/>
      <c r="H136" s="417"/>
      <c r="I136" s="414"/>
      <c r="J136" s="414"/>
      <c r="K136" s="414"/>
      <c r="L136" s="170"/>
      <c r="M136" s="414"/>
      <c r="N136" s="414"/>
      <c r="O136" s="414"/>
      <c r="P136" s="1063"/>
      <c r="Q136" s="1063"/>
    </row>
    <row r="137" spans="1:18" s="14" customFormat="1" ht="20.25" hidden="1" thickTop="1">
      <c r="A137" s="398" t="s">
        <v>1961</v>
      </c>
      <c r="B137" s="398"/>
      <c r="C137" s="1443" t="s">
        <v>1993</v>
      </c>
      <c r="D137" s="408" t="s">
        <v>1994</v>
      </c>
      <c r="E137" s="408">
        <v>45518</v>
      </c>
      <c r="F137" s="409">
        <v>45520</v>
      </c>
      <c r="G137" s="1443" t="s">
        <v>1811</v>
      </c>
      <c r="H137" s="411" t="s">
        <v>1995</v>
      </c>
      <c r="I137" s="408">
        <v>45525</v>
      </c>
      <c r="J137" s="412">
        <f t="shared" ref="J137" si="118">I137+31</f>
        <v>45556</v>
      </c>
      <c r="K137" s="412">
        <f t="shared" ref="K137" si="119">I137+35</f>
        <v>45560</v>
      </c>
      <c r="L137" s="453"/>
      <c r="M137" s="412">
        <f t="shared" ref="M137" si="120">I137+40</f>
        <v>45565</v>
      </c>
      <c r="N137" s="412">
        <f t="shared" ref="N137" si="121">I137+42</f>
        <v>45567</v>
      </c>
      <c r="O137" s="412">
        <f t="shared" ref="O137" si="122">I137+47</f>
        <v>45572</v>
      </c>
      <c r="P137" s="1063">
        <v>45518</v>
      </c>
      <c r="Q137" s="1063">
        <v>45519</v>
      </c>
      <c r="R137" s="14">
        <f>WEEKNUM(Q137)</f>
        <v>33</v>
      </c>
    </row>
    <row r="138" spans="1:18" s="14" customFormat="1" ht="20.25" hidden="1" thickBot="1">
      <c r="A138" s="398"/>
      <c r="B138" s="398"/>
      <c r="C138" s="965"/>
      <c r="D138" s="414"/>
      <c r="E138" s="414"/>
      <c r="F138" s="415"/>
      <c r="G138" s="416"/>
      <c r="H138" s="417"/>
      <c r="I138" s="414"/>
      <c r="J138" s="414"/>
      <c r="K138" s="414"/>
      <c r="L138" s="170"/>
      <c r="M138" s="414"/>
      <c r="N138" s="414"/>
      <c r="O138" s="414"/>
      <c r="P138" s="1063"/>
      <c r="Q138" s="1063"/>
    </row>
    <row r="139" spans="1:18" s="14" customFormat="1" ht="20.25" hidden="1" thickTop="1">
      <c r="A139" s="398"/>
      <c r="B139" s="398"/>
      <c r="C139" s="1443" t="s">
        <v>1961</v>
      </c>
      <c r="D139" s="408" t="s">
        <v>1996</v>
      </c>
      <c r="E139" s="408">
        <v>45527</v>
      </c>
      <c r="F139" s="814" t="s">
        <v>391</v>
      </c>
      <c r="G139" s="1443" t="s">
        <v>180</v>
      </c>
      <c r="H139" s="411" t="s">
        <v>1997</v>
      </c>
      <c r="I139" s="408">
        <v>45535</v>
      </c>
      <c r="J139" s="412">
        <f t="shared" ref="J139" si="123">I139+31</f>
        <v>45566</v>
      </c>
      <c r="K139" s="412">
        <f t="shared" ref="K139" si="124">I139+35</f>
        <v>45570</v>
      </c>
      <c r="L139" s="453"/>
      <c r="M139" s="412">
        <f t="shared" ref="M139" si="125">I139+40</f>
        <v>45575</v>
      </c>
      <c r="N139" s="412">
        <f t="shared" ref="N139" si="126">I139+42</f>
        <v>45577</v>
      </c>
      <c r="O139" s="412">
        <f t="shared" ref="O139" si="127">I139+47</f>
        <v>45582</v>
      </c>
      <c r="P139" s="1063">
        <v>45515</v>
      </c>
      <c r="Q139" s="1063">
        <v>45515</v>
      </c>
      <c r="R139" s="14">
        <f>WEEKNUM(Q139)</f>
        <v>33</v>
      </c>
    </row>
    <row r="140" spans="1:18" s="14" customFormat="1" ht="20.25" hidden="1" thickBot="1">
      <c r="A140" s="398"/>
      <c r="B140" s="398"/>
      <c r="C140" s="965"/>
      <c r="D140" s="414"/>
      <c r="E140" s="414"/>
      <c r="F140" s="415"/>
      <c r="G140" s="416"/>
      <c r="H140" s="417"/>
      <c r="I140" s="414"/>
      <c r="J140" s="414"/>
      <c r="K140" s="414"/>
      <c r="L140" s="170"/>
      <c r="M140" s="414"/>
      <c r="N140" s="414"/>
      <c r="O140" s="414"/>
      <c r="P140" s="1063"/>
      <c r="Q140" s="1063"/>
    </row>
    <row r="141" spans="1:18" s="14" customFormat="1" ht="20.25" hidden="1" thickTop="1">
      <c r="A141" s="398" t="s">
        <v>1998</v>
      </c>
      <c r="B141" s="398"/>
      <c r="C141" s="1443" t="s">
        <v>1999</v>
      </c>
      <c r="D141" s="408" t="s">
        <v>2000</v>
      </c>
      <c r="E141" s="408">
        <v>45533</v>
      </c>
      <c r="F141" s="814" t="s">
        <v>391</v>
      </c>
      <c r="G141" s="1443" t="s">
        <v>164</v>
      </c>
      <c r="H141" s="411" t="s">
        <v>2001</v>
      </c>
      <c r="I141" s="408">
        <v>45539</v>
      </c>
      <c r="J141" s="412">
        <f t="shared" ref="J141" si="128">I141+31</f>
        <v>45570</v>
      </c>
      <c r="K141" s="412">
        <f t="shared" ref="K141" si="129">I141+35</f>
        <v>45574</v>
      </c>
      <c r="L141" s="453"/>
      <c r="M141" s="412">
        <f t="shared" ref="M141" si="130">I141+40</f>
        <v>45579</v>
      </c>
      <c r="N141" s="412">
        <f t="shared" ref="N141" si="131">I141+42</f>
        <v>45581</v>
      </c>
      <c r="O141" s="412">
        <f t="shared" ref="O141" si="132">I141+47</f>
        <v>45586</v>
      </c>
      <c r="P141" s="1063">
        <v>45529</v>
      </c>
      <c r="Q141" s="1063">
        <v>45529</v>
      </c>
    </row>
    <row r="142" spans="1:18" s="14" customFormat="1" ht="20.25" hidden="1" thickBot="1">
      <c r="A142" s="398"/>
      <c r="B142" s="398"/>
      <c r="C142" s="965" t="s">
        <v>1941</v>
      </c>
      <c r="D142" s="414" t="s">
        <v>2002</v>
      </c>
      <c r="E142" s="414">
        <v>45532</v>
      </c>
      <c r="F142" s="415">
        <v>45534</v>
      </c>
      <c r="G142" s="416"/>
      <c r="H142" s="417"/>
      <c r="I142" s="414"/>
      <c r="J142" s="414"/>
      <c r="K142" s="414"/>
      <c r="L142" s="170"/>
      <c r="M142" s="414"/>
      <c r="N142" s="414"/>
      <c r="O142" s="414"/>
      <c r="P142" s="1063">
        <v>45522</v>
      </c>
      <c r="Q142" s="1063">
        <v>45522</v>
      </c>
      <c r="R142" s="14">
        <f>WEEKNUM(Q142)</f>
        <v>34</v>
      </c>
    </row>
    <row r="143" spans="1:18" s="14" customFormat="1" ht="20.25" hidden="1" thickTop="1">
      <c r="A143" s="398"/>
      <c r="B143" s="398"/>
      <c r="C143" s="1443" t="s">
        <v>1973</v>
      </c>
      <c r="D143" s="408" t="s">
        <v>2003</v>
      </c>
      <c r="E143" s="408">
        <v>45538</v>
      </c>
      <c r="F143" s="409">
        <v>45541</v>
      </c>
      <c r="G143" s="1443" t="s">
        <v>1819</v>
      </c>
      <c r="H143" s="411" t="s">
        <v>2004</v>
      </c>
      <c r="I143" s="408">
        <v>45546</v>
      </c>
      <c r="J143" s="412">
        <f t="shared" ref="J143" si="133">I143+31</f>
        <v>45577</v>
      </c>
      <c r="K143" s="412">
        <f t="shared" ref="K143" si="134">I143+35</f>
        <v>45581</v>
      </c>
      <c r="L143" s="453"/>
      <c r="M143" s="412">
        <f t="shared" ref="M143" si="135">I143+40</f>
        <v>45586</v>
      </c>
      <c r="N143" s="412">
        <f t="shared" ref="N143" si="136">I143+42</f>
        <v>45588</v>
      </c>
      <c r="O143" s="412">
        <f t="shared" ref="O143" si="137">I143+47</f>
        <v>45593</v>
      </c>
      <c r="P143" s="1063">
        <v>45536</v>
      </c>
      <c r="Q143" s="1063">
        <v>45536</v>
      </c>
      <c r="R143" s="14">
        <v>35</v>
      </c>
    </row>
    <row r="144" spans="1:18" s="14" customFormat="1" ht="20.25" hidden="1" thickBot="1">
      <c r="A144" s="398"/>
      <c r="B144" s="398"/>
      <c r="C144" s="965"/>
      <c r="D144" s="414"/>
      <c r="E144" s="414"/>
      <c r="F144" s="415"/>
      <c r="G144" s="416"/>
      <c r="H144" s="417"/>
      <c r="I144" s="414"/>
      <c r="J144" s="414"/>
      <c r="K144" s="414"/>
      <c r="L144" s="170"/>
      <c r="M144" s="414"/>
      <c r="N144" s="414"/>
      <c r="O144" s="414"/>
      <c r="P144" s="1063"/>
      <c r="Q144" s="1063"/>
    </row>
    <row r="145" spans="1:19" s="14" customFormat="1" ht="20.25" hidden="1" thickTop="1">
      <c r="A145" s="398"/>
      <c r="B145" s="398"/>
      <c r="C145" s="1443" t="s">
        <v>1880</v>
      </c>
      <c r="D145" s="408" t="s">
        <v>2005</v>
      </c>
      <c r="E145" s="408">
        <v>45547</v>
      </c>
      <c r="F145" s="409">
        <v>45549</v>
      </c>
      <c r="G145" s="1443" t="s">
        <v>1800</v>
      </c>
      <c r="H145" s="411" t="s">
        <v>2006</v>
      </c>
      <c r="I145" s="408">
        <v>45553</v>
      </c>
      <c r="J145" s="412">
        <f>I145+31</f>
        <v>45584</v>
      </c>
      <c r="K145" s="412">
        <f>I145+35</f>
        <v>45588</v>
      </c>
      <c r="L145" s="453"/>
      <c r="M145" s="412">
        <f>I145+40</f>
        <v>45593</v>
      </c>
      <c r="N145" s="412">
        <f>I145+42</f>
        <v>45595</v>
      </c>
      <c r="O145" s="412">
        <f>I145+47</f>
        <v>45600</v>
      </c>
      <c r="P145" s="1063">
        <v>45543</v>
      </c>
      <c r="Q145" s="1063">
        <v>45543</v>
      </c>
      <c r="R145" s="14">
        <v>36</v>
      </c>
    </row>
    <row r="146" spans="1:19" s="14" customFormat="1" ht="20.25" hidden="1" thickBot="1">
      <c r="A146" s="398"/>
      <c r="B146" s="398"/>
      <c r="C146" s="965"/>
      <c r="D146" s="414"/>
      <c r="E146" s="414"/>
      <c r="F146" s="415"/>
      <c r="G146" s="416"/>
      <c r="H146" s="417"/>
      <c r="I146" s="414"/>
      <c r="J146" s="414"/>
      <c r="K146" s="414"/>
      <c r="L146" s="170"/>
      <c r="M146" s="414"/>
      <c r="N146" s="414"/>
      <c r="O146" s="414"/>
      <c r="P146" s="1063"/>
      <c r="Q146" s="1063"/>
    </row>
    <row r="147" spans="1:19" s="14" customFormat="1" ht="20.25" hidden="1" thickTop="1">
      <c r="A147" s="398"/>
      <c r="B147" s="398"/>
      <c r="C147" s="1443" t="s">
        <v>1961</v>
      </c>
      <c r="D147" s="408" t="s">
        <v>2007</v>
      </c>
      <c r="E147" s="408">
        <v>45550</v>
      </c>
      <c r="F147" s="814" t="s">
        <v>391</v>
      </c>
      <c r="G147" s="1443" t="s">
        <v>1958</v>
      </c>
      <c r="H147" s="411" t="s">
        <v>2008</v>
      </c>
      <c r="I147" s="408">
        <v>45560</v>
      </c>
      <c r="J147" s="412">
        <f>I147+31</f>
        <v>45591</v>
      </c>
      <c r="K147" s="412">
        <f>I147+35</f>
        <v>45595</v>
      </c>
      <c r="L147" s="453"/>
      <c r="M147" s="412">
        <f>I147+40</f>
        <v>45600</v>
      </c>
      <c r="N147" s="412">
        <f>I147+42</f>
        <v>45602</v>
      </c>
      <c r="O147" s="412">
        <f>I147+47</f>
        <v>45607</v>
      </c>
      <c r="P147" s="1063">
        <v>45550</v>
      </c>
      <c r="Q147" s="1063">
        <v>45550</v>
      </c>
      <c r="S147" s="14">
        <v>37</v>
      </c>
    </row>
    <row r="148" spans="1:19" s="14" customFormat="1" ht="20.25" hidden="1" thickBot="1">
      <c r="A148" s="398"/>
      <c r="B148" s="398"/>
      <c r="C148" s="965" t="s">
        <v>1939</v>
      </c>
      <c r="D148" s="414" t="s">
        <v>2009</v>
      </c>
      <c r="E148" s="414">
        <v>45551</v>
      </c>
      <c r="F148" s="415">
        <v>45553</v>
      </c>
      <c r="G148" s="416"/>
      <c r="H148" s="417"/>
      <c r="I148" s="414"/>
      <c r="J148" s="414"/>
      <c r="K148" s="414"/>
      <c r="L148" s="170"/>
      <c r="M148" s="414"/>
      <c r="N148" s="414"/>
      <c r="O148" s="414"/>
      <c r="P148" s="1063">
        <v>45546</v>
      </c>
      <c r="Q148" s="1063">
        <v>45547</v>
      </c>
      <c r="R148" s="14">
        <v>37</v>
      </c>
    </row>
    <row r="149" spans="1:19" s="14" customFormat="1" ht="20.25" hidden="1" thickTop="1">
      <c r="A149" s="398" t="s">
        <v>2010</v>
      </c>
      <c r="B149" s="398"/>
      <c r="C149" s="1443" t="s">
        <v>1999</v>
      </c>
      <c r="D149" s="408" t="s">
        <v>2011</v>
      </c>
      <c r="E149" s="408">
        <v>45557</v>
      </c>
      <c r="F149" s="814" t="s">
        <v>391</v>
      </c>
      <c r="G149" s="1443" t="s">
        <v>1920</v>
      </c>
      <c r="H149" s="411" t="s">
        <v>2012</v>
      </c>
      <c r="I149" s="408">
        <v>45567</v>
      </c>
      <c r="J149" s="412">
        <f>I149+31</f>
        <v>45598</v>
      </c>
      <c r="K149" s="412">
        <f>I149+35</f>
        <v>45602</v>
      </c>
      <c r="L149" s="453"/>
      <c r="M149" s="412">
        <f>I149+40</f>
        <v>45607</v>
      </c>
      <c r="N149" s="412">
        <f>I149+42</f>
        <v>45609</v>
      </c>
      <c r="O149" s="412">
        <f>I149+47</f>
        <v>45614</v>
      </c>
      <c r="P149" s="1063">
        <v>45557</v>
      </c>
      <c r="Q149" s="1063">
        <v>45557</v>
      </c>
      <c r="R149" s="14">
        <v>38</v>
      </c>
    </row>
    <row r="150" spans="1:19" s="14" customFormat="1" ht="20.25" hidden="1" thickBot="1">
      <c r="A150" s="398"/>
      <c r="B150" s="398"/>
      <c r="C150" s="965" t="s">
        <v>2013</v>
      </c>
      <c r="D150" s="414" t="s">
        <v>2014</v>
      </c>
      <c r="E150" s="414">
        <v>45557</v>
      </c>
      <c r="F150" s="415">
        <v>45559</v>
      </c>
      <c r="G150" s="416"/>
      <c r="H150" s="417"/>
      <c r="I150" s="414"/>
      <c r="J150" s="414"/>
      <c r="K150" s="414"/>
      <c r="L150" s="170"/>
      <c r="M150" s="414"/>
      <c r="N150" s="414"/>
      <c r="O150" s="414"/>
      <c r="P150" s="1063">
        <v>45553</v>
      </c>
      <c r="Q150" s="1063">
        <v>45554</v>
      </c>
      <c r="R150" s="14">
        <v>38</v>
      </c>
    </row>
    <row r="151" spans="1:19" s="14" customFormat="1" ht="20.25" hidden="1" thickTop="1">
      <c r="A151" s="398" t="s">
        <v>1999</v>
      </c>
      <c r="B151" s="398"/>
      <c r="C151" s="1443" t="s">
        <v>1877</v>
      </c>
      <c r="D151" s="408" t="s">
        <v>2015</v>
      </c>
      <c r="E151" s="408">
        <v>45568</v>
      </c>
      <c r="F151" s="409">
        <v>45571</v>
      </c>
      <c r="G151" s="1443" t="s">
        <v>1829</v>
      </c>
      <c r="H151" s="411" t="s">
        <v>2016</v>
      </c>
      <c r="I151" s="408">
        <v>45574</v>
      </c>
      <c r="J151" s="412">
        <f>I151+31</f>
        <v>45605</v>
      </c>
      <c r="K151" s="412">
        <f>I151+35</f>
        <v>45609</v>
      </c>
      <c r="L151" s="453"/>
      <c r="M151" s="412">
        <f>I151+40</f>
        <v>45614</v>
      </c>
      <c r="N151" s="412">
        <f>I151+42</f>
        <v>45616</v>
      </c>
      <c r="O151" s="412">
        <f>I151+47</f>
        <v>45621</v>
      </c>
      <c r="P151" s="1063">
        <v>45564</v>
      </c>
      <c r="Q151" s="1063">
        <v>45565</v>
      </c>
      <c r="R151" s="14">
        <v>40</v>
      </c>
    </row>
    <row r="152" spans="1:19" s="14" customFormat="1" ht="20.25" hidden="1" thickBot="1">
      <c r="A152" s="398" t="s">
        <v>1941</v>
      </c>
      <c r="B152" s="398"/>
      <c r="C152" s="413" t="s">
        <v>1973</v>
      </c>
      <c r="D152" s="414" t="s">
        <v>2017</v>
      </c>
      <c r="E152" s="414">
        <v>45567</v>
      </c>
      <c r="F152" s="415">
        <v>45571</v>
      </c>
      <c r="G152" s="416"/>
      <c r="H152" s="417"/>
      <c r="I152" s="414"/>
      <c r="J152" s="414"/>
      <c r="K152" s="414"/>
      <c r="L152" s="170"/>
      <c r="M152" s="414"/>
      <c r="N152" s="414"/>
      <c r="O152" s="414"/>
      <c r="P152" s="1063">
        <v>45568</v>
      </c>
      <c r="Q152" s="1063">
        <v>45569</v>
      </c>
      <c r="R152" s="14">
        <v>40</v>
      </c>
    </row>
    <row r="153" spans="1:19" s="14" customFormat="1" ht="20.25" hidden="1" thickTop="1">
      <c r="A153" s="398" t="s">
        <v>2018</v>
      </c>
      <c r="B153" s="398"/>
      <c r="C153" s="1443" t="s">
        <v>1877</v>
      </c>
      <c r="D153" s="682" t="s">
        <v>2019</v>
      </c>
      <c r="E153" s="682">
        <v>45577</v>
      </c>
      <c r="F153" s="1967">
        <v>45580</v>
      </c>
      <c r="G153" s="1443" t="s">
        <v>1967</v>
      </c>
      <c r="H153" s="411" t="s">
        <v>2020</v>
      </c>
      <c r="I153" s="408">
        <v>45581</v>
      </c>
      <c r="J153" s="412">
        <f>I153+31</f>
        <v>45612</v>
      </c>
      <c r="K153" s="412">
        <f>I153+35</f>
        <v>45616</v>
      </c>
      <c r="L153" s="453"/>
      <c r="M153" s="412">
        <f>I153+40</f>
        <v>45621</v>
      </c>
      <c r="N153" s="412">
        <f>I153+42</f>
        <v>45623</v>
      </c>
      <c r="O153" s="412">
        <f>I153+47</f>
        <v>45628</v>
      </c>
      <c r="P153" s="1063">
        <v>45574</v>
      </c>
      <c r="Q153" s="1063">
        <v>45575</v>
      </c>
      <c r="R153" s="14">
        <v>41</v>
      </c>
    </row>
    <row r="154" spans="1:19" s="14" customFormat="1" ht="20.25" hidden="1" thickBot="1">
      <c r="A154" s="398"/>
      <c r="B154" s="398"/>
      <c r="C154" s="965"/>
      <c r="D154" s="414"/>
      <c r="E154" s="414"/>
      <c r="F154" s="415"/>
      <c r="G154" s="416"/>
      <c r="H154" s="417"/>
      <c r="I154" s="414"/>
      <c r="J154" s="414"/>
      <c r="K154" s="414"/>
      <c r="L154" s="170"/>
      <c r="M154" s="414"/>
      <c r="N154" s="414"/>
      <c r="O154" s="414"/>
      <c r="P154" s="1063"/>
      <c r="Q154" s="1063"/>
    </row>
    <row r="155" spans="1:19" s="14" customFormat="1" ht="20.25" hidden="1" thickTop="1">
      <c r="A155" s="398" t="s">
        <v>2021</v>
      </c>
      <c r="B155" s="398"/>
      <c r="C155" s="1443" t="s">
        <v>2022</v>
      </c>
      <c r="D155" s="408" t="s">
        <v>2023</v>
      </c>
      <c r="E155" s="408">
        <v>45582</v>
      </c>
      <c r="F155" s="409">
        <v>45584</v>
      </c>
      <c r="G155" s="1443" t="s">
        <v>2024</v>
      </c>
      <c r="H155" s="411" t="s">
        <v>2025</v>
      </c>
      <c r="I155" s="408">
        <v>45588</v>
      </c>
      <c r="J155" s="412">
        <f>I155+31</f>
        <v>45619</v>
      </c>
      <c r="K155" s="412">
        <f>I155+35</f>
        <v>45623</v>
      </c>
      <c r="L155" s="453"/>
      <c r="M155" s="412">
        <f>I155+40</f>
        <v>45628</v>
      </c>
      <c r="N155" s="412">
        <f>I155+42</f>
        <v>45630</v>
      </c>
      <c r="O155" s="412">
        <f>I155+47</f>
        <v>45635</v>
      </c>
      <c r="P155" s="1063">
        <v>45581</v>
      </c>
      <c r="Q155" s="1063">
        <v>45582</v>
      </c>
      <c r="R155" s="14">
        <v>42</v>
      </c>
    </row>
    <row r="156" spans="1:19" s="14" customFormat="1" ht="20.25" hidden="1" thickBot="1">
      <c r="A156" s="398"/>
      <c r="B156" s="398"/>
      <c r="C156" s="965"/>
      <c r="D156" s="414"/>
      <c r="E156" s="414"/>
      <c r="F156" s="415"/>
      <c r="G156" s="416"/>
      <c r="H156" s="417"/>
      <c r="I156" s="414"/>
      <c r="J156" s="414"/>
      <c r="K156" s="414"/>
      <c r="L156" s="170"/>
      <c r="M156" s="414"/>
      <c r="N156" s="414"/>
      <c r="O156" s="414"/>
      <c r="P156" s="1063"/>
      <c r="Q156" s="1063"/>
    </row>
    <row r="157" spans="1:19" s="14" customFormat="1" ht="20.25" hidden="1" thickTop="1">
      <c r="A157" s="398" t="s">
        <v>2026</v>
      </c>
      <c r="B157" s="398"/>
      <c r="C157" s="1443" t="s">
        <v>2027</v>
      </c>
      <c r="D157" s="408" t="s">
        <v>2028</v>
      </c>
      <c r="E157" s="408">
        <v>45588</v>
      </c>
      <c r="F157" s="409">
        <v>45590</v>
      </c>
      <c r="G157" s="1443" t="s">
        <v>1842</v>
      </c>
      <c r="H157" s="411" t="s">
        <v>2029</v>
      </c>
      <c r="I157" s="408">
        <v>45595</v>
      </c>
      <c r="J157" s="412">
        <f>I157+31</f>
        <v>45626</v>
      </c>
      <c r="K157" s="412">
        <f>I157+35</f>
        <v>45630</v>
      </c>
      <c r="L157" s="453"/>
      <c r="M157" s="412">
        <f>I157+40</f>
        <v>45635</v>
      </c>
      <c r="N157" s="412">
        <f>I157+42</f>
        <v>45637</v>
      </c>
      <c r="O157" s="412">
        <f>I157+47</f>
        <v>45642</v>
      </c>
      <c r="P157" s="1063">
        <v>45589</v>
      </c>
      <c r="Q157" s="1063">
        <v>45590</v>
      </c>
      <c r="R157" s="14">
        <v>43</v>
      </c>
    </row>
    <row r="158" spans="1:19" s="14" customFormat="1" ht="20.25" hidden="1" thickBot="1">
      <c r="A158" s="398"/>
      <c r="B158" s="398"/>
      <c r="C158" s="965"/>
      <c r="D158" s="414"/>
      <c r="E158" s="414"/>
      <c r="F158" s="415"/>
      <c r="G158" s="416"/>
      <c r="H158" s="417"/>
      <c r="I158" s="414"/>
      <c r="J158" s="414"/>
      <c r="K158" s="414"/>
      <c r="L158" s="170"/>
      <c r="M158" s="414"/>
      <c r="N158" s="414"/>
      <c r="O158" s="414"/>
      <c r="P158" s="1063"/>
      <c r="Q158" s="1063"/>
    </row>
    <row r="159" spans="1:19" s="14" customFormat="1" ht="20.25" hidden="1" thickTop="1">
      <c r="A159" s="398" t="s">
        <v>2030</v>
      </c>
      <c r="B159" s="398"/>
      <c r="C159" s="1443" t="s">
        <v>2031</v>
      </c>
      <c r="D159" s="408" t="s">
        <v>2032</v>
      </c>
      <c r="E159" s="408">
        <v>45596</v>
      </c>
      <c r="F159" s="409">
        <v>45598</v>
      </c>
      <c r="G159" s="1443" t="s">
        <v>1846</v>
      </c>
      <c r="H159" s="411" t="s">
        <v>2033</v>
      </c>
      <c r="I159" s="408">
        <v>45602</v>
      </c>
      <c r="J159" s="412">
        <f>I159+31</f>
        <v>45633</v>
      </c>
      <c r="K159" s="412">
        <f>I159+35</f>
        <v>45637</v>
      </c>
      <c r="L159" s="453"/>
      <c r="M159" s="412">
        <f>I159+40</f>
        <v>45642</v>
      </c>
      <c r="N159" s="412">
        <f>I159+42</f>
        <v>45644</v>
      </c>
      <c r="O159" s="412">
        <f>I159+47</f>
        <v>45649</v>
      </c>
      <c r="P159" s="1063">
        <v>45596</v>
      </c>
      <c r="Q159" s="1063">
        <v>45597</v>
      </c>
      <c r="R159" s="14">
        <v>44</v>
      </c>
    </row>
    <row r="160" spans="1:19" s="14" customFormat="1" ht="20.25" hidden="1" thickBot="1">
      <c r="A160" s="398"/>
      <c r="B160" s="398"/>
      <c r="C160" s="965"/>
      <c r="D160" s="414"/>
      <c r="E160" s="414"/>
      <c r="F160" s="415"/>
      <c r="G160" s="416"/>
      <c r="H160" s="417"/>
      <c r="I160" s="414"/>
      <c r="J160" s="414"/>
      <c r="K160" s="414"/>
      <c r="L160" s="170"/>
      <c r="M160" s="414"/>
      <c r="N160" s="414"/>
      <c r="O160" s="414"/>
      <c r="P160" s="1063"/>
      <c r="Q160" s="1063"/>
    </row>
    <row r="161" spans="1:18" s="14" customFormat="1" ht="20.25" hidden="1" thickTop="1">
      <c r="A161" s="398" t="s">
        <v>2034</v>
      </c>
      <c r="B161" s="398"/>
      <c r="C161" s="1443" t="s">
        <v>2013</v>
      </c>
      <c r="D161" s="2817" t="s">
        <v>2035</v>
      </c>
      <c r="E161" s="408">
        <v>45605</v>
      </c>
      <c r="F161" s="409">
        <v>45607</v>
      </c>
      <c r="G161" s="1443" t="s">
        <v>442</v>
      </c>
      <c r="H161" s="411" t="s">
        <v>2036</v>
      </c>
      <c r="I161" s="408">
        <v>45609</v>
      </c>
      <c r="J161" s="412">
        <f>I161+31</f>
        <v>45640</v>
      </c>
      <c r="K161" s="412">
        <f>I161+35</f>
        <v>45644</v>
      </c>
      <c r="L161" s="453"/>
      <c r="M161" s="412">
        <f>I161+40</f>
        <v>45649</v>
      </c>
      <c r="N161" s="412">
        <f>I161+42</f>
        <v>45651</v>
      </c>
      <c r="O161" s="412">
        <f>I161+47</f>
        <v>45656</v>
      </c>
      <c r="P161" s="1063">
        <v>45602</v>
      </c>
      <c r="Q161" s="1063">
        <v>45603</v>
      </c>
      <c r="R161" s="14">
        <v>45</v>
      </c>
    </row>
    <row r="162" spans="1:18" s="14" customFormat="1" ht="20.25" hidden="1" thickBot="1">
      <c r="A162" s="398"/>
      <c r="B162" s="398"/>
      <c r="C162" s="965"/>
      <c r="D162" s="414"/>
      <c r="E162" s="414"/>
      <c r="F162" s="415"/>
      <c r="G162" s="416"/>
      <c r="H162" s="417"/>
      <c r="I162" s="414"/>
      <c r="J162" s="414"/>
      <c r="K162" s="414"/>
      <c r="L162" s="170"/>
      <c r="M162" s="414"/>
      <c r="N162" s="414"/>
      <c r="O162" s="414"/>
      <c r="P162" s="1063"/>
      <c r="Q162" s="1063"/>
    </row>
    <row r="163" spans="1:18" s="14" customFormat="1" ht="20.25" hidden="1" thickTop="1">
      <c r="A163" s="398"/>
      <c r="B163" s="398"/>
      <c r="C163" s="1443" t="s">
        <v>1973</v>
      </c>
      <c r="D163" s="408" t="s">
        <v>2037</v>
      </c>
      <c r="E163" s="408">
        <v>45612</v>
      </c>
      <c r="F163" s="409">
        <v>45614</v>
      </c>
      <c r="G163" s="1443" t="s">
        <v>1797</v>
      </c>
      <c r="H163" s="411" t="s">
        <v>2038</v>
      </c>
      <c r="I163" s="408">
        <v>45616</v>
      </c>
      <c r="J163" s="412">
        <f>I163+31</f>
        <v>45647</v>
      </c>
      <c r="K163" s="412">
        <f>I163+35</f>
        <v>45651</v>
      </c>
      <c r="L163" s="453"/>
      <c r="M163" s="412">
        <f>I163+40</f>
        <v>45656</v>
      </c>
      <c r="N163" s="412">
        <f>I163+42</f>
        <v>45658</v>
      </c>
      <c r="O163" s="412">
        <f>I163+47</f>
        <v>45663</v>
      </c>
      <c r="P163" s="1063">
        <v>45610</v>
      </c>
      <c r="Q163" s="1063">
        <v>45611</v>
      </c>
      <c r="R163" s="14">
        <v>46</v>
      </c>
    </row>
    <row r="164" spans="1:18" s="14" customFormat="1" ht="20.25" hidden="1" thickBot="1">
      <c r="A164" s="398"/>
      <c r="B164" s="398"/>
      <c r="C164" s="965"/>
      <c r="D164" s="414"/>
      <c r="E164" s="414"/>
      <c r="F164" s="415"/>
      <c r="G164" s="416"/>
      <c r="H164" s="417"/>
      <c r="I164" s="414"/>
      <c r="J164" s="414"/>
      <c r="K164" s="414"/>
      <c r="L164" s="170"/>
      <c r="M164" s="414"/>
      <c r="N164" s="414"/>
      <c r="O164" s="414"/>
      <c r="P164" s="1063"/>
      <c r="Q164" s="1063"/>
    </row>
    <row r="165" spans="1:18" s="14" customFormat="1" ht="20.25" hidden="1" thickTop="1">
      <c r="A165" s="398" t="s">
        <v>2039</v>
      </c>
      <c r="B165" s="398"/>
      <c r="C165" s="1443" t="s">
        <v>2040</v>
      </c>
      <c r="D165" s="2817" t="s">
        <v>2041</v>
      </c>
      <c r="E165" s="408">
        <v>45621</v>
      </c>
      <c r="F165" s="409">
        <v>45623</v>
      </c>
      <c r="G165" s="1443" t="s">
        <v>1803</v>
      </c>
      <c r="H165" s="411" t="s">
        <v>2042</v>
      </c>
      <c r="I165" s="408">
        <v>45623</v>
      </c>
      <c r="J165" s="412">
        <f>I165+31</f>
        <v>45654</v>
      </c>
      <c r="K165" s="412">
        <f>I165+35</f>
        <v>45658</v>
      </c>
      <c r="L165" s="453"/>
      <c r="M165" s="412">
        <f>I165+40</f>
        <v>45663</v>
      </c>
      <c r="N165" s="412">
        <f>I165+42</f>
        <v>45665</v>
      </c>
      <c r="O165" s="412">
        <f>I165+47</f>
        <v>45670</v>
      </c>
      <c r="P165" s="1063">
        <v>45616</v>
      </c>
      <c r="Q165" s="1063">
        <v>45617</v>
      </c>
      <c r="R165" s="14">
        <v>47</v>
      </c>
    </row>
    <row r="166" spans="1:18" s="14" customFormat="1" ht="20.25" hidden="1" thickBot="1">
      <c r="A166" s="398"/>
      <c r="B166" s="398"/>
      <c r="C166" s="965"/>
      <c r="D166" s="414"/>
      <c r="E166" s="414"/>
      <c r="F166" s="415"/>
      <c r="G166" s="416"/>
      <c r="H166" s="417"/>
      <c r="I166" s="414"/>
      <c r="J166" s="414"/>
      <c r="K166" s="414"/>
      <c r="L166" s="170"/>
      <c r="M166" s="414"/>
      <c r="N166" s="414"/>
      <c r="O166" s="414"/>
      <c r="P166" s="1063"/>
      <c r="Q166" s="1063"/>
    </row>
    <row r="167" spans="1:18" s="14" customFormat="1" ht="20.25" hidden="1" thickTop="1">
      <c r="A167" s="398"/>
      <c r="B167" s="398"/>
      <c r="C167" s="1443" t="s">
        <v>2043</v>
      </c>
      <c r="D167" s="408" t="s">
        <v>2044</v>
      </c>
      <c r="E167" s="408">
        <v>45625</v>
      </c>
      <c r="F167" s="409">
        <v>45627</v>
      </c>
      <c r="G167" s="1443" t="s">
        <v>1824</v>
      </c>
      <c r="H167" s="411" t="s">
        <v>2045</v>
      </c>
      <c r="I167" s="408">
        <v>45630</v>
      </c>
      <c r="J167" s="412">
        <f>I167+31</f>
        <v>45661</v>
      </c>
      <c r="K167" s="412">
        <f>I167+35</f>
        <v>45665</v>
      </c>
      <c r="L167" s="453"/>
      <c r="M167" s="412">
        <f>I167+40</f>
        <v>45670</v>
      </c>
      <c r="N167" s="412">
        <f>I167+42</f>
        <v>45672</v>
      </c>
      <c r="O167" s="412">
        <f>I167+47</f>
        <v>45677</v>
      </c>
      <c r="P167" s="1063">
        <v>45624</v>
      </c>
      <c r="Q167" s="1063">
        <v>45625</v>
      </c>
      <c r="R167" s="14">
        <v>48</v>
      </c>
    </row>
    <row r="168" spans="1:18" s="14" customFormat="1" ht="20.25" hidden="1" thickBot="1">
      <c r="A168" s="398"/>
      <c r="B168" s="398"/>
      <c r="C168" s="965"/>
      <c r="D168" s="414"/>
      <c r="E168" s="414"/>
      <c r="F168" s="415"/>
      <c r="G168" s="416"/>
      <c r="H168" s="417"/>
      <c r="I168" s="414"/>
      <c r="J168" s="414"/>
      <c r="K168" s="414"/>
      <c r="L168" s="170"/>
      <c r="M168" s="414"/>
      <c r="N168" s="414"/>
      <c r="O168" s="414"/>
      <c r="P168" s="1063"/>
      <c r="Q168" s="1063"/>
    </row>
    <row r="169" spans="1:18" s="14" customFormat="1" ht="20.25" hidden="1" thickTop="1">
      <c r="A169" s="398"/>
      <c r="B169" s="398"/>
      <c r="C169" s="1443" t="s">
        <v>2046</v>
      </c>
      <c r="D169" s="408" t="s">
        <v>2047</v>
      </c>
      <c r="E169" s="408">
        <v>45640</v>
      </c>
      <c r="F169" s="409">
        <v>45642</v>
      </c>
      <c r="G169" s="1443" t="s">
        <v>1811</v>
      </c>
      <c r="H169" s="411" t="s">
        <v>2048</v>
      </c>
      <c r="I169" s="408">
        <v>45637</v>
      </c>
      <c r="J169" s="412">
        <f>I169+31</f>
        <v>45668</v>
      </c>
      <c r="K169" s="412">
        <f>I169+35</f>
        <v>45672</v>
      </c>
      <c r="L169" s="453"/>
      <c r="M169" s="412">
        <f>I169+40</f>
        <v>45677</v>
      </c>
      <c r="N169" s="412">
        <f>I169+42</f>
        <v>45679</v>
      </c>
      <c r="O169" s="412">
        <f>I169+47</f>
        <v>45684</v>
      </c>
      <c r="P169" s="1063">
        <v>45631</v>
      </c>
      <c r="Q169" s="1063">
        <v>45632</v>
      </c>
      <c r="R169" s="14">
        <v>49</v>
      </c>
    </row>
    <row r="170" spans="1:18" s="14" customFormat="1" ht="20.25" hidden="1" thickBot="1">
      <c r="A170" s="398"/>
      <c r="B170" s="398"/>
      <c r="C170" s="965"/>
      <c r="D170" s="414"/>
      <c r="E170" s="414"/>
      <c r="F170" s="415"/>
      <c r="G170" s="416"/>
      <c r="H170" s="417"/>
      <c r="I170" s="414"/>
      <c r="J170" s="414"/>
      <c r="K170" s="414"/>
      <c r="L170" s="170"/>
      <c r="M170" s="414"/>
      <c r="N170" s="414"/>
      <c r="O170" s="414"/>
      <c r="P170" s="1063"/>
      <c r="Q170" s="1063"/>
    </row>
    <row r="171" spans="1:18" s="14" customFormat="1" ht="20.25" hidden="1" thickTop="1">
      <c r="A171" s="398"/>
      <c r="B171" s="398"/>
      <c r="C171" s="1443" t="s">
        <v>2049</v>
      </c>
      <c r="D171" s="408" t="s">
        <v>2050</v>
      </c>
      <c r="E171" s="408">
        <v>45647</v>
      </c>
      <c r="F171" s="409">
        <v>45649</v>
      </c>
      <c r="G171" s="1443" t="s">
        <v>180</v>
      </c>
      <c r="H171" s="411" t="s">
        <v>2051</v>
      </c>
      <c r="I171" s="408">
        <v>45644</v>
      </c>
      <c r="J171" s="412">
        <f>I171+31</f>
        <v>45675</v>
      </c>
      <c r="K171" s="412">
        <f>I171+35</f>
        <v>45679</v>
      </c>
      <c r="L171" s="453"/>
      <c r="M171" s="412">
        <f>I171+40</f>
        <v>45684</v>
      </c>
      <c r="N171" s="412">
        <f>I171+42</f>
        <v>45686</v>
      </c>
      <c r="O171" s="412">
        <f>I171+47</f>
        <v>45691</v>
      </c>
      <c r="P171" s="1063">
        <v>45638</v>
      </c>
      <c r="Q171" s="1063">
        <v>45639</v>
      </c>
      <c r="R171" s="14">
        <v>50</v>
      </c>
    </row>
    <row r="172" spans="1:18" s="14" customFormat="1" ht="20.25" hidden="1" thickBot="1">
      <c r="A172" s="398"/>
      <c r="B172" s="398"/>
      <c r="C172" s="965"/>
      <c r="D172" s="414"/>
      <c r="E172" s="414"/>
      <c r="F172" s="415"/>
      <c r="G172" s="416"/>
      <c r="H172" s="417"/>
      <c r="I172" s="414"/>
      <c r="J172" s="414"/>
      <c r="K172" s="414"/>
      <c r="L172" s="170"/>
      <c r="M172" s="414"/>
      <c r="N172" s="414"/>
      <c r="O172" s="414"/>
      <c r="P172" s="1063"/>
      <c r="Q172" s="1063"/>
    </row>
    <row r="173" spans="1:18" s="14" customFormat="1" ht="20.25" hidden="1" thickTop="1">
      <c r="A173" s="398"/>
      <c r="B173" s="398"/>
      <c r="C173" s="1443" t="s">
        <v>1939</v>
      </c>
      <c r="D173" s="408" t="s">
        <v>2052</v>
      </c>
      <c r="E173" s="408">
        <v>45649</v>
      </c>
      <c r="F173" s="409">
        <v>45651</v>
      </c>
      <c r="G173" s="1443" t="s">
        <v>164</v>
      </c>
      <c r="H173" s="411" t="s">
        <v>2053</v>
      </c>
      <c r="I173" s="408">
        <v>45653</v>
      </c>
      <c r="J173" s="412">
        <f>I173+31</f>
        <v>45684</v>
      </c>
      <c r="K173" s="412">
        <f>I173+35</f>
        <v>45688</v>
      </c>
      <c r="L173" s="453"/>
      <c r="M173" s="412">
        <f>I173+40</f>
        <v>45693</v>
      </c>
      <c r="N173" s="412">
        <f>I173+42</f>
        <v>45695</v>
      </c>
      <c r="O173" s="412">
        <f>I173+47</f>
        <v>45700</v>
      </c>
      <c r="P173" s="1063">
        <v>45645</v>
      </c>
      <c r="Q173" s="1063">
        <v>45646</v>
      </c>
      <c r="R173" s="14">
        <v>51</v>
      </c>
    </row>
    <row r="174" spans="1:18" s="14" customFormat="1" ht="20.25" hidden="1" thickBot="1">
      <c r="A174" s="398"/>
      <c r="B174" s="398"/>
      <c r="C174" s="965"/>
      <c r="D174" s="414"/>
      <c r="E174" s="414"/>
      <c r="F174" s="415"/>
      <c r="G174" s="416"/>
      <c r="H174" s="417"/>
      <c r="I174" s="414"/>
      <c r="J174" s="414"/>
      <c r="K174" s="414"/>
      <c r="L174" s="170"/>
      <c r="M174" s="414"/>
      <c r="N174" s="414"/>
      <c r="O174" s="414"/>
      <c r="P174" s="1063"/>
      <c r="Q174" s="1063"/>
    </row>
    <row r="175" spans="1:18" s="14" customFormat="1" ht="20.25" hidden="1" thickTop="1">
      <c r="A175" s="398"/>
      <c r="B175" s="398"/>
      <c r="C175" s="1443" t="s">
        <v>1973</v>
      </c>
      <c r="D175" s="408" t="s">
        <v>2054</v>
      </c>
      <c r="E175" s="408">
        <v>45653</v>
      </c>
      <c r="F175" s="409">
        <v>45655</v>
      </c>
      <c r="G175" s="1443" t="s">
        <v>1819</v>
      </c>
      <c r="H175" s="411" t="s">
        <v>2055</v>
      </c>
      <c r="I175" s="408">
        <v>45658</v>
      </c>
      <c r="J175" s="412">
        <f>I175+31</f>
        <v>45689</v>
      </c>
      <c r="K175" s="412">
        <f>I175+35</f>
        <v>45693</v>
      </c>
      <c r="L175" s="453"/>
      <c r="M175" s="412">
        <f>I175+40</f>
        <v>45698</v>
      </c>
      <c r="N175" s="412">
        <f>I175+42</f>
        <v>45700</v>
      </c>
      <c r="O175" s="412">
        <f>I175+47</f>
        <v>45705</v>
      </c>
      <c r="P175" s="1063">
        <v>45652</v>
      </c>
      <c r="Q175" s="1063">
        <v>45653</v>
      </c>
      <c r="R175" s="14">
        <v>52</v>
      </c>
    </row>
    <row r="176" spans="1:18" s="14" customFormat="1" ht="20.25" hidden="1" thickBot="1">
      <c r="A176" s="398"/>
      <c r="B176" s="398"/>
      <c r="C176" s="965"/>
      <c r="D176" s="414"/>
      <c r="E176" s="414"/>
      <c r="F176" s="415"/>
      <c r="G176" s="416"/>
      <c r="H176" s="417"/>
      <c r="I176" s="414"/>
      <c r="J176" s="414"/>
      <c r="K176" s="414"/>
      <c r="L176" s="170"/>
      <c r="M176" s="414"/>
      <c r="N176" s="414"/>
      <c r="O176" s="414"/>
      <c r="P176" s="1063"/>
      <c r="Q176" s="1063"/>
    </row>
    <row r="177" spans="1:18" s="14" customFormat="1" ht="20.25" hidden="1" thickTop="1">
      <c r="A177" s="398"/>
      <c r="B177" s="398"/>
      <c r="C177" s="1892" t="s">
        <v>2043</v>
      </c>
      <c r="D177" s="408" t="s">
        <v>2056</v>
      </c>
      <c r="E177" s="408">
        <v>45294</v>
      </c>
      <c r="F177" s="409">
        <v>45662</v>
      </c>
      <c r="G177" s="1443" t="s">
        <v>1800</v>
      </c>
      <c r="H177" s="411" t="s">
        <v>2057</v>
      </c>
      <c r="I177" s="408">
        <v>45665</v>
      </c>
      <c r="J177" s="412">
        <f>I177+31</f>
        <v>45696</v>
      </c>
      <c r="K177" s="412">
        <f>I177+35</f>
        <v>45700</v>
      </c>
      <c r="L177" s="453"/>
      <c r="M177" s="412">
        <f>I177+40</f>
        <v>45705</v>
      </c>
      <c r="N177" s="412">
        <f>I177+42</f>
        <v>45707</v>
      </c>
      <c r="O177" s="412">
        <f>I177+47</f>
        <v>45712</v>
      </c>
      <c r="P177" s="1063">
        <v>45659</v>
      </c>
      <c r="Q177" s="1063">
        <v>45660</v>
      </c>
      <c r="R177" s="14">
        <v>1</v>
      </c>
    </row>
    <row r="178" spans="1:18" s="14" customFormat="1" ht="20.25" hidden="1" thickBot="1">
      <c r="A178" s="398"/>
      <c r="B178" s="398"/>
      <c r="C178" s="965"/>
      <c r="D178" s="414"/>
      <c r="E178" s="414"/>
      <c r="F178" s="415"/>
      <c r="G178" s="416"/>
      <c r="H178" s="417"/>
      <c r="I178" s="414"/>
      <c r="J178" s="414"/>
      <c r="K178" s="414"/>
      <c r="L178" s="170"/>
      <c r="M178" s="414"/>
      <c r="N178" s="414"/>
      <c r="O178" s="414"/>
      <c r="P178" s="1063"/>
      <c r="Q178" s="1063"/>
    </row>
    <row r="179" spans="1:18" s="14" customFormat="1" ht="20.25" hidden="1" thickTop="1">
      <c r="A179" s="398" t="s">
        <v>1941</v>
      </c>
      <c r="B179" s="398"/>
      <c r="C179" s="1443" t="s">
        <v>2040</v>
      </c>
      <c r="D179" s="408" t="s">
        <v>2058</v>
      </c>
      <c r="E179" s="408">
        <v>45669</v>
      </c>
      <c r="F179" s="409">
        <v>45671</v>
      </c>
      <c r="G179" s="1443" t="s">
        <v>1958</v>
      </c>
      <c r="H179" s="411" t="s">
        <v>2059</v>
      </c>
      <c r="I179" s="408">
        <v>45672</v>
      </c>
      <c r="J179" s="412">
        <f>I179+31</f>
        <v>45703</v>
      </c>
      <c r="K179" s="412">
        <f>I179+35</f>
        <v>45707</v>
      </c>
      <c r="L179" s="453"/>
      <c r="M179" s="412">
        <f>I179+40</f>
        <v>45712</v>
      </c>
      <c r="N179" s="412">
        <f>I179+42</f>
        <v>45714</v>
      </c>
      <c r="O179" s="412">
        <f>I179+47</f>
        <v>45719</v>
      </c>
      <c r="P179" s="1063">
        <v>45292</v>
      </c>
      <c r="Q179" s="1063">
        <v>45293</v>
      </c>
      <c r="R179" s="14">
        <v>2</v>
      </c>
    </row>
    <row r="180" spans="1:18" s="14" customFormat="1" ht="20.25" hidden="1" thickBot="1">
      <c r="A180" s="398"/>
      <c r="B180" s="398"/>
      <c r="C180" s="965"/>
      <c r="D180" s="414"/>
      <c r="E180" s="414"/>
      <c r="F180" s="415"/>
      <c r="G180" s="416"/>
      <c r="H180" s="417"/>
      <c r="I180" s="414"/>
      <c r="J180" s="414"/>
      <c r="K180" s="414"/>
      <c r="L180" s="170"/>
      <c r="M180" s="414"/>
      <c r="N180" s="414"/>
      <c r="O180" s="414"/>
      <c r="P180" s="1063"/>
      <c r="Q180" s="1063"/>
    </row>
    <row r="181" spans="1:18" s="14" customFormat="1" ht="20.25" hidden="1" thickTop="1">
      <c r="A181" s="398" t="s">
        <v>2046</v>
      </c>
      <c r="B181" s="398"/>
      <c r="C181" s="1443" t="s">
        <v>1877</v>
      </c>
      <c r="D181" s="408" t="s">
        <v>2060</v>
      </c>
      <c r="E181" s="408">
        <v>45673</v>
      </c>
      <c r="F181" s="409">
        <v>45676</v>
      </c>
      <c r="G181" s="1443" t="s">
        <v>1920</v>
      </c>
      <c r="H181" s="411" t="s">
        <v>2061</v>
      </c>
      <c r="I181" s="408">
        <v>45679</v>
      </c>
      <c r="J181" s="412">
        <f>I181+31</f>
        <v>45710</v>
      </c>
      <c r="K181" s="412">
        <f>I181+35</f>
        <v>45714</v>
      </c>
      <c r="L181" s="453"/>
      <c r="M181" s="412">
        <f>I181+40</f>
        <v>45719</v>
      </c>
      <c r="N181" s="412">
        <f>I181+42</f>
        <v>45721</v>
      </c>
      <c r="O181" s="412">
        <f>I181+47</f>
        <v>45726</v>
      </c>
      <c r="P181" s="1063">
        <v>45665</v>
      </c>
      <c r="Q181" s="1063">
        <v>45666</v>
      </c>
      <c r="R181" s="14">
        <v>3</v>
      </c>
    </row>
    <row r="182" spans="1:18" s="14" customFormat="1" ht="20.25" hidden="1" thickBot="1">
      <c r="A182" s="398" t="s">
        <v>2046</v>
      </c>
      <c r="B182" s="398"/>
      <c r="C182" s="965" t="s">
        <v>2062</v>
      </c>
      <c r="D182" s="414" t="s">
        <v>2063</v>
      </c>
      <c r="E182" s="414">
        <v>45678</v>
      </c>
      <c r="F182" s="415">
        <v>45681</v>
      </c>
      <c r="G182" s="416"/>
      <c r="H182" s="417"/>
      <c r="I182" s="414"/>
      <c r="J182" s="414"/>
      <c r="K182" s="414"/>
      <c r="L182" s="170"/>
      <c r="M182" s="414"/>
      <c r="N182" s="414"/>
      <c r="O182" s="414"/>
      <c r="P182" s="1063">
        <v>45672</v>
      </c>
      <c r="Q182" s="1063">
        <v>45673</v>
      </c>
    </row>
    <row r="183" spans="1:18" s="14" customFormat="1" ht="20.25" hidden="1" thickTop="1">
      <c r="A183" s="398" t="s">
        <v>2049</v>
      </c>
      <c r="B183" s="398"/>
      <c r="C183" s="2865" t="s">
        <v>2046</v>
      </c>
      <c r="D183" s="1039" t="s">
        <v>2064</v>
      </c>
      <c r="E183" s="1039">
        <v>45680</v>
      </c>
      <c r="F183" s="1040">
        <v>45683</v>
      </c>
      <c r="G183" s="1443" t="s">
        <v>1829</v>
      </c>
      <c r="H183" s="411" t="s">
        <v>2065</v>
      </c>
      <c r="I183" s="408">
        <v>45686</v>
      </c>
      <c r="J183" s="412">
        <f>I183+31</f>
        <v>45717</v>
      </c>
      <c r="K183" s="412">
        <f>I183+35</f>
        <v>45721</v>
      </c>
      <c r="L183" s="453"/>
      <c r="M183" s="412">
        <f>I183+40</f>
        <v>45726</v>
      </c>
      <c r="N183" s="412">
        <f>I183+42</f>
        <v>45728</v>
      </c>
      <c r="O183" s="412">
        <f>I183+47</f>
        <v>45733</v>
      </c>
      <c r="P183" s="1063">
        <v>45680</v>
      </c>
      <c r="Q183" s="1063">
        <v>45681</v>
      </c>
      <c r="R183" s="14">
        <v>4</v>
      </c>
    </row>
    <row r="184" spans="1:18" s="14" customFormat="1" ht="20.25" hidden="1" thickBot="1">
      <c r="A184" s="398" t="s">
        <v>1939</v>
      </c>
      <c r="B184" s="398"/>
      <c r="C184" s="965" t="s">
        <v>2066</v>
      </c>
      <c r="D184" s="414" t="s">
        <v>2067</v>
      </c>
      <c r="E184" s="414">
        <v>45682</v>
      </c>
      <c r="F184" s="415">
        <v>45684</v>
      </c>
      <c r="G184" s="416"/>
      <c r="H184" s="417"/>
      <c r="I184" s="414"/>
      <c r="J184" s="414"/>
      <c r="K184" s="414"/>
      <c r="L184" s="170"/>
      <c r="M184" s="414"/>
      <c r="N184" s="414"/>
      <c r="O184" s="414"/>
      <c r="P184" s="1063">
        <v>45679</v>
      </c>
      <c r="Q184" s="1063">
        <v>45680</v>
      </c>
    </row>
    <row r="185" spans="1:18" s="14" customFormat="1" ht="20.25" hidden="1" thickTop="1">
      <c r="A185" s="398"/>
      <c r="B185" s="398"/>
      <c r="C185" s="2865" t="s">
        <v>1939</v>
      </c>
      <c r="D185" s="1039" t="s">
        <v>2068</v>
      </c>
      <c r="E185" s="1039">
        <v>45687</v>
      </c>
      <c r="F185" s="1040">
        <v>45690</v>
      </c>
      <c r="G185" s="1443" t="s">
        <v>1967</v>
      </c>
      <c r="H185" s="411" t="s">
        <v>2069</v>
      </c>
      <c r="I185" s="408">
        <v>45693</v>
      </c>
      <c r="J185" s="412">
        <f>I185+31</f>
        <v>45724</v>
      </c>
      <c r="K185" s="412">
        <f>I185+35</f>
        <v>45728</v>
      </c>
      <c r="L185" s="453"/>
      <c r="M185" s="412">
        <f>I185+40</f>
        <v>45733</v>
      </c>
      <c r="N185" s="412">
        <f>I185+42</f>
        <v>45735</v>
      </c>
      <c r="O185" s="412">
        <f>I185+47</f>
        <v>45740</v>
      </c>
      <c r="P185" s="1063">
        <v>45687</v>
      </c>
      <c r="Q185" s="1063">
        <v>45688</v>
      </c>
      <c r="R185" s="14">
        <v>5</v>
      </c>
    </row>
    <row r="186" spans="1:18" s="14" customFormat="1" ht="20.25" hidden="1" thickBot="1">
      <c r="A186" s="398" t="s">
        <v>1973</v>
      </c>
      <c r="B186" s="398"/>
      <c r="C186" s="965" t="s">
        <v>2040</v>
      </c>
      <c r="D186" s="414" t="s">
        <v>2070</v>
      </c>
      <c r="E186" s="414">
        <v>45690</v>
      </c>
      <c r="F186" s="415">
        <v>45692</v>
      </c>
      <c r="G186" s="416"/>
      <c r="H186" s="417"/>
      <c r="I186" s="414"/>
      <c r="J186" s="414"/>
      <c r="K186" s="414"/>
      <c r="L186" s="170"/>
      <c r="M186" s="414"/>
      <c r="N186" s="414"/>
      <c r="O186" s="414"/>
      <c r="P186" s="1063">
        <v>45686</v>
      </c>
      <c r="Q186" s="1063">
        <v>45687</v>
      </c>
    </row>
    <row r="187" spans="1:18" s="14" customFormat="1" ht="20.25" hidden="1" thickTop="1">
      <c r="A187" s="398" t="s">
        <v>1941</v>
      </c>
      <c r="B187" s="398"/>
      <c r="C187" s="1443" t="s">
        <v>2013</v>
      </c>
      <c r="D187" s="408" t="s">
        <v>2071</v>
      </c>
      <c r="E187" s="408">
        <v>45693</v>
      </c>
      <c r="F187" s="409">
        <v>45696</v>
      </c>
      <c r="G187" s="1443" t="s">
        <v>2024</v>
      </c>
      <c r="H187" s="411" t="s">
        <v>2072</v>
      </c>
      <c r="I187" s="408">
        <v>45334</v>
      </c>
      <c r="J187" s="412">
        <f>I187+31</f>
        <v>45365</v>
      </c>
      <c r="K187" s="412">
        <f>I187+35</f>
        <v>45369</v>
      </c>
      <c r="L187" s="453"/>
      <c r="M187" s="412">
        <f>I187+40</f>
        <v>45374</v>
      </c>
      <c r="N187" s="412">
        <f>I187+42</f>
        <v>45376</v>
      </c>
      <c r="O187" s="412">
        <f>I187+47</f>
        <v>45381</v>
      </c>
      <c r="P187" s="1063">
        <v>45693</v>
      </c>
      <c r="Q187" s="1063">
        <v>45694</v>
      </c>
      <c r="R187" s="14">
        <v>6</v>
      </c>
    </row>
    <row r="188" spans="1:18" s="14" customFormat="1" ht="20.25" hidden="1" thickBot="1">
      <c r="A188" s="398"/>
      <c r="B188" s="398"/>
      <c r="C188" s="965"/>
      <c r="D188" s="414"/>
      <c r="E188" s="414"/>
      <c r="F188" s="415"/>
      <c r="G188" s="416"/>
      <c r="H188" s="417"/>
      <c r="I188" s="414"/>
      <c r="J188" s="414"/>
      <c r="K188" s="414"/>
      <c r="L188" s="170"/>
      <c r="M188" s="414"/>
      <c r="N188" s="414"/>
      <c r="O188" s="414"/>
      <c r="P188" s="1063"/>
      <c r="Q188" s="1063"/>
    </row>
    <row r="189" spans="1:18" s="14" customFormat="1" ht="20.25" hidden="1" thickTop="1">
      <c r="A189" s="398"/>
      <c r="B189" s="398"/>
      <c r="C189" s="18"/>
      <c r="D189" s="400"/>
      <c r="E189" s="400"/>
      <c r="F189" s="400"/>
      <c r="G189" s="430"/>
      <c r="H189" s="429"/>
      <c r="I189" s="400"/>
      <c r="J189" s="400"/>
      <c r="K189" s="400"/>
      <c r="L189" s="400"/>
      <c r="M189" s="400"/>
      <c r="N189" s="400"/>
      <c r="O189" s="400"/>
      <c r="P189" s="1063"/>
      <c r="Q189" s="1063"/>
    </row>
    <row r="190" spans="1:18" s="14" customFormat="1" ht="19.5">
      <c r="A190" s="398"/>
      <c r="B190" s="398"/>
      <c r="C190" s="18" t="s">
        <v>2073</v>
      </c>
      <c r="D190" s="400"/>
      <c r="E190" s="400"/>
      <c r="F190" s="400"/>
      <c r="G190" s="430"/>
      <c r="H190" s="429"/>
      <c r="I190" s="400"/>
      <c r="J190" s="400"/>
      <c r="K190" s="400"/>
      <c r="L190" s="400"/>
      <c r="M190" s="400"/>
      <c r="N190" s="400"/>
      <c r="O190" s="400"/>
      <c r="P190" s="1063"/>
      <c r="Q190" s="1063"/>
    </row>
    <row r="191" spans="1:18" s="14" customFormat="1" ht="25.5">
      <c r="A191" s="398"/>
      <c r="B191" s="684" t="s">
        <v>1794</v>
      </c>
      <c r="C191" s="399" t="s">
        <v>698</v>
      </c>
      <c r="D191" s="400"/>
      <c r="E191" s="401" t="s">
        <v>96</v>
      </c>
      <c r="F191" s="404" t="s">
        <v>102</v>
      </c>
      <c r="G191" s="404" t="s">
        <v>1001</v>
      </c>
      <c r="H191" s="404" t="s">
        <v>104</v>
      </c>
      <c r="I191" s="404" t="s">
        <v>1052</v>
      </c>
      <c r="J191" s="3555" t="s">
        <v>2074</v>
      </c>
      <c r="K191" s="3555" t="s">
        <v>2075</v>
      </c>
      <c r="N191" s="1063"/>
      <c r="O191" s="1063"/>
      <c r="Q191" s="1063"/>
    </row>
    <row r="192" spans="1:18" s="14" customFormat="1" ht="20.25" thickBot="1">
      <c r="A192" s="398"/>
      <c r="C192" s="799" t="s">
        <v>2076</v>
      </c>
      <c r="D192" s="2870" t="s">
        <v>2077</v>
      </c>
      <c r="E192" s="15"/>
      <c r="F192" s="406" t="s">
        <v>2078</v>
      </c>
      <c r="G192" s="406" t="s">
        <v>2079</v>
      </c>
      <c r="H192" s="406" t="s">
        <v>2080</v>
      </c>
      <c r="I192" s="406" t="s">
        <v>2081</v>
      </c>
      <c r="J192" s="1063"/>
      <c r="K192" s="1063"/>
      <c r="N192" s="1063"/>
      <c r="O192" s="1063"/>
      <c r="Q192" s="1063"/>
    </row>
    <row r="193" spans="1:17" s="14" customFormat="1" ht="21" hidden="1" thickTop="1" thickBot="1">
      <c r="A193" s="398"/>
      <c r="B193" s="14">
        <v>8</v>
      </c>
      <c r="C193" s="1863" t="s">
        <v>404</v>
      </c>
      <c r="D193" s="412" t="s">
        <v>2082</v>
      </c>
      <c r="E193" s="412">
        <v>45708</v>
      </c>
      <c r="F193" s="3189" t="s">
        <v>2083</v>
      </c>
      <c r="G193" s="3190"/>
      <c r="H193" s="3190"/>
      <c r="I193" s="3191"/>
      <c r="J193" s="1063">
        <v>45708</v>
      </c>
      <c r="K193" s="1063">
        <v>45710</v>
      </c>
      <c r="N193" s="1063"/>
      <c r="O193" s="1063"/>
      <c r="Q193" s="1063"/>
    </row>
    <row r="194" spans="1:17" s="14" customFormat="1" ht="20.25" hidden="1" thickTop="1">
      <c r="A194" s="398"/>
      <c r="B194" s="14">
        <v>9</v>
      </c>
      <c r="C194" s="1863" t="s">
        <v>404</v>
      </c>
      <c r="D194" s="775" t="s">
        <v>2084</v>
      </c>
      <c r="E194" s="775">
        <v>45715</v>
      </c>
      <c r="F194" s="3189" t="s">
        <v>2085</v>
      </c>
      <c r="G194" s="3190"/>
      <c r="H194" s="3190"/>
      <c r="I194" s="3191"/>
      <c r="J194" s="1063">
        <v>45715</v>
      </c>
      <c r="K194" s="1063">
        <v>45717</v>
      </c>
      <c r="N194" s="1063"/>
      <c r="O194" s="1063"/>
      <c r="Q194" s="1063"/>
    </row>
    <row r="195" spans="1:17" s="14" customFormat="1" ht="19.5" hidden="1">
      <c r="A195" s="398" t="s">
        <v>2086</v>
      </c>
      <c r="B195" s="14">
        <v>10</v>
      </c>
      <c r="C195" s="1443" t="s">
        <v>2087</v>
      </c>
      <c r="D195" s="412" t="s">
        <v>2088</v>
      </c>
      <c r="E195" s="412">
        <v>45724</v>
      </c>
      <c r="F195" s="412">
        <f t="shared" ref="F195:F198" si="138">E195+31</f>
        <v>45755</v>
      </c>
      <c r="G195" s="412">
        <f t="shared" ref="G195:G198" si="139">E195+35</f>
        <v>45759</v>
      </c>
      <c r="H195" s="412">
        <f t="shared" ref="H195:H198" si="140">E195+36</f>
        <v>45760</v>
      </c>
      <c r="I195" s="412">
        <f t="shared" ref="I195:I198" si="141">E195+41</f>
        <v>45765</v>
      </c>
      <c r="J195" s="1063">
        <v>45722</v>
      </c>
      <c r="K195" s="1063">
        <v>45724</v>
      </c>
      <c r="N195" s="1063"/>
      <c r="O195" s="1063"/>
      <c r="Q195" s="1063"/>
    </row>
    <row r="196" spans="1:17" s="14" customFormat="1" ht="51" hidden="1">
      <c r="A196" s="398" t="s">
        <v>2089</v>
      </c>
      <c r="B196" s="14">
        <v>11</v>
      </c>
      <c r="C196" s="1795" t="s">
        <v>404</v>
      </c>
      <c r="D196" s="775" t="s">
        <v>2090</v>
      </c>
      <c r="E196" s="775">
        <v>45364</v>
      </c>
      <c r="F196" s="3146" t="s">
        <v>2091</v>
      </c>
      <c r="G196" s="3147"/>
      <c r="H196" s="3148"/>
      <c r="I196" s="3146" t="s">
        <v>2091</v>
      </c>
      <c r="J196" s="1063">
        <v>45729</v>
      </c>
      <c r="K196" s="1063">
        <v>45731</v>
      </c>
      <c r="N196" s="1063"/>
      <c r="O196" s="1063"/>
      <c r="Q196" s="1063"/>
    </row>
    <row r="197" spans="1:17" s="14" customFormat="1" ht="19.5" hidden="1">
      <c r="A197" s="398" t="s">
        <v>265</v>
      </c>
      <c r="B197" s="14">
        <v>12</v>
      </c>
      <c r="C197" s="1615" t="s">
        <v>2092</v>
      </c>
      <c r="D197" s="775" t="s">
        <v>2093</v>
      </c>
      <c r="E197" s="775">
        <v>45739</v>
      </c>
      <c r="F197" s="775">
        <f t="shared" si="138"/>
        <v>45770</v>
      </c>
      <c r="G197" s="775">
        <f t="shared" si="139"/>
        <v>45774</v>
      </c>
      <c r="H197" s="775">
        <f t="shared" si="140"/>
        <v>45775</v>
      </c>
      <c r="I197" s="775">
        <f t="shared" si="141"/>
        <v>45780</v>
      </c>
      <c r="J197" s="1063">
        <v>45736</v>
      </c>
      <c r="K197" s="1063">
        <v>45738</v>
      </c>
      <c r="N197" s="1063"/>
      <c r="O197" s="1063"/>
      <c r="Q197" s="1063"/>
    </row>
    <row r="198" spans="1:17" s="14" customFormat="1" ht="19.5" hidden="1">
      <c r="A198" s="398" t="s">
        <v>2094</v>
      </c>
      <c r="B198" s="14">
        <v>13</v>
      </c>
      <c r="C198" s="1615" t="s">
        <v>2095</v>
      </c>
      <c r="D198" s="775" t="s">
        <v>2096</v>
      </c>
      <c r="E198" s="775">
        <v>45746</v>
      </c>
      <c r="F198" s="775">
        <f t="shared" si="138"/>
        <v>45777</v>
      </c>
      <c r="G198" s="775">
        <f t="shared" si="139"/>
        <v>45781</v>
      </c>
      <c r="H198" s="775">
        <f t="shared" si="140"/>
        <v>45782</v>
      </c>
      <c r="I198" s="775">
        <f t="shared" si="141"/>
        <v>45787</v>
      </c>
      <c r="J198" s="1063">
        <v>45743</v>
      </c>
      <c r="K198" s="1063">
        <v>45745</v>
      </c>
      <c r="N198" s="1063"/>
      <c r="O198" s="1063"/>
      <c r="Q198" s="1063"/>
    </row>
    <row r="199" spans="1:17" s="14" customFormat="1" ht="19.5" hidden="1">
      <c r="A199" s="398"/>
      <c r="B199" s="14">
        <v>14</v>
      </c>
      <c r="C199" s="1615" t="s">
        <v>2097</v>
      </c>
      <c r="D199" s="775" t="s">
        <v>2098</v>
      </c>
      <c r="E199" s="775">
        <v>45753</v>
      </c>
      <c r="F199" s="775">
        <f t="shared" ref="F199:F202" si="142">E199+31</f>
        <v>45784</v>
      </c>
      <c r="G199" s="775">
        <f t="shared" ref="G199:G202" si="143">E199+35</f>
        <v>45788</v>
      </c>
      <c r="H199" s="775">
        <f t="shared" ref="H199:H202" si="144">E199+36</f>
        <v>45789</v>
      </c>
      <c r="I199" s="775">
        <f t="shared" ref="I199:I202" si="145">E199+41</f>
        <v>45794</v>
      </c>
      <c r="J199" s="1063">
        <v>45750</v>
      </c>
      <c r="K199" s="1063">
        <v>45752</v>
      </c>
      <c r="N199" s="1063"/>
      <c r="O199" s="1063"/>
      <c r="Q199" s="1063"/>
    </row>
    <row r="200" spans="1:17" s="14" customFormat="1" ht="19.5" hidden="1">
      <c r="A200" s="398" t="s">
        <v>2099</v>
      </c>
      <c r="B200" s="14">
        <v>15</v>
      </c>
      <c r="C200" s="1443" t="s">
        <v>2100</v>
      </c>
      <c r="D200" s="775" t="s">
        <v>2101</v>
      </c>
      <c r="E200" s="775">
        <v>45759</v>
      </c>
      <c r="F200" s="775">
        <f t="shared" si="142"/>
        <v>45790</v>
      </c>
      <c r="G200" s="775">
        <f t="shared" si="143"/>
        <v>45794</v>
      </c>
      <c r="H200" s="775">
        <f t="shared" si="144"/>
        <v>45795</v>
      </c>
      <c r="I200" s="775">
        <f t="shared" si="145"/>
        <v>45800</v>
      </c>
      <c r="J200" s="1063">
        <v>45757</v>
      </c>
      <c r="K200" s="1063">
        <v>45759</v>
      </c>
      <c r="N200" s="1063"/>
      <c r="O200" s="1063"/>
      <c r="Q200" s="1063"/>
    </row>
    <row r="201" spans="1:17" s="14" customFormat="1" ht="19.5" hidden="1">
      <c r="A201" s="398" t="s">
        <v>2102</v>
      </c>
      <c r="B201" s="14">
        <v>16</v>
      </c>
      <c r="C201" s="1615" t="s">
        <v>2103</v>
      </c>
      <c r="D201" s="775" t="s">
        <v>2104</v>
      </c>
      <c r="E201" s="775">
        <v>45774</v>
      </c>
      <c r="F201" s="775">
        <f t="shared" si="142"/>
        <v>45805</v>
      </c>
      <c r="G201" s="775">
        <f t="shared" si="143"/>
        <v>45809</v>
      </c>
      <c r="H201" s="775">
        <f t="shared" si="144"/>
        <v>45810</v>
      </c>
      <c r="I201" s="775">
        <f t="shared" si="145"/>
        <v>45815</v>
      </c>
      <c r="J201" s="1063">
        <v>45764</v>
      </c>
      <c r="K201" s="1063">
        <v>45766</v>
      </c>
      <c r="N201" s="1063"/>
      <c r="O201" s="1063"/>
      <c r="Q201" s="1063"/>
    </row>
    <row r="202" spans="1:17" s="14" customFormat="1" ht="19.5" hidden="1">
      <c r="A202" s="398"/>
      <c r="B202" s="14">
        <v>17</v>
      </c>
      <c r="C202" s="3344" t="s">
        <v>2105</v>
      </c>
      <c r="D202" s="3339" t="s">
        <v>2106</v>
      </c>
      <c r="E202" s="3339">
        <v>45781</v>
      </c>
      <c r="F202" s="3339">
        <f t="shared" si="142"/>
        <v>45812</v>
      </c>
      <c r="G202" s="3339">
        <f t="shared" si="143"/>
        <v>45816</v>
      </c>
      <c r="H202" s="3339">
        <f t="shared" si="144"/>
        <v>45817</v>
      </c>
      <c r="I202" s="3339">
        <f t="shared" si="145"/>
        <v>45822</v>
      </c>
      <c r="J202" s="1063">
        <v>45771</v>
      </c>
      <c r="K202" s="1063">
        <v>45773</v>
      </c>
      <c r="N202" s="1063"/>
      <c r="O202" s="1063"/>
      <c r="Q202" s="1063"/>
    </row>
    <row r="203" spans="1:17" s="14" customFormat="1" ht="19.5" hidden="1">
      <c r="A203" s="398" t="s">
        <v>2107</v>
      </c>
      <c r="B203" s="14">
        <v>18</v>
      </c>
      <c r="C203" s="1455" t="s">
        <v>2108</v>
      </c>
      <c r="D203" s="775" t="s">
        <v>2109</v>
      </c>
      <c r="E203" s="775">
        <v>45788</v>
      </c>
      <c r="F203" s="775">
        <f t="shared" ref="F203:F204" si="146">E203+31</f>
        <v>45819</v>
      </c>
      <c r="G203" s="775">
        <f t="shared" ref="G203:G204" si="147">E203+35</f>
        <v>45823</v>
      </c>
      <c r="H203" s="775">
        <f t="shared" ref="H203:H204" si="148">E203+36</f>
        <v>45824</v>
      </c>
      <c r="I203" s="775">
        <f t="shared" ref="I203:I204" si="149">E203+41</f>
        <v>45829</v>
      </c>
      <c r="J203" s="1063">
        <v>45778</v>
      </c>
      <c r="K203" s="1063">
        <v>45780</v>
      </c>
      <c r="M203" s="400"/>
      <c r="N203" s="400"/>
      <c r="O203" s="400"/>
      <c r="P203" s="1063"/>
      <c r="Q203" s="1063"/>
    </row>
    <row r="204" spans="1:17" s="14" customFormat="1" ht="19.5" hidden="1">
      <c r="A204" s="398"/>
      <c r="B204" s="14">
        <v>19</v>
      </c>
      <c r="C204" s="1455" t="s">
        <v>2110</v>
      </c>
      <c r="D204" s="775" t="s">
        <v>2111</v>
      </c>
      <c r="E204" s="775">
        <v>45789</v>
      </c>
      <c r="F204" s="775">
        <f t="shared" si="146"/>
        <v>45820</v>
      </c>
      <c r="G204" s="775">
        <f t="shared" si="147"/>
        <v>45824</v>
      </c>
      <c r="H204" s="775">
        <f t="shared" si="148"/>
        <v>45825</v>
      </c>
      <c r="I204" s="775">
        <f t="shared" si="149"/>
        <v>45830</v>
      </c>
      <c r="J204" s="1063">
        <v>45785</v>
      </c>
      <c r="K204" s="1063">
        <v>45787</v>
      </c>
      <c r="M204" s="400"/>
      <c r="N204" s="400"/>
      <c r="O204" s="400"/>
      <c r="P204" s="1063"/>
      <c r="Q204" s="1063"/>
    </row>
    <row r="205" spans="1:17" s="14" customFormat="1" ht="19.5" hidden="1">
      <c r="A205" s="398"/>
      <c r="B205" s="14">
        <v>20</v>
      </c>
      <c r="C205" s="1455" t="s">
        <v>2112</v>
      </c>
      <c r="D205" s="775" t="s">
        <v>2113</v>
      </c>
      <c r="E205" s="775">
        <v>45796</v>
      </c>
      <c r="F205" s="775">
        <f t="shared" ref="F205:F207" si="150">E205+31</f>
        <v>45827</v>
      </c>
      <c r="G205" s="775">
        <f t="shared" ref="G205" si="151">E205+35</f>
        <v>45831</v>
      </c>
      <c r="H205" s="775">
        <f t="shared" ref="H205:H207" si="152">E205+36</f>
        <v>45832</v>
      </c>
      <c r="I205" s="775">
        <f t="shared" ref="I205:I207" si="153">E205+41</f>
        <v>45837</v>
      </c>
      <c r="J205" s="1063">
        <v>45792</v>
      </c>
      <c r="K205" s="1063">
        <v>45794</v>
      </c>
      <c r="M205" s="400"/>
      <c r="N205" s="400"/>
      <c r="O205" s="400"/>
      <c r="P205" s="1063"/>
      <c r="Q205" s="1063"/>
    </row>
    <row r="206" spans="1:17" s="14" customFormat="1" ht="19.5" hidden="1">
      <c r="A206" s="398"/>
      <c r="B206" s="14">
        <v>21</v>
      </c>
      <c r="C206" s="1706" t="s">
        <v>404</v>
      </c>
      <c r="D206" s="775" t="s">
        <v>2114</v>
      </c>
      <c r="E206" s="775">
        <v>45434</v>
      </c>
      <c r="F206" s="2889"/>
      <c r="G206" s="2889"/>
      <c r="H206" s="2889"/>
      <c r="I206" s="2889"/>
      <c r="J206" s="1063">
        <v>45799</v>
      </c>
      <c r="K206" s="1063">
        <v>45801</v>
      </c>
      <c r="M206" s="400"/>
      <c r="N206" s="400"/>
      <c r="O206" s="400"/>
      <c r="P206" s="1063"/>
      <c r="Q206" s="1063"/>
    </row>
    <row r="207" spans="1:17" s="14" customFormat="1" ht="19.5" hidden="1">
      <c r="A207" s="398" t="s">
        <v>2115</v>
      </c>
      <c r="B207" s="14">
        <v>22</v>
      </c>
      <c r="C207" s="1455" t="s">
        <v>2116</v>
      </c>
      <c r="D207" s="775" t="s">
        <v>2117</v>
      </c>
      <c r="E207" s="775">
        <v>45812</v>
      </c>
      <c r="F207" s="775">
        <f t="shared" si="150"/>
        <v>45843</v>
      </c>
      <c r="G207" s="3338" t="s">
        <v>391</v>
      </c>
      <c r="H207" s="775">
        <f t="shared" si="152"/>
        <v>45848</v>
      </c>
      <c r="I207" s="775">
        <f t="shared" si="153"/>
        <v>45853</v>
      </c>
      <c r="J207" s="1063">
        <v>45806</v>
      </c>
      <c r="K207" s="1063">
        <v>45808</v>
      </c>
      <c r="M207" s="400"/>
      <c r="N207" s="400"/>
      <c r="O207" s="400"/>
      <c r="P207" s="1063"/>
      <c r="Q207" s="1063"/>
    </row>
    <row r="208" spans="1:17" s="14" customFormat="1" ht="19.5" hidden="1">
      <c r="A208" s="398" t="s">
        <v>2116</v>
      </c>
      <c r="B208" s="14">
        <v>23</v>
      </c>
      <c r="C208" s="3341" t="s">
        <v>2115</v>
      </c>
      <c r="D208" s="3339" t="s">
        <v>2118</v>
      </c>
      <c r="E208" s="3339">
        <v>45816</v>
      </c>
      <c r="F208" s="3339">
        <f t="shared" ref="F208:F211" si="154">E208+31</f>
        <v>45847</v>
      </c>
      <c r="G208" s="3339">
        <f t="shared" ref="G208:G211" si="155">E208+35</f>
        <v>45851</v>
      </c>
      <c r="H208" s="3339">
        <f t="shared" ref="H208:H211" si="156">E208+36</f>
        <v>45852</v>
      </c>
      <c r="I208" s="3339">
        <f t="shared" ref="I208:I211" si="157">E208+41</f>
        <v>45857</v>
      </c>
      <c r="J208" s="1063">
        <v>45813</v>
      </c>
      <c r="K208" s="1063">
        <v>45815</v>
      </c>
      <c r="M208" s="400"/>
      <c r="N208" s="400"/>
      <c r="O208" s="400"/>
      <c r="P208" s="1063"/>
      <c r="Q208" s="1063"/>
    </row>
    <row r="209" spans="1:17" s="14" customFormat="1" ht="19.5" hidden="1">
      <c r="A209" s="398"/>
      <c r="B209" s="3345" t="s">
        <v>2119</v>
      </c>
      <c r="C209" s="3341" t="s">
        <v>2120</v>
      </c>
      <c r="D209" s="3339" t="s">
        <v>2121</v>
      </c>
      <c r="E209" s="3339">
        <v>45824</v>
      </c>
      <c r="F209" s="3339">
        <f t="shared" si="154"/>
        <v>45855</v>
      </c>
      <c r="G209" s="3339">
        <f t="shared" si="155"/>
        <v>45859</v>
      </c>
      <c r="H209" s="3339">
        <f t="shared" si="156"/>
        <v>45860</v>
      </c>
      <c r="I209" s="3339">
        <f t="shared" si="157"/>
        <v>45865</v>
      </c>
      <c r="J209" s="1063">
        <v>45820</v>
      </c>
      <c r="K209" s="1063">
        <v>45822</v>
      </c>
      <c r="M209" s="400"/>
      <c r="N209" s="400"/>
      <c r="O209" s="400"/>
      <c r="P209" s="1063"/>
      <c r="Q209" s="1063"/>
    </row>
    <row r="210" spans="1:17" s="14" customFormat="1" ht="19.5" hidden="1">
      <c r="A210" s="398"/>
      <c r="B210" s="3345" t="s">
        <v>2122</v>
      </c>
      <c r="C210" s="3341" t="s">
        <v>2123</v>
      </c>
      <c r="D210" s="3339" t="s">
        <v>2124</v>
      </c>
      <c r="E210" s="3339">
        <v>45833</v>
      </c>
      <c r="F210" s="3339">
        <f t="shared" si="154"/>
        <v>45864</v>
      </c>
      <c r="G210" s="3339">
        <f t="shared" si="155"/>
        <v>45868</v>
      </c>
      <c r="H210" s="3339">
        <f t="shared" si="156"/>
        <v>45869</v>
      </c>
      <c r="I210" s="3339">
        <f t="shared" si="157"/>
        <v>45874</v>
      </c>
      <c r="J210" s="1063">
        <v>45827</v>
      </c>
      <c r="K210" s="1063">
        <v>45829</v>
      </c>
      <c r="M210" s="400"/>
      <c r="N210" s="400"/>
      <c r="O210" s="400"/>
      <c r="P210" s="1063"/>
      <c r="Q210" s="1063"/>
    </row>
    <row r="211" spans="1:17" s="14" customFormat="1" ht="19.5" hidden="1">
      <c r="A211" s="398"/>
      <c r="B211" s="3345" t="s">
        <v>2125</v>
      </c>
      <c r="C211" s="3341" t="s">
        <v>2126</v>
      </c>
      <c r="D211" s="3339" t="s">
        <v>2127</v>
      </c>
      <c r="E211" s="3339">
        <v>45474</v>
      </c>
      <c r="F211" s="3339">
        <f t="shared" si="154"/>
        <v>45505</v>
      </c>
      <c r="G211" s="3339">
        <f t="shared" si="155"/>
        <v>45509</v>
      </c>
      <c r="H211" s="3339">
        <f t="shared" si="156"/>
        <v>45510</v>
      </c>
      <c r="I211" s="3339">
        <f t="shared" si="157"/>
        <v>45515</v>
      </c>
      <c r="J211" s="1063">
        <v>45834</v>
      </c>
      <c r="K211" s="1063">
        <v>45836</v>
      </c>
      <c r="M211" s="400"/>
      <c r="N211" s="400"/>
      <c r="O211" s="400"/>
      <c r="P211" s="1063"/>
      <c r="Q211" s="1063"/>
    </row>
    <row r="212" spans="1:17" s="14" customFormat="1" ht="19.5" hidden="1">
      <c r="A212" s="398"/>
      <c r="B212" s="3345" t="s">
        <v>2128</v>
      </c>
      <c r="C212" s="1455" t="s">
        <v>2129</v>
      </c>
      <c r="D212" s="775" t="s">
        <v>2130</v>
      </c>
      <c r="E212" s="775">
        <v>45480</v>
      </c>
      <c r="F212" s="775">
        <f t="shared" ref="F212:F213" si="158">E212+31</f>
        <v>45511</v>
      </c>
      <c r="G212" s="775">
        <f t="shared" ref="G212:G213" si="159">E212+35</f>
        <v>45515</v>
      </c>
      <c r="H212" s="775">
        <f t="shared" ref="H212:H213" si="160">E212+36</f>
        <v>45516</v>
      </c>
      <c r="I212" s="775">
        <f t="shared" ref="I212:I213" si="161">E212+41</f>
        <v>45521</v>
      </c>
      <c r="J212" s="1063">
        <v>45841</v>
      </c>
      <c r="K212" s="1063">
        <v>45843</v>
      </c>
      <c r="M212" s="400"/>
      <c r="N212" s="400"/>
      <c r="O212" s="400"/>
      <c r="P212" s="1063"/>
      <c r="Q212" s="1063"/>
    </row>
    <row r="213" spans="1:17" s="14" customFormat="1" ht="19.5" hidden="1">
      <c r="A213" s="398"/>
      <c r="B213" s="3345" t="s">
        <v>2131</v>
      </c>
      <c r="C213" s="1455" t="s">
        <v>2132</v>
      </c>
      <c r="D213" s="775" t="s">
        <v>2133</v>
      </c>
      <c r="E213" s="775">
        <v>45487</v>
      </c>
      <c r="F213" s="775">
        <f t="shared" si="158"/>
        <v>45518</v>
      </c>
      <c r="G213" s="775">
        <f t="shared" si="159"/>
        <v>45522</v>
      </c>
      <c r="H213" s="775">
        <f t="shared" si="160"/>
        <v>45523</v>
      </c>
      <c r="I213" s="775">
        <f t="shared" si="161"/>
        <v>45528</v>
      </c>
      <c r="J213" s="1063">
        <v>45848</v>
      </c>
      <c r="K213" s="1063">
        <v>45850</v>
      </c>
      <c r="M213" s="400"/>
      <c r="N213" s="400"/>
      <c r="O213" s="400"/>
      <c r="P213" s="1063"/>
      <c r="Q213" s="1063"/>
    </row>
    <row r="214" spans="1:17" s="14" customFormat="1" ht="19.5" hidden="1">
      <c r="A214" s="398"/>
      <c r="B214" s="3345" t="s">
        <v>2134</v>
      </c>
      <c r="C214" s="1455" t="s">
        <v>2135</v>
      </c>
      <c r="D214" s="775" t="s">
        <v>2136</v>
      </c>
      <c r="E214" s="775">
        <v>45492</v>
      </c>
      <c r="F214" s="775">
        <f t="shared" ref="F214:F219" si="162">E214+31</f>
        <v>45523</v>
      </c>
      <c r="G214" s="775">
        <f t="shared" ref="G214:G220" si="163">E214+35</f>
        <v>45527</v>
      </c>
      <c r="H214" s="775">
        <f t="shared" ref="H214:H220" si="164">E214+36</f>
        <v>45528</v>
      </c>
      <c r="I214" s="775">
        <f t="shared" ref="I214:I220" si="165">E214+41</f>
        <v>45533</v>
      </c>
      <c r="J214" s="3356">
        <v>45855</v>
      </c>
      <c r="K214" s="3356">
        <v>45856</v>
      </c>
      <c r="L214" s="3087" t="s">
        <v>2137</v>
      </c>
      <c r="M214" s="400"/>
      <c r="N214" s="400"/>
      <c r="O214" s="400"/>
      <c r="P214" s="1063"/>
      <c r="Q214" s="1063"/>
    </row>
    <row r="215" spans="1:17" s="14" customFormat="1" ht="19.5" hidden="1">
      <c r="A215" s="398"/>
      <c r="B215" s="3345" t="s">
        <v>2138</v>
      </c>
      <c r="C215" s="1455" t="s">
        <v>2139</v>
      </c>
      <c r="D215" s="775" t="s">
        <v>2140</v>
      </c>
      <c r="E215" s="775">
        <v>45500</v>
      </c>
      <c r="F215" s="2889">
        <f t="shared" si="162"/>
        <v>45531</v>
      </c>
      <c r="G215" s="775">
        <f t="shared" si="163"/>
        <v>45535</v>
      </c>
      <c r="H215" s="775">
        <f t="shared" si="164"/>
        <v>45536</v>
      </c>
      <c r="I215" s="775">
        <f t="shared" si="165"/>
        <v>45541</v>
      </c>
      <c r="J215" s="3356">
        <v>45862</v>
      </c>
      <c r="K215" s="3356">
        <v>45863</v>
      </c>
      <c r="M215" s="400"/>
      <c r="N215" s="400"/>
      <c r="O215" s="400"/>
      <c r="P215" s="1063"/>
      <c r="Q215" s="1063"/>
    </row>
    <row r="216" spans="1:17" s="14" customFormat="1" ht="19.5" hidden="1">
      <c r="A216" s="398" t="s">
        <v>2141</v>
      </c>
      <c r="B216" s="3345" t="s">
        <v>2142</v>
      </c>
      <c r="C216" s="1455" t="s">
        <v>2143</v>
      </c>
      <c r="D216" s="775" t="s">
        <v>2144</v>
      </c>
      <c r="E216" s="775">
        <v>45505</v>
      </c>
      <c r="F216" s="775">
        <f t="shared" si="162"/>
        <v>45536</v>
      </c>
      <c r="G216" s="775">
        <f t="shared" si="163"/>
        <v>45540</v>
      </c>
      <c r="H216" s="775">
        <f t="shared" si="164"/>
        <v>45541</v>
      </c>
      <c r="I216" s="775">
        <f t="shared" si="165"/>
        <v>45546</v>
      </c>
      <c r="J216" s="3356">
        <v>45869</v>
      </c>
      <c r="K216" s="3356">
        <v>45870</v>
      </c>
      <c r="M216" s="400"/>
      <c r="N216" s="400"/>
      <c r="O216" s="400"/>
      <c r="P216" s="1063"/>
      <c r="Q216" s="1063"/>
    </row>
    <row r="217" spans="1:17" s="14" customFormat="1" ht="19.5" hidden="1">
      <c r="A217" s="398"/>
      <c r="B217" s="3345" t="s">
        <v>2145</v>
      </c>
      <c r="C217" s="3340" t="s">
        <v>311</v>
      </c>
      <c r="D217" s="3339" t="s">
        <v>2146</v>
      </c>
      <c r="E217" s="3339">
        <v>45515</v>
      </c>
      <c r="F217" s="3339">
        <f t="shared" si="162"/>
        <v>45546</v>
      </c>
      <c r="G217" s="3339">
        <f t="shared" si="163"/>
        <v>45550</v>
      </c>
      <c r="H217" s="3339">
        <f t="shared" si="164"/>
        <v>45551</v>
      </c>
      <c r="I217" s="3339">
        <f t="shared" si="165"/>
        <v>45556</v>
      </c>
      <c r="J217" s="3356">
        <v>45876</v>
      </c>
      <c r="K217" s="3356">
        <v>45877</v>
      </c>
      <c r="M217" s="400"/>
      <c r="N217" s="400"/>
      <c r="O217" s="400"/>
      <c r="P217" s="1063"/>
      <c r="Q217" s="1063"/>
    </row>
    <row r="218" spans="1:17" s="14" customFormat="1" ht="19.5" hidden="1">
      <c r="A218" s="398"/>
      <c r="B218" s="3345" t="s">
        <v>2147</v>
      </c>
      <c r="C218" s="3340" t="s">
        <v>2103</v>
      </c>
      <c r="D218" s="3339" t="s">
        <v>2148</v>
      </c>
      <c r="E218" s="3339">
        <v>45521</v>
      </c>
      <c r="F218" s="3339">
        <f t="shared" si="162"/>
        <v>45552</v>
      </c>
      <c r="G218" s="3339">
        <f t="shared" si="163"/>
        <v>45556</v>
      </c>
      <c r="H218" s="3339">
        <f t="shared" si="164"/>
        <v>45557</v>
      </c>
      <c r="I218" s="3339">
        <f t="shared" si="165"/>
        <v>45562</v>
      </c>
      <c r="J218" s="1063">
        <v>45883</v>
      </c>
      <c r="K218" s="1063">
        <f>J218+1</f>
        <v>45884</v>
      </c>
      <c r="M218" s="400"/>
      <c r="N218" s="400"/>
      <c r="O218" s="400"/>
      <c r="P218" s="1063"/>
      <c r="Q218" s="1063"/>
    </row>
    <row r="219" spans="1:17" s="14" customFormat="1" ht="20.25" hidden="1" thickTop="1">
      <c r="A219" s="398" t="s">
        <v>2149</v>
      </c>
      <c r="B219" s="3345" t="s">
        <v>2150</v>
      </c>
      <c r="C219" s="3340" t="s">
        <v>2151</v>
      </c>
      <c r="D219" s="3339" t="s">
        <v>2152</v>
      </c>
      <c r="E219" s="3339">
        <v>45528</v>
      </c>
      <c r="F219" s="3339">
        <f t="shared" si="162"/>
        <v>45559</v>
      </c>
      <c r="G219" s="3339">
        <f t="shared" si="163"/>
        <v>45563</v>
      </c>
      <c r="H219" s="3339">
        <f t="shared" si="164"/>
        <v>45564</v>
      </c>
      <c r="I219" s="3339">
        <f t="shared" si="165"/>
        <v>45569</v>
      </c>
      <c r="J219" s="1063">
        <v>45890</v>
      </c>
      <c r="K219" s="1063">
        <f t="shared" ref="K219:K221" si="166">J219+1</f>
        <v>45891</v>
      </c>
      <c r="M219" s="400"/>
      <c r="N219" s="400"/>
      <c r="O219" s="400"/>
      <c r="P219" s="1063"/>
      <c r="Q219" s="1063"/>
    </row>
    <row r="220" spans="1:17" s="14" customFormat="1" ht="19.5" hidden="1">
      <c r="A220" s="398"/>
      <c r="B220" s="3345" t="s">
        <v>2153</v>
      </c>
      <c r="C220" s="3340" t="s">
        <v>2154</v>
      </c>
      <c r="D220" s="3339" t="s">
        <v>2155</v>
      </c>
      <c r="E220" s="3339">
        <v>45536</v>
      </c>
      <c r="F220" s="3339">
        <f>E220+31</f>
        <v>45567</v>
      </c>
      <c r="G220" s="3339">
        <f t="shared" si="163"/>
        <v>45571</v>
      </c>
      <c r="H220" s="3339">
        <f t="shared" si="164"/>
        <v>45572</v>
      </c>
      <c r="I220" s="3339">
        <f t="shared" si="165"/>
        <v>45577</v>
      </c>
      <c r="J220" s="1063">
        <v>45897</v>
      </c>
      <c r="K220" s="1063">
        <f t="shared" si="166"/>
        <v>45898</v>
      </c>
      <c r="M220" s="400"/>
      <c r="N220" s="400"/>
      <c r="O220" s="400"/>
      <c r="P220" s="1063"/>
      <c r="Q220" s="1063"/>
    </row>
    <row r="221" spans="1:17" s="14" customFormat="1" ht="20.25" hidden="1" thickTop="1">
      <c r="A221" s="398" t="s">
        <v>2156</v>
      </c>
      <c r="B221" s="3345" t="s">
        <v>2157</v>
      </c>
      <c r="C221" s="1611" t="s">
        <v>2158</v>
      </c>
      <c r="D221" s="775" t="s">
        <v>2159</v>
      </c>
      <c r="E221" s="775">
        <v>45540</v>
      </c>
      <c r="F221" s="775">
        <f t="shared" ref="F221" si="167">E221+31</f>
        <v>45571</v>
      </c>
      <c r="G221" s="775">
        <f t="shared" ref="G221" si="168">E221+35</f>
        <v>45575</v>
      </c>
      <c r="H221" s="775">
        <f t="shared" ref="H221" si="169">E221+36</f>
        <v>45576</v>
      </c>
      <c r="I221" s="775">
        <f t="shared" ref="I221" si="170">E221+41</f>
        <v>45581</v>
      </c>
      <c r="J221" s="1063">
        <v>45904</v>
      </c>
      <c r="K221" s="1063">
        <f t="shared" si="166"/>
        <v>45905</v>
      </c>
      <c r="M221" s="400"/>
      <c r="N221" s="400"/>
      <c r="O221" s="400"/>
      <c r="P221" s="1063"/>
      <c r="Q221" s="1063"/>
    </row>
    <row r="222" spans="1:17" s="14" customFormat="1" ht="19.5" hidden="1">
      <c r="A222" s="398" t="s">
        <v>2160</v>
      </c>
      <c r="B222" s="3345" t="s">
        <v>2161</v>
      </c>
      <c r="C222" s="1611" t="s">
        <v>2162</v>
      </c>
      <c r="D222" s="775" t="s">
        <v>2163</v>
      </c>
      <c r="E222" s="775">
        <v>45550</v>
      </c>
      <c r="F222" s="775">
        <f t="shared" ref="F222:F225" si="171">E222+31</f>
        <v>45581</v>
      </c>
      <c r="G222" s="775">
        <f t="shared" ref="G222:G225" si="172">E222+35</f>
        <v>45585</v>
      </c>
      <c r="H222" s="775">
        <f t="shared" ref="H222:H225" si="173">E222+36</f>
        <v>45586</v>
      </c>
      <c r="I222" s="775">
        <f t="shared" ref="I222:I225" si="174">E222+41</f>
        <v>45591</v>
      </c>
      <c r="J222" s="1063">
        <v>45911</v>
      </c>
      <c r="K222" s="1063">
        <f t="shared" ref="K222:K225" si="175">J222+1</f>
        <v>45912</v>
      </c>
      <c r="M222" s="400"/>
      <c r="N222" s="400"/>
      <c r="O222" s="400"/>
      <c r="P222" s="1063"/>
      <c r="Q222" s="1063"/>
    </row>
    <row r="223" spans="1:17" s="14" customFormat="1" ht="20.25" hidden="1" thickTop="1">
      <c r="A223" s="398" t="s">
        <v>2164</v>
      </c>
      <c r="B223" s="3345" t="s">
        <v>2165</v>
      </c>
      <c r="C223" s="1611" t="s">
        <v>2166</v>
      </c>
      <c r="D223" s="775" t="s">
        <v>2167</v>
      </c>
      <c r="E223" s="775">
        <v>45555</v>
      </c>
      <c r="F223" s="775">
        <f t="shared" si="171"/>
        <v>45586</v>
      </c>
      <c r="G223" s="775">
        <f t="shared" si="172"/>
        <v>45590</v>
      </c>
      <c r="H223" s="775">
        <f t="shared" si="173"/>
        <v>45591</v>
      </c>
      <c r="I223" s="775">
        <f t="shared" si="174"/>
        <v>45596</v>
      </c>
      <c r="J223" s="1063">
        <v>45918</v>
      </c>
      <c r="K223" s="1063">
        <f t="shared" si="175"/>
        <v>45919</v>
      </c>
      <c r="M223" s="400"/>
      <c r="N223" s="400"/>
      <c r="O223" s="400"/>
      <c r="P223" s="1063"/>
      <c r="Q223" s="1063"/>
    </row>
    <row r="224" spans="1:17" s="14" customFormat="1" ht="19.5" hidden="1">
      <c r="A224" s="398"/>
      <c r="B224" s="3345" t="s">
        <v>2168</v>
      </c>
      <c r="C224" s="1611" t="s">
        <v>2169</v>
      </c>
      <c r="D224" s="775" t="s">
        <v>2170</v>
      </c>
      <c r="E224" s="775">
        <v>45935</v>
      </c>
      <c r="F224" s="775">
        <f t="shared" si="171"/>
        <v>45966</v>
      </c>
      <c r="G224" s="775">
        <f t="shared" si="172"/>
        <v>45970</v>
      </c>
      <c r="H224" s="775">
        <f t="shared" si="173"/>
        <v>45971</v>
      </c>
      <c r="I224" s="775">
        <f t="shared" si="174"/>
        <v>45976</v>
      </c>
      <c r="J224" s="1063">
        <v>45925</v>
      </c>
      <c r="K224" s="1063">
        <f t="shared" si="175"/>
        <v>45926</v>
      </c>
      <c r="M224" s="400"/>
      <c r="N224" s="400"/>
      <c r="O224" s="400"/>
      <c r="P224" s="1063"/>
      <c r="Q224" s="1063"/>
    </row>
    <row r="225" spans="1:17" s="14" customFormat="1" ht="19.5" hidden="1">
      <c r="A225" s="398"/>
      <c r="B225" s="3345" t="s">
        <v>2171</v>
      </c>
      <c r="C225" s="3340" t="s">
        <v>2172</v>
      </c>
      <c r="D225" s="3339" t="s">
        <v>2173</v>
      </c>
      <c r="E225" s="3339">
        <v>45939</v>
      </c>
      <c r="F225" s="3339">
        <f t="shared" si="171"/>
        <v>45970</v>
      </c>
      <c r="G225" s="3339">
        <f t="shared" si="172"/>
        <v>45974</v>
      </c>
      <c r="H225" s="3339">
        <f t="shared" si="173"/>
        <v>45975</v>
      </c>
      <c r="I225" s="3339">
        <f t="shared" si="174"/>
        <v>45980</v>
      </c>
      <c r="J225" s="1063">
        <v>45932</v>
      </c>
      <c r="K225" s="1063">
        <f t="shared" si="175"/>
        <v>45933</v>
      </c>
      <c r="M225" s="400"/>
      <c r="N225" s="400"/>
      <c r="O225" s="400"/>
      <c r="P225" s="1063"/>
      <c r="Q225" s="1063"/>
    </row>
    <row r="226" spans="1:17" s="14" customFormat="1" ht="19.5" hidden="1">
      <c r="A226" s="398"/>
      <c r="B226" s="3345" t="s">
        <v>2174</v>
      </c>
      <c r="C226" s="3340" t="s">
        <v>2175</v>
      </c>
      <c r="D226" s="3339" t="s">
        <v>2176</v>
      </c>
      <c r="E226" s="3339">
        <v>45582</v>
      </c>
      <c r="F226" s="3339">
        <f t="shared" ref="F226:F230" si="176">E226+31</f>
        <v>45613</v>
      </c>
      <c r="G226" s="3339">
        <f t="shared" ref="G226:G230" si="177">E226+35</f>
        <v>45617</v>
      </c>
      <c r="H226" s="3339">
        <f t="shared" ref="H226:H230" si="178">E226+36</f>
        <v>45618</v>
      </c>
      <c r="I226" s="3339">
        <f t="shared" ref="I226:I230" si="179">E226+41</f>
        <v>45623</v>
      </c>
      <c r="J226" s="1063">
        <v>45939</v>
      </c>
      <c r="K226" s="1063">
        <f t="shared" ref="K226:K230" si="180">J226+1</f>
        <v>45940</v>
      </c>
      <c r="M226" s="400"/>
      <c r="N226" s="400"/>
      <c r="O226" s="400"/>
      <c r="P226" s="1063"/>
      <c r="Q226" s="1063"/>
    </row>
    <row r="227" spans="1:17" s="14" customFormat="1" ht="39" thickTop="1">
      <c r="A227" s="398"/>
      <c r="B227" s="3345" t="s">
        <v>2177</v>
      </c>
      <c r="C227" s="3340" t="s">
        <v>2115</v>
      </c>
      <c r="D227" s="3339" t="s">
        <v>2178</v>
      </c>
      <c r="E227" s="3339">
        <v>45587</v>
      </c>
      <c r="F227" s="3395" t="s">
        <v>2179</v>
      </c>
      <c r="G227" s="3339">
        <f t="shared" si="177"/>
        <v>45622</v>
      </c>
      <c r="H227" s="3339">
        <f t="shared" si="178"/>
        <v>45623</v>
      </c>
      <c r="I227" s="3395" t="s">
        <v>2179</v>
      </c>
      <c r="J227" s="1063">
        <v>45946</v>
      </c>
      <c r="K227" s="1063">
        <f t="shared" si="180"/>
        <v>45947</v>
      </c>
      <c r="M227" s="400"/>
      <c r="N227" s="400"/>
      <c r="O227" s="400"/>
      <c r="P227" s="1063"/>
      <c r="Q227" s="1063"/>
    </row>
    <row r="228" spans="1:17" s="14" customFormat="1" ht="19.5">
      <c r="A228" s="398"/>
      <c r="B228" s="3345" t="s">
        <v>2180</v>
      </c>
      <c r="C228" s="3342" t="s">
        <v>2181</v>
      </c>
      <c r="D228" s="3733" t="s">
        <v>2182</v>
      </c>
      <c r="E228" s="2889">
        <v>45588</v>
      </c>
      <c r="F228" s="2889"/>
      <c r="G228" s="2889"/>
      <c r="H228" s="2889"/>
      <c r="I228" s="2889"/>
      <c r="J228" s="1063">
        <v>45953</v>
      </c>
      <c r="K228" s="1063">
        <f t="shared" si="180"/>
        <v>45954</v>
      </c>
      <c r="M228" s="400"/>
      <c r="N228" s="400"/>
      <c r="O228" s="400"/>
      <c r="P228" s="1063"/>
      <c r="Q228" s="1063"/>
    </row>
    <row r="229" spans="1:17" s="14" customFormat="1" ht="45.75" customHeight="1">
      <c r="A229" s="398"/>
      <c r="B229" s="3345" t="s">
        <v>2183</v>
      </c>
      <c r="C229" s="3340" t="s">
        <v>2184</v>
      </c>
      <c r="D229" s="3339" t="s">
        <v>2185</v>
      </c>
      <c r="E229" s="3339">
        <v>45597</v>
      </c>
      <c r="F229" s="3395" t="s">
        <v>2179</v>
      </c>
      <c r="G229" s="3339">
        <f t="shared" si="177"/>
        <v>45632</v>
      </c>
      <c r="H229" s="3339">
        <f t="shared" si="178"/>
        <v>45633</v>
      </c>
      <c r="I229" s="3395" t="s">
        <v>2179</v>
      </c>
      <c r="J229" s="1063">
        <v>45960</v>
      </c>
      <c r="K229" s="1063">
        <f t="shared" si="180"/>
        <v>45961</v>
      </c>
      <c r="M229" s="400"/>
      <c r="N229" s="400"/>
      <c r="O229" s="400"/>
      <c r="P229" s="1063"/>
      <c r="Q229" s="1063"/>
    </row>
    <row r="230" spans="1:17" s="14" customFormat="1" ht="19.5">
      <c r="A230" s="398"/>
      <c r="B230" s="3345" t="s">
        <v>2186</v>
      </c>
      <c r="C230" s="1611" t="s">
        <v>2187</v>
      </c>
      <c r="D230" s="775" t="s">
        <v>2188</v>
      </c>
      <c r="E230" s="775">
        <v>45604</v>
      </c>
      <c r="F230" s="775">
        <f t="shared" si="176"/>
        <v>45635</v>
      </c>
      <c r="G230" s="775">
        <f t="shared" si="177"/>
        <v>45639</v>
      </c>
      <c r="H230" s="775">
        <f t="shared" si="178"/>
        <v>45640</v>
      </c>
      <c r="I230" s="775">
        <f t="shared" si="179"/>
        <v>45645</v>
      </c>
      <c r="J230" s="1063">
        <v>45967</v>
      </c>
      <c r="K230" s="1063">
        <f t="shared" si="180"/>
        <v>45968</v>
      </c>
      <c r="M230" s="400"/>
      <c r="N230" s="400"/>
      <c r="O230" s="400"/>
      <c r="P230" s="1063"/>
      <c r="Q230" s="1063"/>
    </row>
    <row r="231" spans="1:17" s="14" customFormat="1" ht="19.5">
      <c r="A231" s="398"/>
      <c r="B231" s="3345" t="s">
        <v>2189</v>
      </c>
      <c r="C231" s="1611" t="s">
        <v>2190</v>
      </c>
      <c r="D231" s="775" t="s">
        <v>2191</v>
      </c>
      <c r="E231" s="775">
        <v>45612</v>
      </c>
      <c r="F231" s="775">
        <f t="shared" ref="F231:F234" si="181">E231+31</f>
        <v>45643</v>
      </c>
      <c r="G231" s="775">
        <f t="shared" ref="G231:G234" si="182">E231+35</f>
        <v>45647</v>
      </c>
      <c r="H231" s="775">
        <f t="shared" ref="H231:H234" si="183">E231+36</f>
        <v>45648</v>
      </c>
      <c r="I231" s="775">
        <f t="shared" ref="I231:I234" si="184">E231+41</f>
        <v>45653</v>
      </c>
      <c r="J231" s="1063">
        <v>45974</v>
      </c>
      <c r="K231" s="1063">
        <f t="shared" ref="K231:K234" si="185">J231+1</f>
        <v>45975</v>
      </c>
      <c r="M231" s="400"/>
      <c r="N231" s="400"/>
      <c r="O231" s="400"/>
      <c r="P231" s="1063"/>
      <c r="Q231" s="1063"/>
    </row>
    <row r="232" spans="1:17" s="14" customFormat="1" ht="30.75" customHeight="1">
      <c r="A232" s="398"/>
      <c r="B232" s="3345" t="s">
        <v>2341</v>
      </c>
      <c r="C232" s="1611" t="s">
        <v>2192</v>
      </c>
      <c r="D232" s="775" t="s">
        <v>2193</v>
      </c>
      <c r="E232" s="775">
        <v>45617</v>
      </c>
      <c r="F232" s="3395" t="s">
        <v>2194</v>
      </c>
      <c r="G232" s="775">
        <f t="shared" si="182"/>
        <v>45652</v>
      </c>
      <c r="H232" s="775">
        <f t="shared" si="183"/>
        <v>45653</v>
      </c>
      <c r="I232" s="775">
        <f t="shared" si="184"/>
        <v>45658</v>
      </c>
      <c r="J232" s="1063">
        <v>45981</v>
      </c>
      <c r="K232" s="1063">
        <f t="shared" si="185"/>
        <v>45982</v>
      </c>
      <c r="M232" s="400"/>
      <c r="N232" s="400"/>
      <c r="O232" s="400"/>
      <c r="P232" s="1063"/>
      <c r="Q232" s="1063"/>
    </row>
    <row r="233" spans="1:17" s="14" customFormat="1" ht="48" customHeight="1">
      <c r="A233" s="398" t="s">
        <v>2195</v>
      </c>
      <c r="B233" s="3345" t="s">
        <v>3036</v>
      </c>
      <c r="C233" s="1611" t="s">
        <v>2196</v>
      </c>
      <c r="D233" s="775" t="s">
        <v>2197</v>
      </c>
      <c r="E233" s="775">
        <v>45623</v>
      </c>
      <c r="F233" s="3395" t="s">
        <v>2198</v>
      </c>
      <c r="G233" s="775">
        <f t="shared" si="182"/>
        <v>45658</v>
      </c>
      <c r="H233" s="775">
        <f t="shared" si="183"/>
        <v>45659</v>
      </c>
      <c r="I233" s="3395" t="s">
        <v>2199</v>
      </c>
      <c r="J233" s="1063">
        <v>45988</v>
      </c>
      <c r="K233" s="1063">
        <f t="shared" si="185"/>
        <v>45989</v>
      </c>
      <c r="M233" s="400"/>
      <c r="N233" s="400"/>
      <c r="O233" s="400"/>
      <c r="P233" s="1063"/>
      <c r="Q233" s="1063"/>
    </row>
    <row r="234" spans="1:17" s="14" customFormat="1" ht="19.5">
      <c r="A234" s="398"/>
      <c r="B234" s="684">
        <v>49</v>
      </c>
      <c r="C234" s="3340" t="s">
        <v>2200</v>
      </c>
      <c r="D234" s="3339" t="s">
        <v>2201</v>
      </c>
      <c r="E234" s="3339">
        <v>45630</v>
      </c>
      <c r="F234" s="3339">
        <f t="shared" si="181"/>
        <v>45661</v>
      </c>
      <c r="G234" s="3339">
        <f t="shared" si="182"/>
        <v>45665</v>
      </c>
      <c r="H234" s="3339">
        <f t="shared" si="183"/>
        <v>45666</v>
      </c>
      <c r="I234" s="3339">
        <f t="shared" si="184"/>
        <v>45671</v>
      </c>
      <c r="J234" s="1063">
        <v>45995</v>
      </c>
      <c r="K234" s="1063">
        <f t="shared" si="185"/>
        <v>45996</v>
      </c>
      <c r="M234" s="400"/>
      <c r="N234" s="400"/>
      <c r="O234" s="400"/>
      <c r="P234" s="1063"/>
      <c r="Q234" s="1063"/>
    </row>
    <row r="235" spans="1:17" s="14" customFormat="1" ht="19.5">
      <c r="A235" s="398"/>
      <c r="B235" s="684">
        <v>50</v>
      </c>
      <c r="C235" s="3340" t="s">
        <v>9338</v>
      </c>
      <c r="D235" s="3339" t="s">
        <v>2202</v>
      </c>
      <c r="E235" s="3339">
        <v>45637</v>
      </c>
      <c r="F235" s="3339">
        <f>E235+31</f>
        <v>45668</v>
      </c>
      <c r="G235" s="3339">
        <f>E235+35</f>
        <v>45672</v>
      </c>
      <c r="H235" s="3339">
        <f>E235+36</f>
        <v>45673</v>
      </c>
      <c r="I235" s="3339">
        <f>E235+41</f>
        <v>45678</v>
      </c>
      <c r="J235" s="1063">
        <v>46002</v>
      </c>
      <c r="K235" s="1063">
        <f>J235+1</f>
        <v>46003</v>
      </c>
      <c r="M235" s="400"/>
      <c r="N235" s="400"/>
      <c r="O235" s="400"/>
      <c r="P235" s="1063"/>
      <c r="Q235" s="1063"/>
    </row>
    <row r="236" spans="1:17" s="14" customFormat="1" ht="19.5">
      <c r="A236" s="398"/>
      <c r="B236" s="684">
        <v>51</v>
      </c>
      <c r="C236" s="3340" t="s">
        <v>2203</v>
      </c>
      <c r="D236" s="3339" t="s">
        <v>2204</v>
      </c>
      <c r="E236" s="3339">
        <v>45644</v>
      </c>
      <c r="F236" s="3339">
        <f>E236+31</f>
        <v>45675</v>
      </c>
      <c r="G236" s="3339">
        <f>E236+35</f>
        <v>45679</v>
      </c>
      <c r="H236" s="3339">
        <f>E236+36</f>
        <v>45680</v>
      </c>
      <c r="I236" s="3339">
        <f>E236+41</f>
        <v>45685</v>
      </c>
      <c r="J236" s="1063">
        <v>46009</v>
      </c>
      <c r="K236" s="1063">
        <f>J236+1</f>
        <v>46010</v>
      </c>
      <c r="M236" s="400"/>
      <c r="N236" s="400"/>
      <c r="O236" s="400"/>
      <c r="P236" s="1063"/>
      <c r="Q236" s="1063"/>
    </row>
    <row r="237" spans="1:17" s="14" customFormat="1" ht="19.5">
      <c r="A237" s="398"/>
      <c r="B237" s="684">
        <v>52</v>
      </c>
      <c r="C237" s="3340" t="s">
        <v>2205</v>
      </c>
      <c r="D237" s="3339" t="s">
        <v>2206</v>
      </c>
      <c r="E237" s="3339">
        <v>45651</v>
      </c>
      <c r="F237" s="3339">
        <f>E237+31</f>
        <v>45682</v>
      </c>
      <c r="G237" s="3339">
        <f>E237+35</f>
        <v>45686</v>
      </c>
      <c r="H237" s="3339">
        <f>E237+36</f>
        <v>45687</v>
      </c>
      <c r="I237" s="3339">
        <f>E237+41</f>
        <v>45692</v>
      </c>
      <c r="J237" s="1063">
        <v>46016</v>
      </c>
      <c r="K237" s="1063">
        <f>J237+1</f>
        <v>46017</v>
      </c>
      <c r="M237" s="400"/>
      <c r="N237" s="400"/>
      <c r="O237" s="400"/>
      <c r="P237" s="1063"/>
      <c r="Q237" s="1063"/>
    </row>
    <row r="238" spans="1:17" s="14" customFormat="1" ht="19.5">
      <c r="A238" s="398"/>
      <c r="B238" s="684">
        <v>1</v>
      </c>
      <c r="C238" s="1611" t="s">
        <v>2207</v>
      </c>
      <c r="D238" s="775" t="s">
        <v>2208</v>
      </c>
      <c r="E238" s="775">
        <v>46023</v>
      </c>
      <c r="F238" s="775">
        <f>E238+31</f>
        <v>46054</v>
      </c>
      <c r="G238" s="775">
        <f>E238+35</f>
        <v>46058</v>
      </c>
      <c r="H238" s="775">
        <f>E238+36</f>
        <v>46059</v>
      </c>
      <c r="I238" s="775">
        <f>E238+41</f>
        <v>46064</v>
      </c>
      <c r="J238" s="1063">
        <v>45658</v>
      </c>
      <c r="K238" s="1063">
        <f>J238+1</f>
        <v>45659</v>
      </c>
      <c r="M238" s="400"/>
      <c r="N238" s="400"/>
      <c r="O238" s="400"/>
      <c r="P238" s="1063"/>
      <c r="Q238" s="1063"/>
    </row>
    <row r="239" spans="1:17" s="14" customFormat="1" ht="19.5">
      <c r="A239" s="398"/>
      <c r="B239" s="398"/>
      <c r="C239" s="18"/>
      <c r="D239" s="400"/>
      <c r="E239" s="400"/>
      <c r="F239" s="400"/>
      <c r="G239" s="430"/>
      <c r="H239" s="429"/>
      <c r="I239" s="400"/>
      <c r="J239" s="400"/>
      <c r="K239" s="400"/>
      <c r="L239" s="400"/>
      <c r="M239" s="400"/>
      <c r="N239" s="400"/>
      <c r="O239" s="400"/>
      <c r="P239" s="1063"/>
      <c r="Q239" s="1063"/>
    </row>
    <row r="240" spans="1:17" s="14" customFormat="1" ht="19.5">
      <c r="A240" s="398"/>
      <c r="B240" s="398"/>
      <c r="C240" s="4752" t="s">
        <v>609</v>
      </c>
      <c r="D240" s="4752"/>
      <c r="E240" s="4752"/>
      <c r="F240" s="4752"/>
      <c r="G240" s="4752"/>
      <c r="H240" s="429"/>
      <c r="I240" s="400"/>
      <c r="J240" s="400"/>
      <c r="K240" s="400"/>
      <c r="L240" s="400"/>
      <c r="M240" s="400"/>
      <c r="N240" s="400"/>
      <c r="O240" s="400"/>
      <c r="P240" s="1063"/>
      <c r="Q240" s="1063"/>
    </row>
    <row r="241" spans="3:17" s="14" customFormat="1" ht="19.5">
      <c r="C241" s="399"/>
      <c r="D241" s="400"/>
      <c r="E241" s="400"/>
      <c r="F241" s="400"/>
      <c r="G241" s="430"/>
      <c r="H241" s="429"/>
      <c r="I241" s="400"/>
      <c r="J241" s="400"/>
      <c r="K241" s="400"/>
      <c r="L241" s="400"/>
      <c r="M241" s="400"/>
      <c r="N241" s="400"/>
      <c r="O241" s="400"/>
    </row>
    <row r="242" spans="3:17" s="14" customFormat="1" ht="19.5">
      <c r="C242" s="17"/>
      <c r="D242" s="400"/>
      <c r="E242" s="400"/>
      <c r="F242"/>
      <c r="G242" s="18"/>
      <c r="H242" s="19"/>
      <c r="I242" s="400"/>
      <c r="J242" s="400"/>
      <c r="K242" s="400"/>
      <c r="L242" s="400"/>
      <c r="M242" s="400"/>
      <c r="N242" s="20"/>
      <c r="O242" s="21"/>
    </row>
    <row r="243" spans="3:17" s="14" customFormat="1" ht="20.25" customHeight="1">
      <c r="C243" s="23"/>
      <c r="D243"/>
      <c r="E243"/>
      <c r="F243" s="28"/>
      <c r="G243"/>
      <c r="H243"/>
      <c r="I243" s="20"/>
      <c r="J243"/>
      <c r="K243"/>
      <c r="L243" s="24"/>
      <c r="M243"/>
      <c r="N243"/>
      <c r="O243"/>
      <c r="P243" s="5"/>
      <c r="Q243" s="5"/>
    </row>
    <row r="244" spans="3:17" s="30" customFormat="1" ht="14.25">
      <c r="C244" s="26" t="s">
        <v>0</v>
      </c>
      <c r="D244" s="27"/>
      <c r="E244" s="1073" t="s">
        <v>2209</v>
      </c>
      <c r="F244" s="23"/>
      <c r="G244" s="23" t="s">
        <v>35</v>
      </c>
      <c r="H244" s="23"/>
      <c r="I244" s="27"/>
      <c r="J244" s="27"/>
      <c r="K244" s="23" t="s">
        <v>60</v>
      </c>
      <c r="L244" s="23" t="str">
        <f>'HOW TO-&gt;'!$B$136</f>
        <v>6011 2413</v>
      </c>
      <c r="M244" s="23"/>
      <c r="N244"/>
      <c r="O244"/>
      <c r="P244" s="29"/>
    </row>
    <row r="245" spans="3:17" s="30" customFormat="1" ht="14.25">
      <c r="C245" s="31" t="s">
        <v>1</v>
      </c>
      <c r="D245" s="27"/>
      <c r="E245" s="226" t="s">
        <v>610</v>
      </c>
      <c r="F245" s="23"/>
      <c r="G245" s="27" t="s">
        <v>611</v>
      </c>
      <c r="H245" s="27"/>
      <c r="I245" s="226" t="s">
        <v>38</v>
      </c>
      <c r="J245" s="27"/>
      <c r="K245" s="27" t="s">
        <v>62</v>
      </c>
      <c r="L245" s="27"/>
      <c r="M245" s="227" t="s">
        <v>63</v>
      </c>
      <c r="N245"/>
      <c r="O245"/>
      <c r="P245" s="29"/>
    </row>
    <row r="246" spans="3:17" s="30" customFormat="1" ht="14.25">
      <c r="C246" s="31"/>
      <c r="D246" s="27"/>
      <c r="E246" s="226"/>
      <c r="F246" s="5"/>
      <c r="G246" s="27"/>
      <c r="H246" s="27"/>
      <c r="I246" s="226"/>
      <c r="J246" s="27"/>
      <c r="K246" s="27" t="str">
        <f>'HOW TO-&gt;'!$A$138</f>
        <v>PERMIT</v>
      </c>
      <c r="L246" s="27"/>
      <c r="M246" s="3051" t="str">
        <f>'HOW TO-&gt;'!$C$138</f>
        <v>SG094-SinPermit@msc.com</v>
      </c>
      <c r="N246"/>
      <c r="O246"/>
      <c r="P246" s="29"/>
    </row>
    <row r="247" spans="3:17">
      <c r="C247" s="320">
        <f>'HOW TO-&gt;'!$A$105</f>
        <v>0</v>
      </c>
      <c r="D247" s="320">
        <f>'HOW TO-&gt;'!$B$105</f>
        <v>0</v>
      </c>
      <c r="E247" s="4">
        <f>'HOW TO-&gt;'!$C$105</f>
        <v>0</v>
      </c>
      <c r="F247" s="5"/>
      <c r="G247" s="320" t="str">
        <f>'HOW TO-&gt;'!$A$124</f>
        <v>ROBERT CHIA</v>
      </c>
      <c r="H247" s="320" t="str">
        <f>'HOW TO-&gt;'!$B$124</f>
        <v>6011 0564</v>
      </c>
      <c r="I247" s="4" t="str">
        <f>'HOW TO-&gt;'!$C$124</f>
        <v>robert.chia@msc.com</v>
      </c>
      <c r="J247" s="5"/>
      <c r="K247" s="320" t="str">
        <f>'HOW TO-&gt;'!$A$139</f>
        <v>RAYNAR ANG</v>
      </c>
      <c r="L247" s="320" t="str">
        <f>'HOW TO-&gt;'!$B$139</f>
        <v>6011 2358</v>
      </c>
      <c r="M247" s="4" t="str">
        <f>'HOW TO-&gt;'!$C$139</f>
        <v>raynar.ang@msc.com</v>
      </c>
      <c r="N247" s="5"/>
      <c r="O247" s="5"/>
    </row>
    <row r="248" spans="3:17">
      <c r="C248" s="320" t="str">
        <f>'HOW TO-&gt;'!$A$106</f>
        <v>NATALIE LEW</v>
      </c>
      <c r="D248" s="320" t="str">
        <f>'HOW TO-&gt;'!$B$106</f>
        <v>6011 2399</v>
      </c>
      <c r="E248" s="4" t="str">
        <f>'HOW TO-&gt;'!$C$106</f>
        <v>natalie.lew@msc.com</v>
      </c>
      <c r="F248" s="5"/>
      <c r="G248" s="320" t="str">
        <f>'HOW TO-&gt;'!$A$125</f>
        <v>S. Y. LIEW</v>
      </c>
      <c r="H248" s="320" t="str">
        <f>'HOW TO-&gt;'!$B$125</f>
        <v>6011 2348</v>
      </c>
      <c r="I248" s="4" t="str">
        <f>'HOW TO-&gt;'!$C$125</f>
        <v>seoyi.liew@msc.com</v>
      </c>
      <c r="J248" s="5"/>
      <c r="K248" s="320" t="str">
        <f>'HOW TO-&gt;'!$A$140</f>
        <v>KAI SIANG</v>
      </c>
      <c r="L248" s="320" t="str">
        <f>'HOW TO-&gt;'!$B$140</f>
        <v>6011 2356</v>
      </c>
      <c r="M248" s="4" t="str">
        <f>'HOW TO-&gt;'!$C$140</f>
        <v>kaisiang.lim@msc.com</v>
      </c>
      <c r="N248" s="5"/>
      <c r="O248" s="5"/>
    </row>
    <row r="249" spans="3:17">
      <c r="C249" s="320" t="str">
        <f>'HOW TO-&gt;'!$A$107</f>
        <v>PHOEBE HUANG</v>
      </c>
      <c r="D249" s="320" t="str">
        <f>'HOW TO-&gt;'!$B$107</f>
        <v>6011 0562</v>
      </c>
      <c r="E249" s="4" t="str">
        <f>'HOW TO-&gt;'!$C$107</f>
        <v>phoebe.huang@msc.com</v>
      </c>
      <c r="F249" s="5"/>
      <c r="G249" s="320" t="str">
        <f>'HOW TO-&gt;'!$A$126</f>
        <v>SHARON KOH</v>
      </c>
      <c r="H249" s="320" t="str">
        <f>'HOW TO-&gt;'!$B$126</f>
        <v>6011 2349</v>
      </c>
      <c r="I249" s="4" t="str">
        <f>'HOW TO-&gt;'!$C$126</f>
        <v>sharon.koh@msc.com</v>
      </c>
      <c r="J249" s="5"/>
      <c r="K249" s="320" t="str">
        <f>'HOW TO-&gt;'!$A$141</f>
        <v>DEWI</v>
      </c>
      <c r="L249" s="320" t="str">
        <f>'HOW TO-&gt;'!$B$141</f>
        <v>6011 2354</v>
      </c>
      <c r="M249" s="4" t="str">
        <f>'HOW TO-&gt;'!$C$141</f>
        <v>dewi.ratnah@msc.com</v>
      </c>
      <c r="N249" s="5"/>
      <c r="O249" s="36"/>
    </row>
    <row r="250" spans="3:17">
      <c r="C250" s="320" t="str">
        <f>'HOW TO-&gt;'!$A$108</f>
        <v>SHERWIN LIM</v>
      </c>
      <c r="D250" s="320" t="str">
        <f>'HOW TO-&gt;'!$B$108</f>
        <v>6011 2395</v>
      </c>
      <c r="E250" s="4" t="str">
        <f>'HOW TO-&gt;'!$C$108</f>
        <v>sherwin.lim@msc.com</v>
      </c>
      <c r="F250" s="5"/>
      <c r="G250" s="320" t="str">
        <f>'HOW TO-&gt;'!$A$127</f>
        <v>ANGELIA LAU</v>
      </c>
      <c r="H250" s="320" t="str">
        <f>'HOW TO-&gt;'!$B$127</f>
        <v>6011 2346</v>
      </c>
      <c r="I250" s="4" t="str">
        <f>'HOW TO-&gt;'!$C$127</f>
        <v>angelia.lau@msc.com</v>
      </c>
      <c r="J250" s="5"/>
      <c r="K250" s="320" t="str">
        <f>'HOW TO-&gt;'!$A$142</f>
        <v>YU TING</v>
      </c>
      <c r="L250" s="320" t="str">
        <f>'HOW TO-&gt;'!$B$142</f>
        <v>6011 2359</v>
      </c>
      <c r="M250" s="4" t="str">
        <f>'HOW TO-&gt;'!$C$142</f>
        <v>yuting.luo@msc.com</v>
      </c>
      <c r="N250" s="5"/>
      <c r="O250" s="36"/>
    </row>
    <row r="251" spans="3:17">
      <c r="C251" s="320" t="str">
        <f>'HOW TO-&gt;'!$A$109</f>
        <v>CHOK KAR HEE</v>
      </c>
      <c r="D251" s="320" t="str">
        <f>'HOW TO-&gt;'!$B$109</f>
        <v>6011 2397</v>
      </c>
      <c r="E251" s="4" t="str">
        <f>'HOW TO-&gt;'!$C$109</f>
        <v>karhee.chok@msc.com</v>
      </c>
      <c r="F251" s="5"/>
      <c r="G251" s="320" t="str">
        <f>'HOW TO-&gt;'!$A$128</f>
        <v>NOOR AFNINDAH</v>
      </c>
      <c r="H251" s="320" t="str">
        <f>'HOW TO-&gt;'!$B$128</f>
        <v>6011 2347</v>
      </c>
      <c r="I251" s="4" t="str">
        <f>'HOW TO-&gt;'!$C$128</f>
        <v>noor.afnindah@msc.com</v>
      </c>
      <c r="J251" s="5"/>
      <c r="K251" s="320" t="str">
        <f>'HOW TO-&gt;'!$A$143</f>
        <v>SHAN SHAN</v>
      </c>
      <c r="L251" s="320" t="str">
        <f>'HOW TO-&gt;'!$B$143</f>
        <v>6011 2353</v>
      </c>
      <c r="M251" s="4" t="str">
        <f>'HOW TO-&gt;'!$C$143</f>
        <v>shanshan.chin@msc.com</v>
      </c>
    </row>
    <row r="252" spans="3:17">
      <c r="C252" s="320" t="str">
        <f>'HOW TO-&gt;'!$A$110</f>
        <v>LEWIS SOH</v>
      </c>
      <c r="D252" s="320" t="str">
        <f>'HOW TO-&gt;'!$B$110</f>
        <v>6011 7905</v>
      </c>
      <c r="E252" s="4" t="str">
        <f>'HOW TO-&gt;'!$C$110</f>
        <v>lewis.soh@msc.com</v>
      </c>
      <c r="F252" s="5"/>
      <c r="G252" s="320" t="str">
        <f>'HOW TO-&gt;'!$A$129</f>
        <v>NG CHING WEI</v>
      </c>
      <c r="H252" s="320" t="str">
        <f>'HOW TO-&gt;'!$B$129</f>
        <v>6011 2404</v>
      </c>
      <c r="I252" s="4" t="str">
        <f>'HOW TO-&gt;'!$C$129</f>
        <v>chingwei.ng@msc.com</v>
      </c>
      <c r="J252" s="5"/>
      <c r="K252" s="320" t="str">
        <f>'HOW TO-&gt;'!$A$144</f>
        <v>EUNICE</v>
      </c>
      <c r="L252" s="320" t="str">
        <f>'HOW TO-&gt;'!$B$144</f>
        <v>6011 2355</v>
      </c>
      <c r="M252" s="4" t="str">
        <f>'HOW TO-&gt;'!$C$144</f>
        <v>eunice.chan@msc.com</v>
      </c>
    </row>
    <row r="253" spans="3:17">
      <c r="C253" s="320" t="str">
        <f>'HOW TO-&gt;'!$A$111</f>
        <v xml:space="preserve">MELVIN TAN </v>
      </c>
      <c r="D253" s="320" t="str">
        <f>'HOW TO-&gt;'!$B$111</f>
        <v>6011 0561</v>
      </c>
      <c r="E253" s="4" t="str">
        <f>'HOW TO-&gt;'!$C$111</f>
        <v>melvin.tan@msc.com</v>
      </c>
      <c r="F253" s="5"/>
      <c r="G253" s="320" t="str">
        <f>'HOW TO-&gt;'!$A$130</f>
        <v>ZOEY ONG</v>
      </c>
      <c r="H253" s="320">
        <f>'HOW TO-&gt;'!$B$130</f>
        <v>0</v>
      </c>
      <c r="I253" s="4" t="str">
        <f>'HOW TO-&gt;'!$C$130</f>
        <v>zoey.ong@msc.com</v>
      </c>
      <c r="J253" s="5"/>
      <c r="K253" s="320" t="str">
        <f>'HOW TO-&gt;'!$A$145</f>
        <v>HAZEL</v>
      </c>
      <c r="L253" s="320" t="str">
        <f>'HOW TO-&gt;'!$B$145</f>
        <v>6011 2435</v>
      </c>
      <c r="M253" s="4" t="str">
        <f>'HOW TO-&gt;'!$C$145</f>
        <v>hazel.toh@msc.com</v>
      </c>
    </row>
    <row r="254" spans="3:17">
      <c r="C254" s="320" t="str">
        <f>'HOW TO-&gt;'!$A$112</f>
        <v>SUE ANN SOON</v>
      </c>
      <c r="D254" s="320" t="str">
        <f>'HOW TO-&gt;'!$B$112</f>
        <v>6011 2327</v>
      </c>
      <c r="E254" s="4" t="str">
        <f>'HOW TO-&gt;'!$C$112</f>
        <v>sueann.soon@msc.com</v>
      </c>
      <c r="F254" s="5"/>
      <c r="G254" s="320" t="str">
        <f>'HOW TO-&gt;'!$A$131</f>
        <v>.</v>
      </c>
      <c r="H254" s="320" t="str">
        <f>'HOW TO-&gt;'!$B$131</f>
        <v>.</v>
      </c>
      <c r="I254" s="4" t="str">
        <f>'HOW TO-&gt;'!$C$131</f>
        <v>.</v>
      </c>
      <c r="J254" s="5"/>
      <c r="K254" s="320">
        <f>'HOW TO-&gt;'!$A$146</f>
        <v>0</v>
      </c>
      <c r="L254" s="320">
        <f>'HOW TO-&gt;'!$B$146</f>
        <v>0</v>
      </c>
      <c r="M254" s="4">
        <f>'HOW TO-&gt;'!$C$146</f>
        <v>0</v>
      </c>
    </row>
    <row r="255" spans="3:17">
      <c r="C255" s="320" t="str">
        <f>'HOW TO-&gt;'!$A$113</f>
        <v>LAWRENCE ANG (CROSS-TRADE)</v>
      </c>
      <c r="D255" s="320" t="str">
        <f>'HOW TO-&gt;'!$B$113</f>
        <v>6011 2400</v>
      </c>
      <c r="E255" s="4" t="str">
        <f>'HOW TO-&gt;'!$C$113</f>
        <v>lawrence.ang@msc.com</v>
      </c>
      <c r="G255" s="320">
        <f>'HOW TO-&gt;'!$A$132</f>
        <v>0</v>
      </c>
      <c r="H255" s="320">
        <f>'HOW TO-&gt;'!$B$132</f>
        <v>0</v>
      </c>
      <c r="I255" s="4">
        <f>'HOW TO-&gt;'!$C$132</f>
        <v>0</v>
      </c>
      <c r="J255" s="5"/>
      <c r="K255" s="320">
        <f>'HOW TO-&gt;'!$A$147</f>
        <v>0</v>
      </c>
      <c r="L255" s="320">
        <f>'HOW TO-&gt;'!$B$147</f>
        <v>0</v>
      </c>
      <c r="M255" s="4">
        <f>'HOW TO-&gt;'!$C$147</f>
        <v>0</v>
      </c>
    </row>
    <row r="256" spans="3:17" s="29" customFormat="1" ht="14.25">
      <c r="C256" s="320" t="str">
        <f>'HOW TO-&gt;'!$A$114</f>
        <v>DARIUS ONG</v>
      </c>
      <c r="D256" s="320" t="str">
        <f>'HOW TO-&gt;'!$B$114</f>
        <v>6011 2396</v>
      </c>
      <c r="E256" s="4" t="str">
        <f>'HOW TO-&gt;'!$C$114</f>
        <v>darius.ong@msc.com</v>
      </c>
      <c r="F256"/>
      <c r="G256"/>
      <c r="H256" s="11"/>
      <c r="I256" s="227"/>
      <c r="J256"/>
      <c r="K256" s="320">
        <f>'HOW TO-&gt;'!A148</f>
        <v>0</v>
      </c>
      <c r="L256" s="320">
        <f>'HOW TO-&gt;'!B148</f>
        <v>0</v>
      </c>
      <c r="M256" s="4">
        <f>'HOW TO-&gt;'!C148</f>
        <v>0</v>
      </c>
    </row>
    <row r="257" spans="3:13" s="29" customFormat="1" ht="14.25">
      <c r="C257" s="320" t="str">
        <f>'HOW TO-&gt;'!$A$115</f>
        <v>YURIKO KHOO</v>
      </c>
      <c r="D257" s="320" t="str">
        <f>'HOW TO-&gt;'!$B$115</f>
        <v>6011 2402</v>
      </c>
      <c r="E257" s="4" t="str">
        <f>'HOW TO-&gt;'!$C$115</f>
        <v>yuriko.k@msc.com</v>
      </c>
      <c r="F257"/>
      <c r="G257"/>
      <c r="H257" s="11"/>
      <c r="I257" s="11"/>
      <c r="J257" s="227"/>
      <c r="K257" s="320" t="str">
        <f>'HOW TO-&gt;'!A149</f>
        <v xml:space="preserve">FAX NO : </v>
      </c>
      <c r="L257" s="4" t="str">
        <f>'HOW TO-&gt;'!B149</f>
        <v>6327 7040</v>
      </c>
      <c r="M257" s="4">
        <f>'HOW TO-&gt;'!C149</f>
        <v>0</v>
      </c>
    </row>
    <row r="258" spans="3:13">
      <c r="C258" s="320" t="str">
        <f>'HOW TO-&gt;'!$A$116</f>
        <v>VICKY ZHU</v>
      </c>
      <c r="D258" s="320" t="str">
        <f>'HOW TO-&gt;'!$B$116</f>
        <v>6011 7900</v>
      </c>
      <c r="E258" s="4" t="str">
        <f>'HOW TO-&gt;'!$C$116</f>
        <v>vicky.zhu@msc.com</v>
      </c>
      <c r="K258" s="34">
        <f>'HOW TO-&gt;'!A150</f>
        <v>0</v>
      </c>
      <c r="L258" s="24">
        <f>'HOW TO-&gt;'!B150</f>
        <v>0</v>
      </c>
      <c r="M258" s="24">
        <f>'HOW TO-&gt;'!C150</f>
        <v>0</v>
      </c>
    </row>
    <row r="259" spans="3:13">
      <c r="K259" s="34" t="str">
        <f>'HOW TO-&gt;'!A151</f>
        <v xml:space="preserve">IN SSC </v>
      </c>
      <c r="L259" s="24" t="str">
        <f>'HOW TO-&gt;'!B151</f>
        <v>IN912-sgex.doc@msc.com</v>
      </c>
      <c r="M259" s="24"/>
    </row>
    <row r="260" spans="3:13">
      <c r="C260" s="320" t="str">
        <f>'HOW TO-&gt;'!$A$119</f>
        <v xml:space="preserve">MAIN LINE  </v>
      </c>
      <c r="D260" s="320" t="str">
        <f>'HOW TO-&gt;'!$B$119</f>
        <v>6011 2424</v>
      </c>
      <c r="E260" s="4">
        <f>'HOW TO-&gt;'!$C$119</f>
        <v>0</v>
      </c>
      <c r="K260" s="34" t="str">
        <f>'HOW TO-&gt;'!A152</f>
        <v xml:space="preserve">LOG </v>
      </c>
      <c r="L260" s="24" t="str">
        <f>'HOW TO-&gt;'!B152</f>
        <v>SG094-sglogs@msc.com</v>
      </c>
      <c r="M260" s="24"/>
    </row>
    <row r="261" spans="3:13">
      <c r="C261" s="320">
        <f>'HOW TO-&gt;'!$A$120</f>
        <v>0</v>
      </c>
      <c r="D261" s="320">
        <f>'HOW TO-&gt;'!$B$120</f>
        <v>0</v>
      </c>
      <c r="E261" s="4">
        <f>'HOW TO-&gt;'!$C$120</f>
        <v>0</v>
      </c>
    </row>
    <row r="262" spans="3:13">
      <c r="D262" t="s">
        <v>2210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40:G240"/>
  </mergeCells>
  <phoneticPr fontId="29" type="noConversion"/>
  <hyperlinks>
    <hyperlink ref="I245" display="custsvc@msca.com.sg" xr:uid="{00000000-0004-0000-0300-000000000000}"/>
    <hyperlink ref="M245" display="sinexp@msca.com.sg" xr:uid="{00000000-0004-0000-0300-000001000000}"/>
    <hyperlink ref="E244" r:id="rId21" xr:uid="{BFB53593-0B53-444B-9086-6CD78CC58F5A}"/>
    <hyperlink ref="E245"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82" customWidth="1"/>
    <col min="2" max="2" width="12.42578125" style="38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1" customFormat="1" ht="33">
      <c r="A2" s="437"/>
      <c r="B2" s="437"/>
      <c r="C2" s="4761" t="s">
        <v>93</v>
      </c>
      <c r="D2" s="4761"/>
      <c r="E2" s="4761"/>
      <c r="F2" s="4761"/>
      <c r="G2" s="4761"/>
      <c r="H2" s="4761"/>
      <c r="I2" s="4761"/>
      <c r="J2" s="4761"/>
      <c r="K2" s="4761"/>
      <c r="L2" s="4761"/>
      <c r="M2" s="4761"/>
      <c r="N2" s="4761"/>
    </row>
    <row r="3" spans="1:14">
      <c r="A3" s="752"/>
      <c r="B3" s="752"/>
      <c r="C3" s="753"/>
      <c r="D3" s="753"/>
      <c r="E3" s="23"/>
      <c r="F3" s="20"/>
      <c r="G3" s="20"/>
      <c r="H3" s="20"/>
      <c r="I3" s="20"/>
      <c r="J3" s="20"/>
      <c r="K3" s="20"/>
      <c r="L3" s="754"/>
      <c r="M3" s="754"/>
      <c r="N3" s="754"/>
    </row>
    <row r="4" spans="1:14" s="137" customFormat="1" ht="18.75" customHeight="1">
      <c r="A4" s="1057"/>
      <c r="B4" s="811"/>
      <c r="C4" s="816"/>
      <c r="D4" s="816"/>
      <c r="E4" s="36" t="s">
        <v>7564</v>
      </c>
      <c r="F4" s="816"/>
      <c r="G4" s="816"/>
      <c r="H4" s="816"/>
      <c r="I4" s="60"/>
      <c r="J4" s="60"/>
      <c r="K4" s="60"/>
      <c r="L4" s="60"/>
      <c r="M4" s="60"/>
      <c r="N4"/>
    </row>
    <row r="5" spans="1:14" s="137" customFormat="1" ht="18.75" customHeight="1">
      <c r="A5" s="1057"/>
      <c r="B5" s="811"/>
      <c r="C5" s="816"/>
      <c r="D5" s="816"/>
      <c r="E5" s="816"/>
      <c r="F5" s="816"/>
      <c r="G5" s="816"/>
      <c r="H5" s="816"/>
      <c r="I5" s="816"/>
      <c r="J5" s="60"/>
      <c r="K5" s="60"/>
      <c r="L5" s="60"/>
      <c r="M5" s="60"/>
      <c r="N5" s="60"/>
    </row>
    <row r="6" spans="1:14" s="284" customFormat="1" ht="18" customHeight="1">
      <c r="A6" s="1058"/>
      <c r="B6" s="1249"/>
      <c r="C6" s="1157" t="s">
        <v>5318</v>
      </c>
      <c r="D6" s="930"/>
      <c r="E6" s="1305" t="s">
        <v>701</v>
      </c>
      <c r="F6" s="1306" t="s">
        <v>701</v>
      </c>
      <c r="G6" s="1307" t="s">
        <v>701</v>
      </c>
      <c r="H6" s="1306" t="s">
        <v>701</v>
      </c>
      <c r="I6" s="1306" t="s">
        <v>701</v>
      </c>
      <c r="J6" s="1306" t="s">
        <v>701</v>
      </c>
      <c r="K6" s="1316"/>
      <c r="L6" s="832"/>
      <c r="M6" s="1310"/>
      <c r="N6" s="69"/>
    </row>
    <row r="7" spans="1:14" s="284" customFormat="1" ht="27.75" customHeight="1">
      <c r="A7" s="913"/>
      <c r="B7" s="1155"/>
      <c r="C7" s="897" t="s">
        <v>7565</v>
      </c>
      <c r="D7" s="1308"/>
      <c r="E7" s="1253" t="s">
        <v>96</v>
      </c>
      <c r="F7" s="1254" t="s">
        <v>1044</v>
      </c>
      <c r="G7" s="1254" t="s">
        <v>670</v>
      </c>
      <c r="H7" s="1254" t="s">
        <v>1303</v>
      </c>
      <c r="I7" s="1254" t="s">
        <v>4565</v>
      </c>
      <c r="J7" s="1254" t="s">
        <v>4568</v>
      </c>
      <c r="K7" s="1254" t="s">
        <v>4569</v>
      </c>
      <c r="L7" s="832"/>
      <c r="M7" s="1940" t="s">
        <v>7566</v>
      </c>
      <c r="N7" s="2143" t="s">
        <v>1793</v>
      </c>
    </row>
    <row r="8" spans="1:14" s="284" customFormat="1" ht="26.25" customHeight="1" thickBot="1">
      <c r="A8" s="913"/>
      <c r="B8" s="1155"/>
      <c r="C8" s="898" t="s">
        <v>4210</v>
      </c>
      <c r="D8" s="1309" t="s">
        <v>4265</v>
      </c>
      <c r="E8" s="900" t="s">
        <v>701</v>
      </c>
      <c r="F8" s="1315" t="s">
        <v>5461</v>
      </c>
      <c r="G8" s="902" t="s">
        <v>7567</v>
      </c>
      <c r="H8" s="902" t="s">
        <v>4475</v>
      </c>
      <c r="I8" s="902" t="s">
        <v>5444</v>
      </c>
      <c r="J8" s="902" t="s">
        <v>4720</v>
      </c>
      <c r="K8" s="902" t="s">
        <v>6135</v>
      </c>
      <c r="L8" s="832"/>
      <c r="M8" s="1941"/>
      <c r="N8" s="1940"/>
    </row>
    <row r="9" spans="1:14" s="284" customFormat="1" ht="16.5" hidden="1" customHeight="1" thickTop="1">
      <c r="A9" s="1058" t="s">
        <v>7568</v>
      </c>
      <c r="B9" s="1219" t="s">
        <v>4097</v>
      </c>
      <c r="C9" s="1507" t="s">
        <v>7569</v>
      </c>
      <c r="D9" s="1666" t="s">
        <v>7570</v>
      </c>
      <c r="E9" s="1301">
        <v>45321</v>
      </c>
      <c r="F9" s="1283">
        <f t="shared" ref="F9:F15" si="0">E9+8</f>
        <v>45329</v>
      </c>
      <c r="G9" s="1283">
        <f t="shared" ref="G9:G15" si="1">E9+13</f>
        <v>45334</v>
      </c>
      <c r="H9" s="1667">
        <f t="shared" ref="H9:H15" si="2">E9+16</f>
        <v>45337</v>
      </c>
      <c r="I9" s="1667">
        <f t="shared" ref="I9:I15" si="3">E9+21</f>
        <v>45342</v>
      </c>
      <c r="J9" s="1283">
        <f t="shared" ref="J9:J15" si="4">E9+24</f>
        <v>45345</v>
      </c>
      <c r="K9" s="1283">
        <f t="shared" ref="K9:K15" si="5">E9+26</f>
        <v>45347</v>
      </c>
      <c r="L9" s="832"/>
      <c r="M9" s="1942">
        <v>45316</v>
      </c>
      <c r="N9" s="1943">
        <f>M9+2</f>
        <v>45318</v>
      </c>
    </row>
    <row r="10" spans="1:14" s="284" customFormat="1" ht="16.5" hidden="1" customHeight="1">
      <c r="A10" s="1058" t="s">
        <v>6840</v>
      </c>
      <c r="B10" s="1219" t="s">
        <v>4099</v>
      </c>
      <c r="C10" s="1786" t="s">
        <v>4286</v>
      </c>
      <c r="D10" s="1787" t="s">
        <v>7571</v>
      </c>
      <c r="E10" s="1788">
        <v>45328</v>
      </c>
      <c r="F10" s="1789">
        <f t="shared" si="0"/>
        <v>45336</v>
      </c>
      <c r="G10" s="1789">
        <f t="shared" si="1"/>
        <v>45341</v>
      </c>
      <c r="H10" s="1790">
        <f t="shared" si="2"/>
        <v>45344</v>
      </c>
      <c r="I10" s="1790">
        <f t="shared" si="3"/>
        <v>45349</v>
      </c>
      <c r="J10" s="1789">
        <f t="shared" si="4"/>
        <v>45352</v>
      </c>
      <c r="K10" s="1789">
        <f t="shared" si="5"/>
        <v>45354</v>
      </c>
      <c r="L10" s="832"/>
      <c r="M10" s="1942">
        <v>45323</v>
      </c>
      <c r="N10" s="1943">
        <f t="shared" ref="N10:N12" si="6">M10+2</f>
        <v>45325</v>
      </c>
    </row>
    <row r="11" spans="1:14" s="284" customFormat="1" ht="16.5" hidden="1" customHeight="1">
      <c r="A11" s="1058"/>
      <c r="B11" s="1219" t="s">
        <v>4101</v>
      </c>
      <c r="C11" s="1791" t="s">
        <v>404</v>
      </c>
      <c r="D11" s="1792" t="s">
        <v>7572</v>
      </c>
      <c r="E11" s="1707">
        <v>45330</v>
      </c>
      <c r="F11" s="1311">
        <f t="shared" si="0"/>
        <v>45338</v>
      </c>
      <c r="G11" s="1311">
        <f t="shared" si="1"/>
        <v>45343</v>
      </c>
      <c r="H11" s="1707">
        <f t="shared" si="2"/>
        <v>45346</v>
      </c>
      <c r="I11" s="1707">
        <f t="shared" si="3"/>
        <v>45351</v>
      </c>
      <c r="J11" s="1311">
        <f t="shared" si="4"/>
        <v>45354</v>
      </c>
      <c r="K11" s="1311">
        <f t="shared" si="5"/>
        <v>45356</v>
      </c>
      <c r="L11" s="832"/>
      <c r="M11" s="1942">
        <v>45330</v>
      </c>
      <c r="N11" s="1943">
        <f t="shared" si="6"/>
        <v>45332</v>
      </c>
    </row>
    <row r="12" spans="1:14" s="284" customFormat="1" ht="16.5" hidden="1" customHeight="1">
      <c r="A12" s="1058" t="s">
        <v>7573</v>
      </c>
      <c r="B12" s="1219" t="s">
        <v>4103</v>
      </c>
      <c r="C12" s="1786" t="s">
        <v>4317</v>
      </c>
      <c r="D12" s="1787" t="s">
        <v>7574</v>
      </c>
      <c r="E12" s="1790">
        <v>45337</v>
      </c>
      <c r="F12" s="1311">
        <f t="shared" si="0"/>
        <v>45345</v>
      </c>
      <c r="G12" s="1789">
        <f t="shared" si="1"/>
        <v>45350</v>
      </c>
      <c r="H12" s="1790">
        <f t="shared" si="2"/>
        <v>45353</v>
      </c>
      <c r="I12" s="1790">
        <f t="shared" si="3"/>
        <v>45358</v>
      </c>
      <c r="J12" s="1789">
        <f t="shared" si="4"/>
        <v>45361</v>
      </c>
      <c r="K12" s="1789">
        <f t="shared" si="5"/>
        <v>45363</v>
      </c>
      <c r="L12" s="832"/>
      <c r="M12" s="1942">
        <v>45337</v>
      </c>
      <c r="N12" s="1943">
        <f t="shared" si="6"/>
        <v>45339</v>
      </c>
    </row>
    <row r="13" spans="1:14" s="284" customFormat="1" ht="16.5" hidden="1" customHeight="1" thickTop="1">
      <c r="A13" s="1058"/>
      <c r="B13" s="1219" t="s">
        <v>4109</v>
      </c>
      <c r="C13" s="1679" t="s">
        <v>3440</v>
      </c>
      <c r="D13" s="1680" t="s">
        <v>7575</v>
      </c>
      <c r="E13" s="1437">
        <v>45358</v>
      </c>
      <c r="F13" s="1161">
        <f t="shared" si="0"/>
        <v>45366</v>
      </c>
      <c r="G13" s="1283">
        <f t="shared" si="1"/>
        <v>45371</v>
      </c>
      <c r="H13" s="1667">
        <f t="shared" si="2"/>
        <v>45374</v>
      </c>
      <c r="I13" s="1667">
        <f t="shared" si="3"/>
        <v>45379</v>
      </c>
      <c r="J13" s="1283">
        <f t="shared" si="4"/>
        <v>45382</v>
      </c>
      <c r="K13" s="1283">
        <f t="shared" si="5"/>
        <v>45384</v>
      </c>
      <c r="L13" s="832"/>
      <c r="M13" s="1942">
        <v>45358</v>
      </c>
      <c r="N13" s="1943">
        <f t="shared" ref="N13:N15" si="7">M13+2</f>
        <v>45360</v>
      </c>
    </row>
    <row r="14" spans="1:14" s="284" customFormat="1" ht="16.5" hidden="1" customHeight="1" thickTop="1">
      <c r="A14" s="1058"/>
      <c r="B14" s="1219" t="s">
        <v>4111</v>
      </c>
      <c r="C14" s="1679" t="s">
        <v>2043</v>
      </c>
      <c r="D14" s="1680" t="s">
        <v>7576</v>
      </c>
      <c r="E14" s="1867">
        <v>45369</v>
      </c>
      <c r="F14" s="1161">
        <f t="shared" si="0"/>
        <v>45377</v>
      </c>
      <c r="G14" s="1283">
        <f t="shared" si="1"/>
        <v>45382</v>
      </c>
      <c r="H14" s="1707">
        <f t="shared" si="2"/>
        <v>45385</v>
      </c>
      <c r="I14" s="1667">
        <f t="shared" si="3"/>
        <v>45390</v>
      </c>
      <c r="J14" s="1283">
        <f t="shared" si="4"/>
        <v>45393</v>
      </c>
      <c r="K14" s="1283">
        <f t="shared" si="5"/>
        <v>45395</v>
      </c>
      <c r="L14" s="832"/>
      <c r="M14" s="1942">
        <v>45365</v>
      </c>
      <c r="N14" s="1943">
        <f t="shared" si="7"/>
        <v>45367</v>
      </c>
    </row>
    <row r="15" spans="1:14" s="284" customFormat="1" ht="16.5" hidden="1" customHeight="1">
      <c r="A15" s="1058"/>
      <c r="B15" s="1219" t="s">
        <v>4113</v>
      </c>
      <c r="C15" s="1865" t="s">
        <v>332</v>
      </c>
      <c r="D15" s="1695" t="s">
        <v>7577</v>
      </c>
      <c r="E15" s="1868">
        <v>45379</v>
      </c>
      <c r="F15" s="1889">
        <f t="shared" si="0"/>
        <v>45387</v>
      </c>
      <c r="G15" s="1311">
        <f t="shared" si="1"/>
        <v>45392</v>
      </c>
      <c r="H15" s="1667">
        <f t="shared" si="2"/>
        <v>45395</v>
      </c>
      <c r="I15" s="1707">
        <f t="shared" si="3"/>
        <v>45400</v>
      </c>
      <c r="J15" s="1311">
        <f t="shared" si="4"/>
        <v>45403</v>
      </c>
      <c r="K15" s="1311">
        <f t="shared" si="5"/>
        <v>45405</v>
      </c>
      <c r="L15" s="832"/>
      <c r="M15" s="1942">
        <v>45372</v>
      </c>
      <c r="N15" s="1943">
        <f t="shared" si="7"/>
        <v>45374</v>
      </c>
    </row>
    <row r="16" spans="1:14" s="284" customFormat="1" ht="16.5" hidden="1" customHeight="1">
      <c r="A16" s="1058"/>
      <c r="B16" s="1813" t="s">
        <v>7578</v>
      </c>
      <c r="C16" s="1890" t="s">
        <v>280</v>
      </c>
      <c r="D16" s="1891" t="s">
        <v>7579</v>
      </c>
      <c r="E16" s="1881">
        <v>45375</v>
      </c>
      <c r="F16" s="1895">
        <v>45384</v>
      </c>
      <c r="G16" s="1311"/>
      <c r="H16" s="1894">
        <v>45390</v>
      </c>
      <c r="I16" s="1707"/>
      <c r="J16" s="1311"/>
      <c r="K16" s="1311"/>
      <c r="L16" s="832"/>
      <c r="M16" s="1942"/>
      <c r="N16" s="1943"/>
    </row>
    <row r="17" spans="1:14" s="284" customFormat="1" ht="16.5" customHeight="1" thickTop="1">
      <c r="A17" s="1058"/>
      <c r="B17" s="1219" t="s">
        <v>4131</v>
      </c>
      <c r="C17" s="1679" t="s">
        <v>2043</v>
      </c>
      <c r="D17" s="1680" t="s">
        <v>7580</v>
      </c>
      <c r="E17" s="1437">
        <v>45481</v>
      </c>
      <c r="F17" s="1776">
        <f t="shared" ref="F17:F24" si="8">E17+8</f>
        <v>45489</v>
      </c>
      <c r="G17" s="1939">
        <f t="shared" ref="G17:G24" si="9">E17+13</f>
        <v>45494</v>
      </c>
      <c r="H17" s="1874">
        <f t="shared" ref="H17:H24" si="10">E17+16</f>
        <v>45497</v>
      </c>
      <c r="I17" s="1874">
        <f t="shared" ref="I17:I24" si="11">E17+21</f>
        <v>45502</v>
      </c>
      <c r="J17" s="1776">
        <f t="shared" ref="J17:J24" si="12">E17+24</f>
        <v>45505</v>
      </c>
      <c r="K17" s="1776">
        <f t="shared" ref="K17:K24" si="13">E17+26</f>
        <v>45507</v>
      </c>
      <c r="L17" s="832"/>
      <c r="M17" s="1942">
        <v>45477</v>
      </c>
      <c r="N17" s="1943">
        <f t="shared" ref="N17:N24" si="14">M17+2</f>
        <v>45479</v>
      </c>
    </row>
    <row r="18" spans="1:14" s="284" customFormat="1" ht="16.5" customHeight="1">
      <c r="A18" s="1058"/>
      <c r="B18" s="1219" t="s">
        <v>4132</v>
      </c>
      <c r="C18" s="1679" t="s">
        <v>7581</v>
      </c>
      <c r="D18" s="1680" t="s">
        <v>7582</v>
      </c>
      <c r="E18" s="1437">
        <v>45484</v>
      </c>
      <c r="F18" s="1776">
        <f t="shared" si="8"/>
        <v>45492</v>
      </c>
      <c r="G18" s="1939">
        <f t="shared" si="9"/>
        <v>45497</v>
      </c>
      <c r="H18" s="1874">
        <f t="shared" si="10"/>
        <v>45500</v>
      </c>
      <c r="I18" s="1874">
        <f t="shared" si="11"/>
        <v>45505</v>
      </c>
      <c r="J18" s="1776">
        <f t="shared" si="12"/>
        <v>45508</v>
      </c>
      <c r="K18" s="1776">
        <f t="shared" si="13"/>
        <v>45510</v>
      </c>
      <c r="L18" s="832"/>
      <c r="M18" s="1942">
        <v>45484</v>
      </c>
      <c r="N18" s="1943">
        <f t="shared" si="14"/>
        <v>45486</v>
      </c>
    </row>
    <row r="19" spans="1:14" s="284" customFormat="1" ht="16.5" customHeight="1">
      <c r="A19" s="1058"/>
      <c r="B19" s="1219" t="s">
        <v>4135</v>
      </c>
      <c r="C19" s="2417" t="s">
        <v>4286</v>
      </c>
      <c r="D19" s="1695" t="s">
        <v>7583</v>
      </c>
      <c r="E19" s="1867">
        <v>45494</v>
      </c>
      <c r="F19" s="1776">
        <f t="shared" si="8"/>
        <v>45502</v>
      </c>
      <c r="G19" s="1939">
        <f t="shared" si="9"/>
        <v>45507</v>
      </c>
      <c r="H19" s="2421">
        <f t="shared" si="10"/>
        <v>45510</v>
      </c>
      <c r="I19" s="2421">
        <f t="shared" si="11"/>
        <v>45515</v>
      </c>
      <c r="J19" s="1882">
        <f t="shared" si="12"/>
        <v>45518</v>
      </c>
      <c r="K19" s="1882">
        <f t="shared" si="13"/>
        <v>45520</v>
      </c>
      <c r="L19" s="832"/>
      <c r="M19" s="1942">
        <v>45491</v>
      </c>
      <c r="N19" s="1943">
        <f t="shared" si="14"/>
        <v>45493</v>
      </c>
    </row>
    <row r="20" spans="1:14" s="284" customFormat="1" ht="16.5" customHeight="1">
      <c r="A20" s="1058"/>
      <c r="B20" s="1219" t="s">
        <v>4136</v>
      </c>
      <c r="C20" s="1679" t="s">
        <v>4574</v>
      </c>
      <c r="D20" s="1680" t="s">
        <v>7584</v>
      </c>
      <c r="E20" s="2416">
        <v>45499</v>
      </c>
      <c r="F20" s="1776">
        <f t="shared" si="8"/>
        <v>45507</v>
      </c>
      <c r="G20" s="2420">
        <f t="shared" si="9"/>
        <v>45512</v>
      </c>
      <c r="H20" s="2435">
        <f t="shared" si="10"/>
        <v>45515</v>
      </c>
      <c r="I20" s="1874">
        <f t="shared" si="11"/>
        <v>45520</v>
      </c>
      <c r="J20" s="1776">
        <f t="shared" si="12"/>
        <v>45523</v>
      </c>
      <c r="K20" s="1776">
        <f t="shared" si="13"/>
        <v>45525</v>
      </c>
      <c r="L20" s="832"/>
      <c r="M20" s="1942">
        <v>45498</v>
      </c>
      <c r="N20" s="1943">
        <f t="shared" si="14"/>
        <v>45500</v>
      </c>
    </row>
    <row r="21" spans="1:14" s="284" customFormat="1" ht="16.5" customHeight="1">
      <c r="A21" s="1058"/>
      <c r="B21" s="1219" t="s">
        <v>4137</v>
      </c>
      <c r="C21" s="1793" t="s">
        <v>557</v>
      </c>
      <c r="D21" s="2012" t="s">
        <v>7585</v>
      </c>
      <c r="E21" s="1794">
        <v>45505</v>
      </c>
      <c r="F21" s="2013">
        <f t="shared" si="8"/>
        <v>45513</v>
      </c>
      <c r="G21" s="2014">
        <f t="shared" si="9"/>
        <v>45518</v>
      </c>
      <c r="H21" s="2418">
        <f t="shared" si="10"/>
        <v>45521</v>
      </c>
      <c r="I21" s="2418">
        <f t="shared" si="11"/>
        <v>45526</v>
      </c>
      <c r="J21" s="2419">
        <f t="shared" si="12"/>
        <v>45529</v>
      </c>
      <c r="K21" s="2419">
        <f t="shared" si="13"/>
        <v>45531</v>
      </c>
      <c r="L21" s="832"/>
      <c r="M21" s="1942">
        <v>45505</v>
      </c>
      <c r="N21" s="1943">
        <f t="shared" si="14"/>
        <v>45507</v>
      </c>
    </row>
    <row r="22" spans="1:14" s="284" customFormat="1" ht="16.5" customHeight="1">
      <c r="A22" s="1058"/>
      <c r="B22" s="1219" t="s">
        <v>4138</v>
      </c>
      <c r="C22" s="2438" t="s">
        <v>4388</v>
      </c>
      <c r="D22" s="2012" t="s">
        <v>7586</v>
      </c>
      <c r="E22" s="2472">
        <v>45515</v>
      </c>
      <c r="F22" s="2138">
        <f t="shared" si="8"/>
        <v>45523</v>
      </c>
      <c r="G22" s="2014">
        <f t="shared" si="9"/>
        <v>45528</v>
      </c>
      <c r="H22" s="1794">
        <f t="shared" si="10"/>
        <v>45531</v>
      </c>
      <c r="I22" s="1794">
        <f t="shared" si="11"/>
        <v>45536</v>
      </c>
      <c r="J22" s="2013">
        <f t="shared" si="12"/>
        <v>45539</v>
      </c>
      <c r="K22" s="2013">
        <f t="shared" si="13"/>
        <v>45541</v>
      </c>
      <c r="L22" s="832"/>
      <c r="M22" s="1942">
        <v>45512</v>
      </c>
      <c r="N22" s="1943">
        <f t="shared" si="14"/>
        <v>45514</v>
      </c>
    </row>
    <row r="23" spans="1:14" s="284" customFormat="1" ht="16.5" customHeight="1">
      <c r="A23" s="1058"/>
      <c r="B23" s="1219" t="s">
        <v>4140</v>
      </c>
      <c r="C23" s="2619" t="s">
        <v>7205</v>
      </c>
      <c r="D23" s="2620" t="s">
        <v>7587</v>
      </c>
      <c r="E23" s="2621">
        <v>45523</v>
      </c>
      <c r="F23" s="2622">
        <f t="shared" si="8"/>
        <v>45531</v>
      </c>
      <c r="G23" s="2623">
        <f t="shared" si="9"/>
        <v>45536</v>
      </c>
      <c r="H23" s="2621">
        <f t="shared" si="10"/>
        <v>45539</v>
      </c>
      <c r="I23" s="2621">
        <f t="shared" si="11"/>
        <v>45544</v>
      </c>
      <c r="J23" s="2622">
        <f t="shared" si="12"/>
        <v>45547</v>
      </c>
      <c r="K23" s="2622">
        <f t="shared" si="13"/>
        <v>45549</v>
      </c>
      <c r="L23" s="2624"/>
      <c r="M23" s="2625">
        <v>45519</v>
      </c>
      <c r="N23" s="2626">
        <f t="shared" si="14"/>
        <v>45521</v>
      </c>
    </row>
    <row r="24" spans="1:14" s="284" customFormat="1" ht="16.5" customHeight="1">
      <c r="A24" s="1058"/>
      <c r="B24" s="1219" t="s">
        <v>4142</v>
      </c>
      <c r="C24" s="2619" t="s">
        <v>2039</v>
      </c>
      <c r="D24" s="2620" t="s">
        <v>7588</v>
      </c>
      <c r="E24" s="2621">
        <v>45529</v>
      </c>
      <c r="F24" s="2622">
        <f t="shared" si="8"/>
        <v>45537</v>
      </c>
      <c r="G24" s="2623">
        <f t="shared" si="9"/>
        <v>45542</v>
      </c>
      <c r="H24" s="2621">
        <f t="shared" si="10"/>
        <v>45545</v>
      </c>
      <c r="I24" s="2621">
        <f t="shared" si="11"/>
        <v>45550</v>
      </c>
      <c r="J24" s="2622">
        <f t="shared" si="12"/>
        <v>45553</v>
      </c>
      <c r="K24" s="2622">
        <f t="shared" si="13"/>
        <v>45555</v>
      </c>
      <c r="L24" s="2624"/>
      <c r="M24" s="2625">
        <v>45526</v>
      </c>
      <c r="N24" s="2626">
        <f t="shared" si="14"/>
        <v>45528</v>
      </c>
    </row>
    <row r="25" spans="1:14" s="284" customFormat="1" ht="16.5" customHeight="1">
      <c r="A25" s="1058"/>
      <c r="B25" s="1249"/>
      <c r="C25" s="1567"/>
      <c r="D25" s="1568"/>
      <c r="E25" s="1569"/>
      <c r="F25" s="1313"/>
      <c r="G25" s="1313"/>
      <c r="H25" s="1569"/>
      <c r="I25" s="1569"/>
      <c r="J25" s="1313"/>
      <c r="K25" s="1313"/>
      <c r="L25" s="832"/>
      <c r="M25" s="1326"/>
      <c r="N25" s="1327"/>
    </row>
    <row r="26" spans="1:14" s="284" customFormat="1" ht="16.5" customHeight="1">
      <c r="A26" s="1058"/>
      <c r="B26" s="1249"/>
      <c r="C26" s="1567"/>
      <c r="D26" s="1568"/>
      <c r="E26" s="1569"/>
      <c r="F26" s="1313"/>
      <c r="G26" s="1313"/>
      <c r="H26" s="1569"/>
      <c r="I26" s="1569"/>
      <c r="J26" s="1313"/>
      <c r="K26" s="1313"/>
      <c r="L26" s="832"/>
      <c r="M26" s="1326"/>
      <c r="N26" s="1327"/>
    </row>
    <row r="27" spans="1:14" s="284" customFormat="1" ht="16.5" customHeight="1">
      <c r="A27" s="1058"/>
      <c r="B27" s="1219"/>
      <c r="C27" s="691" t="s">
        <v>609</v>
      </c>
      <c r="D27" s="930"/>
      <c r="E27" s="931"/>
      <c r="F27" s="1080"/>
      <c r="G27" s="1080"/>
      <c r="H27" s="931"/>
      <c r="I27" s="931"/>
      <c r="J27" s="1080"/>
      <c r="K27" s="1080"/>
      <c r="L27" s="832"/>
      <c r="M27" s="1326"/>
      <c r="N27" s="1327"/>
    </row>
    <row r="28" spans="1:14" s="284" customFormat="1" ht="16.5" customHeight="1">
      <c r="A28" s="1058"/>
      <c r="B28" s="1219"/>
      <c r="C28" s="836"/>
      <c r="D28" s="930"/>
      <c r="E28" s="931"/>
      <c r="F28" s="1080"/>
      <c r="G28" s="1080"/>
      <c r="H28" s="931"/>
      <c r="I28" s="931"/>
      <c r="J28" s="1080"/>
      <c r="K28" s="1080"/>
      <c r="L28" s="832"/>
      <c r="M28" s="1326"/>
      <c r="N28" s="1327"/>
    </row>
    <row r="29" spans="1:14" s="284" customFormat="1" ht="16.5" customHeight="1">
      <c r="A29" s="1058"/>
      <c r="B29" s="1219"/>
      <c r="C29" s="836"/>
      <c r="D29" s="930"/>
      <c r="E29" s="931"/>
      <c r="F29" s="1080"/>
      <c r="G29" s="1080"/>
      <c r="H29" s="931"/>
      <c r="I29" s="931"/>
      <c r="J29" s="1080"/>
      <c r="K29" s="1080"/>
      <c r="L29" s="832"/>
      <c r="M29" s="1326"/>
      <c r="N29" s="1327"/>
    </row>
    <row r="30" spans="1:14" s="284" customFormat="1" ht="16.5" customHeight="1">
      <c r="A30" s="1058"/>
      <c r="B30" s="1219"/>
      <c r="C30" s="836"/>
      <c r="D30" s="930"/>
      <c r="E30" s="931"/>
      <c r="F30" s="1080"/>
      <c r="G30" s="1080"/>
      <c r="H30" s="931"/>
      <c r="I30" s="931"/>
      <c r="J30" s="1080"/>
      <c r="K30" s="1080"/>
      <c r="L30" s="832"/>
      <c r="M30" s="1326"/>
      <c r="N30" s="1327"/>
    </row>
    <row r="31" spans="1:14" s="284" customFormat="1" ht="16.5" customHeight="1">
      <c r="A31" s="1267"/>
      <c r="B31" s="827"/>
      <c r="C31" s="691"/>
      <c r="D31" s="29"/>
      <c r="E31" s="29"/>
      <c r="F31" s="828"/>
      <c r="G31" s="691"/>
      <c r="H31" s="691"/>
      <c r="I31" s="29"/>
      <c r="J31" s="29"/>
      <c r="K31" s="691"/>
      <c r="L31" s="691"/>
      <c r="M31" s="691"/>
      <c r="N31" s="29"/>
    </row>
    <row r="32" spans="1:14" s="14" customFormat="1" ht="16.5" customHeight="1">
      <c r="A32" s="386"/>
      <c r="B32" s="385"/>
      <c r="C32" s="51" t="s">
        <v>0</v>
      </c>
      <c r="D32" s="30"/>
      <c r="E32" s="30"/>
      <c r="F32" s="52"/>
      <c r="G32" s="53" t="s">
        <v>35</v>
      </c>
      <c r="H32" s="53"/>
      <c r="I32" s="30"/>
      <c r="J32" s="30"/>
      <c r="K32" s="53" t="s">
        <v>60</v>
      </c>
      <c r="L32" s="53"/>
      <c r="M32" s="53"/>
      <c r="N32" s="5"/>
    </row>
    <row r="33" spans="1:14" s="14" customFormat="1" ht="16.149999999999999" customHeight="1">
      <c r="A33" s="386"/>
      <c r="B33" s="385"/>
      <c r="C33" s="31" t="s">
        <v>1</v>
      </c>
      <c r="D33" s="27"/>
      <c r="E33" s="1152" t="s">
        <v>610</v>
      </c>
      <c r="F33" s="23"/>
      <c r="G33" s="27" t="s">
        <v>611</v>
      </c>
      <c r="H33" s="27"/>
      <c r="I33" s="1152" t="s">
        <v>38</v>
      </c>
      <c r="J33" s="27"/>
      <c r="K33" s="27" t="s">
        <v>62</v>
      </c>
      <c r="L33" s="27"/>
      <c r="M33" s="1317" t="s">
        <v>63</v>
      </c>
      <c r="N33" s="5"/>
    </row>
    <row r="34" spans="1:14" s="14" customFormat="1" ht="16.5" customHeight="1">
      <c r="A34" s="386"/>
      <c r="B34" s="385"/>
      <c r="C34" s="31"/>
      <c r="D34" s="27"/>
      <c r="E34" s="1152"/>
      <c r="F34" s="23"/>
      <c r="G34" s="27"/>
      <c r="H34" s="27"/>
      <c r="I34" s="1152"/>
      <c r="J34" s="27"/>
      <c r="K34" s="27"/>
      <c r="L34" s="27"/>
      <c r="M34" s="1317"/>
      <c r="N34" s="5"/>
    </row>
    <row r="35" spans="1:14" s="30" customFormat="1" ht="16.899999999999999" customHeight="1">
      <c r="A35" s="386"/>
      <c r="B35" s="385"/>
      <c r="C35" s="78" t="str">
        <f>HOME!A$561</f>
        <v>PANTHER</v>
      </c>
      <c r="D35" s="78" t="str">
        <f>HOME!B$561</f>
        <v>YARIMCA</v>
      </c>
      <c r="E35" s="64" t="str">
        <f>HOME!C$561</f>
        <v>TRYAR</v>
      </c>
      <c r="F35" s="60"/>
      <c r="G35" s="78" t="e">
        <f>HOME!#REF!</f>
        <v>#REF!</v>
      </c>
      <c r="H35" s="78" t="e">
        <f>HOME!#REF!</f>
        <v>#REF!</v>
      </c>
      <c r="I35" s="64" t="e">
        <f>HOME!#REF!</f>
        <v>#REF!</v>
      </c>
      <c r="J35" s="60"/>
      <c r="K35" s="78">
        <f>HOME!A$594</f>
        <v>0</v>
      </c>
      <c r="L35" s="78">
        <f>HOME!B$594</f>
        <v>0</v>
      </c>
      <c r="M35" s="64">
        <f>HOME!C$594</f>
        <v>0</v>
      </c>
      <c r="N35"/>
    </row>
    <row r="36" spans="1:14" s="30" customFormat="1" ht="16.899999999999999" customHeight="1">
      <c r="A36" s="386"/>
      <c r="B36" s="385"/>
      <c r="C36" s="78" t="str">
        <f>HOME!A$562</f>
        <v>TIGER SERVICE</v>
      </c>
      <c r="D36" s="78" t="str">
        <f>HOME!B$562</f>
        <v>YARIMCA</v>
      </c>
      <c r="E36" s="64" t="str">
        <f>HOME!C$562</f>
        <v>TRYAR</v>
      </c>
      <c r="F36" s="60"/>
      <c r="G36" s="78" t="e">
        <f>HOME!#REF!</f>
        <v>#REF!</v>
      </c>
      <c r="H36" s="78" t="e">
        <f>HOME!#REF!</f>
        <v>#REF!</v>
      </c>
      <c r="I36" s="64" t="e">
        <f>HOME!#REF!</f>
        <v>#REF!</v>
      </c>
      <c r="J36" s="60"/>
      <c r="K36" s="78">
        <f>HOME!A$595</f>
        <v>0</v>
      </c>
      <c r="L36" s="78">
        <f>HOME!B$595</f>
        <v>0</v>
      </c>
      <c r="M36" s="64">
        <f>HOME!C$595</f>
        <v>0</v>
      </c>
      <c r="N36"/>
    </row>
    <row r="37" spans="1:14" s="30" customFormat="1" ht="16.899999999999999" customHeight="1">
      <c r="A37" s="386"/>
      <c r="B37" s="385"/>
      <c r="C37" s="78" t="str">
        <f>HOME!A$564</f>
        <v>BRITANNIA</v>
      </c>
      <c r="D37" s="78" t="str">
        <f>HOME!B$564</f>
        <v>ZANZIBAR</v>
      </c>
      <c r="E37" s="64" t="str">
        <f>HOME!C$564</f>
        <v>TZZNZ</v>
      </c>
      <c r="F37" s="60"/>
      <c r="G37" s="78" t="str">
        <f>HOME!A$573</f>
        <v>SAMBAR / ALPACA</v>
      </c>
      <c r="H37" s="78" t="str">
        <f>HOME!B$573</f>
        <v>CALLAO</v>
      </c>
      <c r="I37" s="64" t="str">
        <f>HOME!C$573</f>
        <v>PECLL</v>
      </c>
      <c r="J37" s="60"/>
      <c r="K37" s="78">
        <f>HOME!A$596</f>
        <v>0</v>
      </c>
      <c r="L37" s="78">
        <f>HOME!B$596</f>
        <v>0</v>
      </c>
      <c r="M37" s="64">
        <f>HOME!C$596</f>
        <v>0</v>
      </c>
      <c r="N37"/>
    </row>
    <row r="38" spans="1:14" s="29" customFormat="1" ht="16.899999999999999" customHeight="1">
      <c r="A38" s="386"/>
      <c r="B38" s="385"/>
      <c r="C38" s="78" t="str">
        <f>HOME!A$569</f>
        <v>IPANEMA</v>
      </c>
      <c r="D38" s="78" t="str">
        <f>HOME!B$569</f>
        <v>ZARATE</v>
      </c>
      <c r="E38" s="64" t="str">
        <f>HOME!C$569</f>
        <v>ARZAE</v>
      </c>
      <c r="F38" s="60"/>
      <c r="G38" s="78">
        <f>HOME!A$582</f>
        <v>0</v>
      </c>
      <c r="H38" s="78">
        <f>HOME!B$582</f>
        <v>0</v>
      </c>
      <c r="I38" s="64">
        <f>HOME!C$582</f>
        <v>0</v>
      </c>
      <c r="J38" s="60"/>
      <c r="K38" s="78">
        <f>HOME!A$597</f>
        <v>0</v>
      </c>
      <c r="L38" s="78">
        <f>HOME!B$597</f>
        <v>0</v>
      </c>
      <c r="M38" s="64">
        <f>HOME!C$597</f>
        <v>0</v>
      </c>
      <c r="N38"/>
    </row>
    <row r="39" spans="1:14" s="29" customFormat="1" ht="16.899999999999999" customHeight="1">
      <c r="C39" s="78" t="str">
        <f>HOME!A$571</f>
        <v>BRITANNIA</v>
      </c>
      <c r="D39" s="78" t="str">
        <f>HOME!B$571</f>
        <v>ZEEBRUGGE</v>
      </c>
      <c r="E39" s="64" t="str">
        <f>HOME!C$571</f>
        <v>BEZEE</v>
      </c>
      <c r="F39" s="60"/>
      <c r="G39" s="78" t="e">
        <f>HOME!#REF!</f>
        <v>#REF!</v>
      </c>
      <c r="H39" s="78">
        <f>HOME!B$583</f>
        <v>0</v>
      </c>
      <c r="I39" s="64">
        <f>HOME!C$583</f>
        <v>0</v>
      </c>
      <c r="J39" s="60"/>
      <c r="K39" s="78">
        <f>HOME!A$598</f>
        <v>0</v>
      </c>
      <c r="L39" s="78">
        <f>HOME!B$598</f>
        <v>0</v>
      </c>
      <c r="M39" s="64">
        <f>HOME!C$598</f>
        <v>0</v>
      </c>
    </row>
    <row r="40" spans="1:14" s="29" customFormat="1" ht="16.899999999999999" customHeight="1">
      <c r="C40" s="78" t="str">
        <f>HOME!A$572</f>
        <v>SWAN SERVICE</v>
      </c>
      <c r="D40" s="78" t="str">
        <f>HOME!B$572</f>
        <v>HAMBURG</v>
      </c>
      <c r="E40" s="64" t="str">
        <f>HOME!C$572</f>
        <v>DEHAM</v>
      </c>
      <c r="F40" s="60"/>
      <c r="G40" s="78">
        <f>HOME!A$584</f>
        <v>0</v>
      </c>
      <c r="H40" s="78">
        <f>HOME!B$584</f>
        <v>0</v>
      </c>
      <c r="I40" s="64">
        <f>HOME!C$584</f>
        <v>0</v>
      </c>
      <c r="J40" s="60"/>
      <c r="K40" s="78">
        <f>HOME!A$599</f>
        <v>0</v>
      </c>
      <c r="L40" s="78">
        <f>HOME!B$599</f>
        <v>0</v>
      </c>
      <c r="M40" s="64">
        <f>HOME!C$599</f>
        <v>0</v>
      </c>
    </row>
    <row r="41" spans="1:14" s="29" customFormat="1" ht="16.899999999999999" customHeight="1">
      <c r="C41" s="78" t="e">
        <f>HOME!#REF!</f>
        <v>#REF!</v>
      </c>
      <c r="D41" s="78" t="e">
        <f>HOME!#REF!</f>
        <v>#REF!</v>
      </c>
      <c r="E41" s="64" t="e">
        <f>HOME!#REF!</f>
        <v>#REF!</v>
      </c>
      <c r="F41" s="60"/>
      <c r="G41" s="78"/>
      <c r="H41" s="78"/>
      <c r="I41" s="64"/>
      <c r="J41" s="60"/>
      <c r="K41" s="78">
        <f>HOME!A$600</f>
        <v>0</v>
      </c>
      <c r="L41" s="78">
        <f>HOME!B$600</f>
        <v>0</v>
      </c>
      <c r="M41" s="64">
        <f>HOME!C$600</f>
        <v>0</v>
      </c>
    </row>
    <row r="42" spans="1:14" s="29" customFormat="1" ht="16.899999999999999" customHeight="1">
      <c r="C42" s="78" t="str">
        <f>HOME!A$583</f>
        <v>ENDD</v>
      </c>
      <c r="D42" s="78" t="e">
        <f>HOME!#REF!</f>
        <v>#REF!</v>
      </c>
      <c r="E42" s="64" t="e">
        <f>HOME!#REF!</f>
        <v>#REF!</v>
      </c>
      <c r="F42" s="60"/>
      <c r="G42" s="78"/>
      <c r="H42" s="78"/>
      <c r="I42" s="64"/>
      <c r="J42" s="60"/>
      <c r="K42" s="78">
        <f>HOME!A$601</f>
        <v>0</v>
      </c>
      <c r="L42" s="78">
        <f>HOME!B$601</f>
        <v>0</v>
      </c>
      <c r="M42" s="64">
        <f>HOME!C$601</f>
        <v>0</v>
      </c>
    </row>
    <row r="43" spans="1:14" s="29" customFormat="1" ht="16.899999999999999" customHeight="1">
      <c r="C43" s="78" t="e">
        <f>HOME!#REF!</f>
        <v>#REF!</v>
      </c>
      <c r="D43" s="78" t="e">
        <f>HOME!#REF!</f>
        <v>#REF!</v>
      </c>
      <c r="E43" s="64" t="e">
        <f>HOME!#REF!</f>
        <v>#REF!</v>
      </c>
      <c r="H43" s="58"/>
      <c r="I43" s="905"/>
      <c r="K43" s="57"/>
    </row>
    <row r="44" spans="1:14" s="29" customFormat="1" ht="14.25">
      <c r="C44" s="78" t="e">
        <f>HOME!#REF!</f>
        <v>#REF!</v>
      </c>
      <c r="D44" s="78" t="e">
        <f>HOME!#REF!</f>
        <v>#REF!</v>
      </c>
      <c r="E44" s="64" t="e">
        <f>HOME!#REF!</f>
        <v>#REF!</v>
      </c>
      <c r="H44" s="58"/>
      <c r="I44" s="905"/>
    </row>
    <row r="45" spans="1:14" s="29" customFormat="1" ht="14.25">
      <c r="C45" s="78" t="e">
        <f>HOME!#REF!</f>
        <v>#REF!</v>
      </c>
      <c r="D45" s="78" t="e">
        <f>HOME!#REF!</f>
        <v>#REF!</v>
      </c>
      <c r="E45" s="64" t="e">
        <f>HOME!#REF!</f>
        <v>#REF!</v>
      </c>
      <c r="H45" s="58"/>
      <c r="I45" s="58"/>
      <c r="J45" s="905"/>
    </row>
    <row r="46" spans="1:14" ht="14.25">
      <c r="C46" s="78" t="e">
        <f>HOME!#REF!</f>
        <v>#REF!</v>
      </c>
      <c r="D46" s="78" t="e">
        <f>HOME!#REF!</f>
        <v>#REF!</v>
      </c>
      <c r="E46" s="64" t="e">
        <f>HOME!#REF!</f>
        <v>#REF!</v>
      </c>
      <c r="F46" s="829"/>
      <c r="G46" s="829"/>
      <c r="H46" s="829"/>
      <c r="I46" s="829"/>
      <c r="J46" s="829"/>
      <c r="K46" s="829"/>
      <c r="L46" s="829"/>
      <c r="M46" s="829"/>
    </row>
    <row r="47" spans="1:14">
      <c r="C47" s="78" t="e">
        <f>HOME!#REF!</f>
        <v>#REF!</v>
      </c>
      <c r="D47" s="78" t="e">
        <f>HOME!#REF!</f>
        <v>#REF!</v>
      </c>
      <c r="E47" s="64" t="e">
        <f>HOME!#REF!</f>
        <v>#REF!</v>
      </c>
      <c r="F47" s="830"/>
      <c r="G47" s="830"/>
      <c r="H47" s="60"/>
      <c r="I47" s="60"/>
      <c r="J47" s="60"/>
      <c r="K47" s="830"/>
      <c r="L47" s="60"/>
      <c r="M47" s="60"/>
    </row>
    <row r="48" spans="1:14">
      <c r="C48" s="78" t="e">
        <f>HOME!#REF!</f>
        <v>#REF!</v>
      </c>
      <c r="D48" s="78" t="e">
        <f>HOME!#REF!</f>
        <v>#REF!</v>
      </c>
      <c r="E48"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9"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34"/>
      <c r="C1" s="314" t="s">
        <v>93</v>
      </c>
      <c r="D1" s="787"/>
      <c r="E1" s="315"/>
      <c r="F1" s="788"/>
      <c r="G1" s="788"/>
      <c r="H1" s="788"/>
      <c r="I1" s="788"/>
      <c r="J1" s="39"/>
      <c r="K1" s="123"/>
      <c r="L1" s="123"/>
      <c r="M1" s="123"/>
      <c r="N1" s="123"/>
    </row>
    <row r="2" spans="1:15" ht="15.75">
      <c r="B2" s="435"/>
      <c r="C2" s="316"/>
      <c r="D2" s="789"/>
      <c r="E2" s="316"/>
      <c r="F2" s="316"/>
      <c r="G2" s="316"/>
      <c r="H2" s="37"/>
      <c r="I2" s="60"/>
      <c r="J2" s="60"/>
      <c r="K2" s="123"/>
      <c r="M2" s="123"/>
      <c r="N2" s="123"/>
    </row>
    <row r="3" spans="1:15" ht="15.75">
      <c r="B3" s="436"/>
      <c r="C3" s="316"/>
      <c r="D3" s="790"/>
      <c r="E3" s="317"/>
      <c r="F3" s="317"/>
      <c r="G3" s="317"/>
      <c r="H3" s="37"/>
      <c r="I3" s="60"/>
      <c r="J3" s="60"/>
      <c r="K3" s="123"/>
      <c r="L3" s="123"/>
      <c r="M3" s="123"/>
      <c r="N3" s="123"/>
    </row>
    <row r="4" spans="1:15" ht="18" customHeight="1">
      <c r="B4" s="437"/>
      <c r="C4" s="316"/>
      <c r="D4" s="755"/>
      <c r="E4" s="749"/>
      <c r="F4" s="749"/>
      <c r="G4" s="749"/>
      <c r="H4" s="749"/>
      <c r="I4" s="749"/>
      <c r="J4" s="749"/>
      <c r="K4" s="749"/>
      <c r="M4" s="123"/>
      <c r="N4" s="738"/>
    </row>
    <row r="5" spans="1:15" ht="15.75">
      <c r="B5" s="811"/>
      <c r="C5" s="316"/>
      <c r="D5" s="816"/>
      <c r="E5" s="834" t="s">
        <v>7589</v>
      </c>
      <c r="F5" s="816"/>
      <c r="G5" s="816"/>
      <c r="H5" s="816"/>
      <c r="I5" s="816"/>
      <c r="J5" s="816"/>
      <c r="K5" s="816"/>
      <c r="L5" s="816"/>
      <c r="M5" s="60"/>
      <c r="N5" s="60"/>
    </row>
    <row r="6" spans="1:15" ht="15.75">
      <c r="B6" s="811"/>
      <c r="C6" s="316"/>
      <c r="D6" s="816"/>
      <c r="E6" s="816"/>
      <c r="F6" s="816"/>
      <c r="G6" s="816"/>
      <c r="H6" s="816"/>
      <c r="I6" s="816"/>
      <c r="J6" s="816"/>
      <c r="K6" s="816"/>
      <c r="L6" s="816"/>
      <c r="M6" s="60"/>
      <c r="N6" s="60"/>
    </row>
    <row r="7" spans="1:15" s="833" customFormat="1" ht="18.75" customHeight="1">
      <c r="B7" s="1219"/>
      <c r="C7" s="1157" t="s">
        <v>5318</v>
      </c>
      <c r="D7" s="1676"/>
      <c r="E7" s="2078"/>
      <c r="F7" s="2078"/>
      <c r="G7" s="2078"/>
      <c r="H7" s="2078"/>
      <c r="I7" s="2078"/>
      <c r="J7" s="2078"/>
      <c r="K7" s="2078"/>
      <c r="L7" s="1080"/>
      <c r="M7" s="1159"/>
      <c r="N7" s="1648"/>
      <c r="O7" s="1648"/>
    </row>
    <row r="8" spans="1:15" s="833" customFormat="1" ht="27.75" customHeight="1">
      <c r="B8" s="1219"/>
      <c r="C8" s="897" t="s">
        <v>7590</v>
      </c>
      <c r="D8" s="1303"/>
      <c r="E8" s="899" t="s">
        <v>96</v>
      </c>
      <c r="F8" s="1875" t="s">
        <v>4408</v>
      </c>
      <c r="G8" s="901" t="s">
        <v>832</v>
      </c>
      <c r="H8" s="901" t="s">
        <v>774</v>
      </c>
      <c r="I8" s="901" t="s">
        <v>1377</v>
      </c>
      <c r="J8" s="901" t="s">
        <v>4567</v>
      </c>
      <c r="K8" s="1314" t="s">
        <v>4566</v>
      </c>
      <c r="L8" s="899" t="s">
        <v>7591</v>
      </c>
      <c r="M8" s="1159"/>
      <c r="N8" s="1648" t="s">
        <v>1792</v>
      </c>
      <c r="O8" s="1648" t="s">
        <v>5276</v>
      </c>
    </row>
    <row r="9" spans="1:15" s="833" customFormat="1" ht="18.75" customHeight="1" thickBot="1">
      <c r="B9" s="1219"/>
      <c r="C9" s="898" t="s">
        <v>4210</v>
      </c>
      <c r="D9" s="1309" t="s">
        <v>2599</v>
      </c>
      <c r="E9" s="1864" t="s">
        <v>701</v>
      </c>
      <c r="F9" s="2018" t="s">
        <v>4475</v>
      </c>
      <c r="G9" s="902" t="s">
        <v>3658</v>
      </c>
      <c r="H9" s="902" t="s">
        <v>3243</v>
      </c>
      <c r="I9" s="902" t="s">
        <v>7592</v>
      </c>
      <c r="J9" s="902" t="s">
        <v>7593</v>
      </c>
      <c r="K9" s="1251" t="s">
        <v>3306</v>
      </c>
      <c r="L9" s="1252" t="s">
        <v>3090</v>
      </c>
      <c r="M9" s="1159"/>
      <c r="N9" s="1648"/>
      <c r="O9" s="1648"/>
    </row>
    <row r="10" spans="1:15" s="833" customFormat="1" ht="18.75" customHeight="1" thickTop="1">
      <c r="A10" s="833" t="s">
        <v>7594</v>
      </c>
      <c r="B10" s="1219" t="s">
        <v>4131</v>
      </c>
      <c r="C10" s="2077" t="s">
        <v>404</v>
      </c>
      <c r="D10" s="1677" t="s">
        <v>7595</v>
      </c>
      <c r="E10" s="2138">
        <v>45479</v>
      </c>
      <c r="F10" s="2137">
        <f t="shared" ref="F10:F15" si="0">E10+16</f>
        <v>45495</v>
      </c>
      <c r="G10" s="2137">
        <f t="shared" ref="G10:G15" si="1">E10+19</f>
        <v>45498</v>
      </c>
      <c r="H10" s="2137">
        <f t="shared" ref="H10:H15" si="2">E10+25</f>
        <v>45504</v>
      </c>
      <c r="I10" s="2137">
        <f t="shared" ref="I10:I17" si="3">E10+29</f>
        <v>45508</v>
      </c>
      <c r="J10" s="2137">
        <f t="shared" ref="J10:J17" si="4">E10+30</f>
        <v>45509</v>
      </c>
      <c r="K10" s="2137">
        <f t="shared" ref="K10:K17" si="5">E10+32</f>
        <v>45511</v>
      </c>
      <c r="L10" s="2137">
        <f t="shared" ref="L10:L17" si="6">E10+34</f>
        <v>45513</v>
      </c>
      <c r="M10" s="1159"/>
      <c r="N10" s="1648">
        <v>45479</v>
      </c>
      <c r="O10" s="1648">
        <f t="shared" ref="O10:O15" si="7">N10+2</f>
        <v>45481</v>
      </c>
    </row>
    <row r="11" spans="1:15" s="833" customFormat="1" ht="18.75" customHeight="1">
      <c r="B11" s="1219" t="s">
        <v>4132</v>
      </c>
      <c r="C11" s="2091" t="s">
        <v>4584</v>
      </c>
      <c r="D11" s="2016" t="s">
        <v>7596</v>
      </c>
      <c r="E11" s="2336">
        <v>45501</v>
      </c>
      <c r="F11" s="1321">
        <f t="shared" si="0"/>
        <v>45517</v>
      </c>
      <c r="G11" s="1321">
        <f t="shared" si="1"/>
        <v>45520</v>
      </c>
      <c r="H11" s="1321">
        <f t="shared" si="2"/>
        <v>45526</v>
      </c>
      <c r="I11" s="1696">
        <f t="shared" si="3"/>
        <v>45530</v>
      </c>
      <c r="J11" s="1696">
        <f t="shared" si="4"/>
        <v>45531</v>
      </c>
      <c r="K11" s="1696">
        <f t="shared" si="5"/>
        <v>45533</v>
      </c>
      <c r="L11" s="1696">
        <f t="shared" si="6"/>
        <v>45535</v>
      </c>
      <c r="M11" s="1159"/>
      <c r="N11" s="1648">
        <v>45486</v>
      </c>
      <c r="O11" s="1648">
        <f t="shared" si="7"/>
        <v>45488</v>
      </c>
    </row>
    <row r="12" spans="1:15" s="833" customFormat="1" ht="18.75" customHeight="1">
      <c r="B12" s="1219" t="s">
        <v>4135</v>
      </c>
      <c r="C12" s="2003" t="s">
        <v>4392</v>
      </c>
      <c r="D12" s="1677" t="s">
        <v>7597</v>
      </c>
      <c r="E12" s="1708">
        <v>45497</v>
      </c>
      <c r="F12" s="2015">
        <f t="shared" si="0"/>
        <v>45513</v>
      </c>
      <c r="G12" s="1321">
        <f t="shared" si="1"/>
        <v>45516</v>
      </c>
      <c r="H12" s="1321">
        <f t="shared" si="2"/>
        <v>45522</v>
      </c>
      <c r="I12" s="1696">
        <f t="shared" si="3"/>
        <v>45526</v>
      </c>
      <c r="J12" s="1696">
        <f t="shared" si="4"/>
        <v>45527</v>
      </c>
      <c r="K12" s="1696">
        <f t="shared" si="5"/>
        <v>45529</v>
      </c>
      <c r="L12" s="1696">
        <f t="shared" si="6"/>
        <v>45531</v>
      </c>
      <c r="M12" s="1159"/>
      <c r="N12" s="1648">
        <v>45493</v>
      </c>
      <c r="O12" s="1648">
        <f t="shared" si="7"/>
        <v>45495</v>
      </c>
    </row>
    <row r="13" spans="1:15" s="833" customFormat="1" ht="18.75" customHeight="1">
      <c r="B13" s="1219" t="s">
        <v>4136</v>
      </c>
      <c r="C13" s="2003" t="s">
        <v>1859</v>
      </c>
      <c r="D13" s="1677" t="s">
        <v>7598</v>
      </c>
      <c r="E13" s="1708">
        <v>45508</v>
      </c>
      <c r="F13" s="2015">
        <f t="shared" si="0"/>
        <v>45524</v>
      </c>
      <c r="G13" s="1321">
        <f t="shared" si="1"/>
        <v>45527</v>
      </c>
      <c r="H13" s="1321">
        <f t="shared" si="2"/>
        <v>45533</v>
      </c>
      <c r="I13" s="1696">
        <f t="shared" si="3"/>
        <v>45537</v>
      </c>
      <c r="J13" s="1696">
        <f t="shared" si="4"/>
        <v>45538</v>
      </c>
      <c r="K13" s="1696">
        <f t="shared" si="5"/>
        <v>45540</v>
      </c>
      <c r="L13" s="1696">
        <f t="shared" si="6"/>
        <v>45542</v>
      </c>
      <c r="M13" s="1159"/>
      <c r="N13" s="1648">
        <v>45500</v>
      </c>
      <c r="O13" s="1648">
        <f t="shared" si="7"/>
        <v>45502</v>
      </c>
    </row>
    <row r="14" spans="1:15" s="833" customFormat="1" ht="18.75" customHeight="1">
      <c r="B14" s="1219" t="s">
        <v>4137</v>
      </c>
      <c r="C14" s="2090" t="s">
        <v>1893</v>
      </c>
      <c r="D14" s="1678" t="s">
        <v>7599</v>
      </c>
      <c r="E14" s="2449">
        <v>45515</v>
      </c>
      <c r="F14" s="2017">
        <f t="shared" si="0"/>
        <v>45531</v>
      </c>
      <c r="G14" s="1431">
        <f t="shared" si="1"/>
        <v>45534</v>
      </c>
      <c r="H14" s="1431">
        <f t="shared" si="2"/>
        <v>45540</v>
      </c>
      <c r="I14" s="1883">
        <f t="shared" si="3"/>
        <v>45544</v>
      </c>
      <c r="J14" s="1883">
        <f t="shared" si="4"/>
        <v>45545</v>
      </c>
      <c r="K14" s="1883">
        <f t="shared" si="5"/>
        <v>45547</v>
      </c>
      <c r="L14" s="1883">
        <f t="shared" si="6"/>
        <v>45549</v>
      </c>
      <c r="M14" s="1159"/>
      <c r="N14" s="1648">
        <v>45507</v>
      </c>
      <c r="O14" s="1648">
        <f t="shared" si="7"/>
        <v>45509</v>
      </c>
    </row>
    <row r="15" spans="1:15" s="833" customFormat="1" ht="18.75" customHeight="1">
      <c r="B15" s="1219" t="s">
        <v>4138</v>
      </c>
      <c r="C15" s="2070" t="s">
        <v>4496</v>
      </c>
      <c r="D15" s="2071" t="s">
        <v>7600</v>
      </c>
      <c r="E15" s="2473">
        <v>45520</v>
      </c>
      <c r="F15" s="2415">
        <f t="shared" si="0"/>
        <v>45536</v>
      </c>
      <c r="G15" s="2138">
        <f t="shared" si="1"/>
        <v>45539</v>
      </c>
      <c r="H15" s="1431">
        <f t="shared" si="2"/>
        <v>45545</v>
      </c>
      <c r="I15" s="1431">
        <f t="shared" si="3"/>
        <v>45549</v>
      </c>
      <c r="J15" s="1431">
        <f t="shared" si="4"/>
        <v>45550</v>
      </c>
      <c r="K15" s="1431">
        <f t="shared" si="5"/>
        <v>45552</v>
      </c>
      <c r="L15" s="1431">
        <f t="shared" si="6"/>
        <v>45554</v>
      </c>
      <c r="M15" s="1159"/>
      <c r="N15" s="1648">
        <v>45514</v>
      </c>
      <c r="O15" s="1648">
        <f t="shared" si="7"/>
        <v>45516</v>
      </c>
    </row>
    <row r="16" spans="1:15" s="833" customFormat="1" ht="18.75" customHeight="1">
      <c r="B16" s="1219" t="s">
        <v>4140</v>
      </c>
      <c r="C16" s="2627" t="s">
        <v>4317</v>
      </c>
      <c r="D16" s="2628" t="s">
        <v>7601</v>
      </c>
      <c r="E16" s="2629">
        <v>45536</v>
      </c>
      <c r="F16" s="2630">
        <f t="shared" ref="F16:F17" si="8">E16+16</f>
        <v>45552</v>
      </c>
      <c r="G16" s="2629">
        <f t="shared" ref="G16:G17" si="9">E16+19</f>
        <v>45555</v>
      </c>
      <c r="H16" s="2647">
        <f t="shared" ref="H16:H17" si="10">E16+25</f>
        <v>45561</v>
      </c>
      <c r="I16" s="2647">
        <f t="shared" si="3"/>
        <v>45565</v>
      </c>
      <c r="J16" s="2647">
        <f t="shared" si="4"/>
        <v>45566</v>
      </c>
      <c r="K16" s="2647">
        <f t="shared" si="5"/>
        <v>45568</v>
      </c>
      <c r="L16" s="2647">
        <f t="shared" si="6"/>
        <v>45570</v>
      </c>
      <c r="M16" s="2631"/>
      <c r="N16" s="2632">
        <v>45521</v>
      </c>
      <c r="O16" s="2632">
        <f t="shared" ref="O16:O17" si="11">N16+2</f>
        <v>45523</v>
      </c>
    </row>
    <row r="17" spans="2:15" s="833" customFormat="1" ht="18.75" customHeight="1">
      <c r="B17" s="1219" t="s">
        <v>4142</v>
      </c>
      <c r="C17" s="2627" t="s">
        <v>7602</v>
      </c>
      <c r="D17" s="2628" t="s">
        <v>7603</v>
      </c>
      <c r="E17" s="2629">
        <v>45534</v>
      </c>
      <c r="F17" s="2648">
        <f t="shared" si="8"/>
        <v>45550</v>
      </c>
      <c r="G17" s="2647">
        <f t="shared" si="9"/>
        <v>45553</v>
      </c>
      <c r="H17" s="2629">
        <f t="shared" si="10"/>
        <v>45559</v>
      </c>
      <c r="I17" s="2629">
        <f t="shared" si="3"/>
        <v>45563</v>
      </c>
      <c r="J17" s="2629">
        <f t="shared" si="4"/>
        <v>45564</v>
      </c>
      <c r="K17" s="2629">
        <f t="shared" si="5"/>
        <v>45566</v>
      </c>
      <c r="L17" s="2629">
        <f t="shared" si="6"/>
        <v>45568</v>
      </c>
      <c r="M17" s="2631"/>
      <c r="N17" s="2632">
        <v>45528</v>
      </c>
      <c r="O17" s="2632">
        <f t="shared" si="11"/>
        <v>45530</v>
      </c>
    </row>
    <row r="18" spans="2:15" s="833" customFormat="1" ht="18.75" customHeight="1">
      <c r="B18" s="1219"/>
      <c r="C18" s="1113"/>
      <c r="D18" s="1676"/>
      <c r="E18" s="1080"/>
      <c r="F18" s="1080"/>
      <c r="G18" s="1080"/>
      <c r="H18" s="1080"/>
      <c r="I18" s="1080"/>
      <c r="J18" s="1080"/>
      <c r="K18" s="1080"/>
      <c r="L18" s="1080"/>
      <c r="M18" s="1159"/>
      <c r="N18" s="1648"/>
      <c r="O18" s="1648"/>
    </row>
    <row r="19" spans="2:15" s="833" customFormat="1" ht="18.75" customHeight="1">
      <c r="B19" s="1219"/>
      <c r="C19" s="1113"/>
      <c r="D19" s="1676"/>
      <c r="E19" s="1080"/>
      <c r="F19" s="1080"/>
      <c r="G19" s="1080"/>
      <c r="H19" s="1080"/>
      <c r="I19" s="1080"/>
      <c r="J19" s="1080"/>
      <c r="K19" s="1080"/>
      <c r="L19" s="1080"/>
      <c r="M19" s="1159"/>
      <c r="N19" s="1648"/>
      <c r="O19" s="1648"/>
    </row>
    <row r="20" spans="2:15" s="833" customFormat="1" ht="18.75" customHeight="1">
      <c r="B20" s="1219"/>
      <c r="C20" s="1343" t="s">
        <v>609</v>
      </c>
      <c r="D20" s="1676"/>
      <c r="E20" s="1080"/>
      <c r="F20" s="1080"/>
      <c r="G20" s="1080"/>
      <c r="H20" s="1080"/>
      <c r="I20" s="1080"/>
      <c r="J20" s="1080"/>
      <c r="K20" s="1080"/>
      <c r="L20" s="1080"/>
      <c r="M20" s="1159"/>
      <c r="N20" s="1648"/>
      <c r="O20" s="1648"/>
    </row>
    <row r="21" spans="2:15" s="833" customFormat="1" ht="18.75" customHeight="1">
      <c r="B21" s="1219"/>
      <c r="C21" s="1113"/>
      <c r="D21" s="1676"/>
      <c r="E21" s="1080"/>
      <c r="F21" s="1080"/>
      <c r="G21" s="1080"/>
      <c r="H21" s="1080"/>
      <c r="I21" s="1080"/>
      <c r="J21" s="1080"/>
      <c r="K21" s="1080"/>
      <c r="L21" s="1080"/>
      <c r="M21" s="1159"/>
      <c r="N21" s="1648"/>
      <c r="O21" s="1648"/>
    </row>
    <row r="22" spans="2:15" ht="15">
      <c r="B22" s="1041"/>
      <c r="C22" s="691"/>
      <c r="D22" s="29"/>
      <c r="E22" s="29"/>
      <c r="F22" s="828"/>
      <c r="G22" s="691"/>
      <c r="H22" s="691"/>
      <c r="I22" s="1096"/>
      <c r="J22" s="29"/>
      <c r="K22" s="691"/>
      <c r="L22" s="691"/>
      <c r="M22" s="691"/>
      <c r="N22" s="29"/>
    </row>
    <row r="23" spans="2:15" s="29" customFormat="1" ht="17.25" customHeight="1">
      <c r="B23" s="241"/>
      <c r="C23" s="51" t="s">
        <v>0</v>
      </c>
      <c r="D23" s="30"/>
      <c r="E23" s="30"/>
      <c r="F23" s="52"/>
      <c r="G23" s="53" t="s">
        <v>35</v>
      </c>
      <c r="H23" s="53"/>
      <c r="I23" s="30"/>
      <c r="J23" s="30"/>
      <c r="K23" s="53" t="s">
        <v>60</v>
      </c>
      <c r="L23" s="53"/>
      <c r="M23" s="53"/>
      <c r="N23" s="5"/>
    </row>
    <row r="24" spans="2:15" s="29" customFormat="1" ht="17.25" customHeight="1">
      <c r="B24" s="241"/>
      <c r="C24" s="31" t="s">
        <v>1</v>
      </c>
      <c r="D24" s="27"/>
      <c r="E24" s="32" t="s">
        <v>610</v>
      </c>
      <c r="F24" s="23"/>
      <c r="G24" s="27" t="s">
        <v>611</v>
      </c>
      <c r="H24" s="27"/>
      <c r="I24" s="32" t="s">
        <v>38</v>
      </c>
      <c r="J24" s="27"/>
      <c r="K24" s="27" t="s">
        <v>62</v>
      </c>
      <c r="L24" s="27"/>
      <c r="M24" s="33" t="s">
        <v>63</v>
      </c>
      <c r="N24" s="5"/>
    </row>
    <row r="25" spans="2:15" s="29" customFormat="1" ht="16.899999999999999" customHeight="1">
      <c r="B25" s="241"/>
      <c r="C25" s="31"/>
      <c r="D25" s="27"/>
      <c r="E25" s="32"/>
      <c r="F25" s="23"/>
      <c r="G25" s="27"/>
      <c r="H25" s="27"/>
      <c r="I25" s="32"/>
      <c r="J25" s="27"/>
      <c r="K25" s="27"/>
      <c r="L25" s="27"/>
      <c r="M25" s="33"/>
      <c r="N25" s="5"/>
    </row>
    <row r="26" spans="2:15" s="29" customFormat="1" ht="16.899999999999999" customHeight="1">
      <c r="B26" s="241"/>
      <c r="C26" s="78" t="str">
        <f>HOME!A$561</f>
        <v>PANTHER</v>
      </c>
      <c r="D26" s="78" t="str">
        <f>HOME!B$561</f>
        <v>YARIMCA</v>
      </c>
      <c r="E26" s="64" t="str">
        <f>HOME!C$561</f>
        <v>TRYAR</v>
      </c>
      <c r="F26" s="60"/>
      <c r="G26" s="78" t="e">
        <f>HOME!#REF!</f>
        <v>#REF!</v>
      </c>
      <c r="H26" s="78" t="e">
        <f>HOME!#REF!</f>
        <v>#REF!</v>
      </c>
      <c r="I26" s="64" t="e">
        <f>HOME!#REF!</f>
        <v>#REF!</v>
      </c>
      <c r="J26" s="60"/>
      <c r="K26" s="78">
        <f>HOME!A$594</f>
        <v>0</v>
      </c>
      <c r="L26" s="78">
        <f>HOME!B$594</f>
        <v>0</v>
      </c>
      <c r="M26" s="64">
        <f>HOME!C$594</f>
        <v>0</v>
      </c>
      <c r="N26" s="5"/>
    </row>
    <row r="27" spans="2:15" s="115" customFormat="1" ht="16.899999999999999" customHeight="1">
      <c r="C27" s="78" t="str">
        <f>HOME!A$562</f>
        <v>TIGER SERVICE</v>
      </c>
      <c r="D27" s="78" t="str">
        <f>HOME!B$562</f>
        <v>YARIMCA</v>
      </c>
      <c r="E27" s="64" t="str">
        <f>HOME!C$562</f>
        <v>TRYAR</v>
      </c>
      <c r="F27" s="60"/>
      <c r="G27" s="78" t="e">
        <f>HOME!#REF!</f>
        <v>#REF!</v>
      </c>
      <c r="H27" s="78" t="e">
        <f>HOME!#REF!</f>
        <v>#REF!</v>
      </c>
      <c r="I27" s="64" t="e">
        <f>HOME!#REF!</f>
        <v>#REF!</v>
      </c>
      <c r="J27" s="60"/>
      <c r="K27" s="78">
        <f>HOME!A$595</f>
        <v>0</v>
      </c>
      <c r="L27" s="78">
        <f>HOME!B$595</f>
        <v>0</v>
      </c>
      <c r="M27" s="64">
        <f>HOME!C$595</f>
        <v>0</v>
      </c>
    </row>
    <row r="28" spans="2:15" s="115" customFormat="1" ht="16.899999999999999" customHeight="1">
      <c r="C28" s="78" t="str">
        <f>HOME!A$564</f>
        <v>BRITANNIA</v>
      </c>
      <c r="D28" s="78" t="str">
        <f>HOME!B$564</f>
        <v>ZANZIBAR</v>
      </c>
      <c r="E28" s="64" t="str">
        <f>HOME!C$564</f>
        <v>TZZNZ</v>
      </c>
      <c r="F28" s="60"/>
      <c r="G28" s="78" t="str">
        <f>HOME!A$573</f>
        <v>SAMBAR / ALPACA</v>
      </c>
      <c r="H28" s="78" t="str">
        <f>HOME!B$573</f>
        <v>CALLAO</v>
      </c>
      <c r="I28" s="64" t="str">
        <f>HOME!C$573</f>
        <v>PECLL</v>
      </c>
      <c r="J28" s="60"/>
      <c r="K28" s="78">
        <f>HOME!A$596</f>
        <v>0</v>
      </c>
      <c r="L28" s="78">
        <f>HOME!B$596</f>
        <v>0</v>
      </c>
      <c r="M28" s="64">
        <f>HOME!C$596</f>
        <v>0</v>
      </c>
    </row>
    <row r="29" spans="2:15" s="115" customFormat="1" ht="16.899999999999999" customHeight="1">
      <c r="C29" s="78" t="str">
        <f>HOME!A$569</f>
        <v>IPANEMA</v>
      </c>
      <c r="D29" s="78" t="str">
        <f>HOME!B$569</f>
        <v>ZARATE</v>
      </c>
      <c r="E29" s="64" t="str">
        <f>HOME!C$569</f>
        <v>ARZAE</v>
      </c>
      <c r="F29" s="60"/>
      <c r="G29" s="78">
        <f>HOME!A$582</f>
        <v>0</v>
      </c>
      <c r="H29" s="78">
        <f>HOME!B$582</f>
        <v>0</v>
      </c>
      <c r="I29" s="64">
        <f>HOME!C$582</f>
        <v>0</v>
      </c>
      <c r="J29" s="60"/>
      <c r="K29" s="78">
        <f>HOME!A$597</f>
        <v>0</v>
      </c>
      <c r="L29" s="78">
        <f>HOME!B$597</f>
        <v>0</v>
      </c>
      <c r="M29" s="64">
        <f>HOME!C$597</f>
        <v>0</v>
      </c>
    </row>
    <row r="30" spans="2:15" s="115" customFormat="1" ht="16.899999999999999" customHeight="1">
      <c r="C30" s="78" t="str">
        <f>HOME!A$571</f>
        <v>BRITANNIA</v>
      </c>
      <c r="D30" s="78" t="str">
        <f>HOME!B$571</f>
        <v>ZEEBRUGGE</v>
      </c>
      <c r="E30" s="64" t="str">
        <f>HOME!C$571</f>
        <v>BEZEE</v>
      </c>
      <c r="F30" s="60"/>
      <c r="G30" s="78" t="e">
        <f>HOME!#REF!</f>
        <v>#REF!</v>
      </c>
      <c r="H30" s="78">
        <f>HOME!B$583</f>
        <v>0</v>
      </c>
      <c r="I30" s="64">
        <f>HOME!C$583</f>
        <v>0</v>
      </c>
      <c r="J30" s="60"/>
      <c r="K30" s="78">
        <f>HOME!A$598</f>
        <v>0</v>
      </c>
      <c r="L30" s="78">
        <f>HOME!B$598</f>
        <v>0</v>
      </c>
      <c r="M30" s="64">
        <f>HOME!C$598</f>
        <v>0</v>
      </c>
    </row>
    <row r="31" spans="2:15" s="115" customFormat="1" ht="16.899999999999999" customHeight="1">
      <c r="C31" s="78" t="str">
        <f>HOME!A$572</f>
        <v>SWAN SERVICE</v>
      </c>
      <c r="D31" s="78" t="str">
        <f>HOME!B$572</f>
        <v>HAMBURG</v>
      </c>
      <c r="E31" s="64" t="str">
        <f>HOME!C$572</f>
        <v>DEHAM</v>
      </c>
      <c r="F31" s="60"/>
      <c r="G31" s="78">
        <f>HOME!A$584</f>
        <v>0</v>
      </c>
      <c r="H31" s="78">
        <f>HOME!B$584</f>
        <v>0</v>
      </c>
      <c r="I31" s="64">
        <f>HOME!C$584</f>
        <v>0</v>
      </c>
      <c r="J31" s="60"/>
      <c r="K31" s="78">
        <f>HOME!A$599</f>
        <v>0</v>
      </c>
      <c r="L31" s="78">
        <f>HOME!B$599</f>
        <v>0</v>
      </c>
      <c r="M31" s="64">
        <f>HOME!C$599</f>
        <v>0</v>
      </c>
    </row>
    <row r="32" spans="2:15" s="115" customFormat="1" ht="16.899999999999999" customHeight="1">
      <c r="C32" s="78" t="e">
        <f>HOME!#REF!</f>
        <v>#REF!</v>
      </c>
      <c r="D32" s="78" t="e">
        <f>HOME!#REF!</f>
        <v>#REF!</v>
      </c>
      <c r="E32" s="64" t="e">
        <f>HOME!#REF!</f>
        <v>#REF!</v>
      </c>
      <c r="F32" s="60"/>
      <c r="G32" s="78"/>
      <c r="H32" s="78"/>
      <c r="I32" s="64"/>
      <c r="J32" s="60"/>
      <c r="K32" s="78">
        <f>HOME!A$600</f>
        <v>0</v>
      </c>
      <c r="L32" s="78">
        <f>HOME!B$600</f>
        <v>0</v>
      </c>
      <c r="M32" s="64">
        <f>HOME!C$600</f>
        <v>0</v>
      </c>
    </row>
    <row r="33" spans="3:13" s="115" customFormat="1" ht="16.899999999999999" customHeight="1">
      <c r="C33" s="78" t="str">
        <f>HOME!A$583</f>
        <v>ENDD</v>
      </c>
      <c r="D33" s="78" t="e">
        <f>HOME!#REF!</f>
        <v>#REF!</v>
      </c>
      <c r="E33" s="64" t="e">
        <f>HOME!#REF!</f>
        <v>#REF!</v>
      </c>
      <c r="F33" s="60"/>
      <c r="G33" s="78"/>
      <c r="H33" s="78"/>
      <c r="I33" s="64"/>
      <c r="J33" s="60"/>
      <c r="K33" s="78">
        <f>HOME!A$601</f>
        <v>0</v>
      </c>
      <c r="L33" s="78">
        <f>HOME!B$601</f>
        <v>0</v>
      </c>
      <c r="M33" s="64">
        <f>HOME!C$601</f>
        <v>0</v>
      </c>
    </row>
    <row r="34" spans="3:13" s="115" customFormat="1" ht="16.899999999999999" customHeight="1">
      <c r="C34" s="78" t="e">
        <f>HOME!#REF!</f>
        <v>#REF!</v>
      </c>
      <c r="D34" s="78" t="e">
        <f>HOME!#REF!</f>
        <v>#REF!</v>
      </c>
      <c r="E34" s="64" t="e">
        <f>HOME!#REF!</f>
        <v>#REF!</v>
      </c>
      <c r="F34" s="29"/>
      <c r="G34" s="29"/>
      <c r="H34" s="58"/>
      <c r="I34" s="56"/>
      <c r="J34" s="29"/>
      <c r="K34" s="57"/>
      <c r="L34" s="29"/>
      <c r="M34" s="29"/>
    </row>
    <row r="35" spans="3:13" s="115" customFormat="1" ht="14.25">
      <c r="C35" s="78" t="e">
        <f>HOME!#REF!</f>
        <v>#REF!</v>
      </c>
      <c r="D35" s="78" t="e">
        <f>HOME!#REF!</f>
        <v>#REF!</v>
      </c>
      <c r="E35" s="64" t="e">
        <f>HOME!#REF!</f>
        <v>#REF!</v>
      </c>
      <c r="F35" s="29"/>
      <c r="G35" s="29"/>
      <c r="H35" s="58"/>
      <c r="I35" s="56"/>
      <c r="J35" s="29"/>
      <c r="K35" s="29"/>
      <c r="L35" s="29"/>
      <c r="M35" s="29"/>
    </row>
    <row r="36" spans="3:13" s="115" customFormat="1" ht="14.25">
      <c r="C36" s="78" t="e">
        <f>HOME!#REF!</f>
        <v>#REF!</v>
      </c>
      <c r="D36" s="78" t="e">
        <f>HOME!#REF!</f>
        <v>#REF!</v>
      </c>
      <c r="E36" s="64" t="e">
        <f>HOME!#REF!</f>
        <v>#REF!</v>
      </c>
      <c r="F36" s="29"/>
      <c r="G36" s="29"/>
      <c r="H36" s="58"/>
      <c r="I36" s="58"/>
      <c r="J36" s="56"/>
      <c r="K36" s="29"/>
      <c r="L36" s="29"/>
      <c r="M36" s="29"/>
    </row>
    <row r="37" spans="3:13" ht="14.25">
      <c r="C37" s="78" t="e">
        <f>HOME!#REF!</f>
        <v>#REF!</v>
      </c>
      <c r="D37" s="78" t="e">
        <f>HOME!#REF!</f>
        <v>#REF!</v>
      </c>
      <c r="E37" s="64" t="e">
        <f>HOME!#REF!</f>
        <v>#REF!</v>
      </c>
      <c r="F37" s="829"/>
      <c r="G37" s="829"/>
      <c r="H37" s="829"/>
      <c r="I37" s="829"/>
      <c r="J37" s="829"/>
      <c r="K37" s="829"/>
      <c r="L37" s="829"/>
      <c r="M37" s="829"/>
    </row>
    <row r="38" spans="3:13">
      <c r="C38" s="78" t="e">
        <f>HOME!#REF!</f>
        <v>#REF!</v>
      </c>
      <c r="D38" s="78" t="e">
        <f>HOME!#REF!</f>
        <v>#REF!</v>
      </c>
      <c r="E38" s="64" t="e">
        <f>HOME!#REF!</f>
        <v>#REF!</v>
      </c>
    </row>
    <row r="39" spans="3:13">
      <c r="C39" s="78" t="e">
        <f>HOME!#REF!</f>
        <v>#REF!</v>
      </c>
      <c r="D39" s="78" t="e">
        <f>HOME!#REF!</f>
        <v>#REF!</v>
      </c>
      <c r="E39"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9"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0"/>
  <sheetViews>
    <sheetView zoomScale="80" zoomScaleNormal="80" workbookViewId="0">
      <pane ySplit="44" topLeftCell="A48" activePane="bottomLeft" state="frozen"/>
      <selection pane="bottomLeft" activeCell="H53" sqref="D53:H53"/>
    </sheetView>
  </sheetViews>
  <sheetFormatPr defaultColWidth="9.42578125" defaultRowHeight="12.75"/>
  <cols>
    <col min="1" max="1" width="8.140625" style="5" customWidth="1"/>
    <col min="2" max="2" width="4.42578125" style="124"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1"/>
      <c r="C2" s="43" t="s">
        <v>93</v>
      </c>
      <c r="D2" s="44"/>
    </row>
    <row r="3" spans="1:20" ht="18">
      <c r="B3" s="113"/>
      <c r="C3" s="113"/>
      <c r="D3" s="113"/>
      <c r="E3" s="113"/>
      <c r="F3" s="113"/>
      <c r="G3" s="113"/>
      <c r="H3" s="113"/>
      <c r="I3" s="113"/>
      <c r="J3" s="37"/>
      <c r="K3" s="37"/>
    </row>
    <row r="4" spans="1:20" ht="18">
      <c r="B4" s="126"/>
      <c r="C4" s="46"/>
      <c r="D4" s="46"/>
      <c r="E4" s="45" t="s">
        <v>7604</v>
      </c>
      <c r="F4" s="113"/>
      <c r="G4" s="46"/>
      <c r="H4" s="125"/>
      <c r="I4" s="125"/>
      <c r="J4" s="37"/>
      <c r="K4" s="37"/>
    </row>
    <row r="5" spans="1:20" ht="9.75" customHeight="1" thickBot="1">
      <c r="B5" s="126"/>
      <c r="C5" s="46"/>
      <c r="D5" s="46"/>
      <c r="E5" s="46"/>
      <c r="F5" s="46"/>
      <c r="G5" s="46"/>
      <c r="H5" s="125"/>
      <c r="I5" s="125"/>
      <c r="J5" s="37"/>
      <c r="K5" s="37"/>
    </row>
    <row r="6" spans="1:20" ht="21" hidden="1" customHeight="1" thickBot="1">
      <c r="A6" s="961"/>
      <c r="B6" s="1525"/>
      <c r="C6" s="288"/>
      <c r="D6" s="1094"/>
      <c r="E6" s="725" t="s">
        <v>96</v>
      </c>
      <c r="F6" s="1620" t="s">
        <v>7605</v>
      </c>
      <c r="G6" s="1589" t="s">
        <v>7606</v>
      </c>
      <c r="H6" s="948"/>
      <c r="I6" s="1598"/>
      <c r="J6" s="1598"/>
      <c r="K6" s="1598"/>
      <c r="L6" s="1627" t="s">
        <v>7607</v>
      </c>
      <c r="M6" s="948"/>
      <c r="N6" s="996"/>
      <c r="O6" s="996"/>
      <c r="P6" s="996"/>
      <c r="Q6"/>
      <c r="R6"/>
      <c r="S6"/>
      <c r="T6"/>
    </row>
    <row r="7" spans="1:20" hidden="1">
      <c r="A7" s="961"/>
      <c r="B7" s="1525"/>
      <c r="C7" s="1599" t="s">
        <v>1259</v>
      </c>
      <c r="D7" s="1600" t="s">
        <v>7608</v>
      </c>
      <c r="E7" s="1602" t="s">
        <v>3378</v>
      </c>
      <c r="F7" s="1603" t="s">
        <v>7609</v>
      </c>
      <c r="G7" s="1604" t="s">
        <v>7610</v>
      </c>
      <c r="H7" s="996" t="s">
        <v>4411</v>
      </c>
      <c r="I7" s="996" t="s">
        <v>7611</v>
      </c>
      <c r="J7" s="994" t="s">
        <v>4797</v>
      </c>
      <c r="K7" s="994" t="s">
        <v>4798</v>
      </c>
      <c r="L7" s="1768"/>
      <c r="M7" s="948"/>
      <c r="N7" s="996"/>
      <c r="O7" s="996"/>
      <c r="P7" s="996"/>
      <c r="Q7"/>
      <c r="R7"/>
      <c r="S7"/>
      <c r="T7"/>
    </row>
    <row r="8" spans="1:20" ht="17.25" hidden="1" customHeight="1">
      <c r="A8" s="961" t="s">
        <v>7612</v>
      </c>
      <c r="B8" s="1525">
        <v>1</v>
      </c>
      <c r="C8" s="885" t="s">
        <v>3494</v>
      </c>
      <c r="D8" s="885" t="s">
        <v>7613</v>
      </c>
      <c r="E8" s="1524">
        <v>45300</v>
      </c>
      <c r="F8" s="1524">
        <v>45329</v>
      </c>
      <c r="G8" s="1524">
        <v>45335</v>
      </c>
      <c r="H8" s="948">
        <v>45296</v>
      </c>
      <c r="I8" s="1598">
        <v>45297</v>
      </c>
      <c r="J8" s="1598">
        <v>45291</v>
      </c>
      <c r="K8" s="1668">
        <v>45292</v>
      </c>
      <c r="L8" s="1769">
        <v>45288</v>
      </c>
      <c r="M8" s="948"/>
      <c r="N8" s="996"/>
      <c r="O8" s="996"/>
      <c r="P8" s="996"/>
      <c r="Q8"/>
      <c r="R8"/>
      <c r="S8"/>
      <c r="T8"/>
    </row>
    <row r="9" spans="1:20" ht="17.25" hidden="1" customHeight="1" thickBot="1">
      <c r="A9" s="961" t="s">
        <v>7614</v>
      </c>
      <c r="B9" s="1525">
        <v>2</v>
      </c>
      <c r="C9" s="885" t="s">
        <v>183</v>
      </c>
      <c r="D9" s="885" t="s">
        <v>7615</v>
      </c>
      <c r="E9" s="1522">
        <v>45304</v>
      </c>
      <c r="F9" s="1524">
        <v>45333</v>
      </c>
      <c r="G9" s="1524">
        <v>45339</v>
      </c>
      <c r="H9" s="948">
        <v>45303</v>
      </c>
      <c r="I9" s="1598">
        <v>45304</v>
      </c>
      <c r="J9" s="1598">
        <v>45298</v>
      </c>
      <c r="K9" s="1598">
        <v>45299</v>
      </c>
      <c r="L9" s="1768"/>
      <c r="M9" s="948"/>
      <c r="N9" s="996"/>
      <c r="O9" s="996"/>
      <c r="P9" s="996"/>
      <c r="Q9"/>
      <c r="R9"/>
      <c r="S9"/>
      <c r="T9"/>
    </row>
    <row r="10" spans="1:20" ht="21" hidden="1" customHeight="1" thickTop="1">
      <c r="A10" s="961"/>
      <c r="B10" s="1525"/>
      <c r="C10" s="288"/>
      <c r="D10" s="1094"/>
      <c r="E10" s="1540" t="s">
        <v>96</v>
      </c>
      <c r="F10" s="1709" t="s">
        <v>3044</v>
      </c>
      <c r="G10" s="1710" t="s">
        <v>7616</v>
      </c>
      <c r="H10" s="1167" t="s">
        <v>99</v>
      </c>
      <c r="I10" s="1709" t="s">
        <v>3044</v>
      </c>
      <c r="J10" s="1709" t="s">
        <v>7605</v>
      </c>
      <c r="K10" s="1765" t="s">
        <v>7606</v>
      </c>
      <c r="L10" s="1768"/>
      <c r="M10" s="996" t="s">
        <v>4411</v>
      </c>
      <c r="N10" s="996" t="s">
        <v>7611</v>
      </c>
      <c r="O10" s="994" t="s">
        <v>4797</v>
      </c>
      <c r="P10" s="994" t="s">
        <v>4798</v>
      </c>
      <c r="Q10"/>
      <c r="R10"/>
      <c r="S10"/>
      <c r="T10"/>
    </row>
    <row r="11" spans="1:20" ht="17.25" hidden="1" customHeight="1" thickBot="1">
      <c r="A11" s="961" t="s">
        <v>7617</v>
      </c>
      <c r="B11" s="1525">
        <v>3</v>
      </c>
      <c r="C11" s="1704" t="s">
        <v>1918</v>
      </c>
      <c r="D11" s="1704" t="s">
        <v>7618</v>
      </c>
      <c r="E11" s="1705">
        <v>45313</v>
      </c>
      <c r="F11" s="1705">
        <v>45316</v>
      </c>
      <c r="G11" s="1711" t="s">
        <v>7619</v>
      </c>
      <c r="H11" s="1705" t="s">
        <v>7620</v>
      </c>
      <c r="I11" s="1521" t="s">
        <v>391</v>
      </c>
      <c r="J11" s="1705">
        <v>45337</v>
      </c>
      <c r="K11" s="1766">
        <v>45343</v>
      </c>
      <c r="L11" s="1768"/>
      <c r="M11" s="948">
        <v>45305</v>
      </c>
      <c r="N11" s="1598">
        <v>45305</v>
      </c>
      <c r="O11" s="1598">
        <v>45299</v>
      </c>
      <c r="P11" s="1598">
        <v>45300</v>
      </c>
      <c r="Q11"/>
      <c r="R11"/>
      <c r="S11"/>
      <c r="T11"/>
    </row>
    <row r="12" spans="1:20" ht="21" hidden="1" customHeight="1" thickTop="1" thickBot="1">
      <c r="A12" s="961"/>
      <c r="B12" s="1525"/>
      <c r="C12" s="288"/>
      <c r="D12" s="1094"/>
      <c r="E12" s="1759" t="s">
        <v>96</v>
      </c>
      <c r="F12" s="1760" t="s">
        <v>3044</v>
      </c>
      <c r="G12" s="1761" t="s">
        <v>7616</v>
      </c>
      <c r="H12" s="1762" t="s">
        <v>99</v>
      </c>
      <c r="I12" s="1760" t="s">
        <v>3044</v>
      </c>
      <c r="J12" s="1764" t="s">
        <v>1260</v>
      </c>
      <c r="K12" s="1765" t="s">
        <v>7606</v>
      </c>
      <c r="L12" s="1768"/>
      <c r="M12" s="948"/>
      <c r="N12" s="1598"/>
      <c r="O12" s="1598"/>
      <c r="P12" s="1598"/>
      <c r="Q12"/>
      <c r="R12"/>
      <c r="S12"/>
      <c r="T12"/>
    </row>
    <row r="13" spans="1:20" ht="17.25" hidden="1" customHeight="1" thickTop="1" thickBot="1">
      <c r="A13" s="961"/>
      <c r="B13" s="1525"/>
      <c r="C13" s="1704" t="s">
        <v>1918</v>
      </c>
      <c r="D13" s="1704" t="s">
        <v>7618</v>
      </c>
      <c r="E13" s="1758">
        <v>45313</v>
      </c>
      <c r="F13" s="1758">
        <v>45316</v>
      </c>
      <c r="G13" s="881" t="s">
        <v>153</v>
      </c>
      <c r="H13" s="882" t="s">
        <v>7621</v>
      </c>
      <c r="I13" s="1763">
        <v>45327</v>
      </c>
      <c r="J13" s="969">
        <v>45342</v>
      </c>
      <c r="K13" s="1767">
        <v>45347</v>
      </c>
      <c r="L13" s="1768"/>
      <c r="M13" s="948"/>
      <c r="N13" s="1598"/>
      <c r="O13" s="1598"/>
      <c r="P13" s="1598"/>
      <c r="Q13"/>
      <c r="R13"/>
      <c r="S13"/>
      <c r="T13"/>
    </row>
    <row r="14" spans="1:20" ht="36" hidden="1" customHeight="1" thickBot="1">
      <c r="A14" s="961"/>
      <c r="B14" s="1525"/>
      <c r="C14" s="288"/>
      <c r="D14" s="1094"/>
      <c r="E14" s="725" t="s">
        <v>96</v>
      </c>
      <c r="F14" s="1770" t="s">
        <v>1260</v>
      </c>
      <c r="G14" s="1589" t="s">
        <v>7606</v>
      </c>
      <c r="H14" s="948"/>
      <c r="I14" s="1598"/>
      <c r="J14" s="1598"/>
      <c r="K14" s="1598"/>
      <c r="L14" s="1771" t="s">
        <v>7607</v>
      </c>
      <c r="M14" s="948"/>
      <c r="N14" s="996"/>
      <c r="O14" s="996"/>
      <c r="P14" s="996"/>
      <c r="Q14"/>
      <c r="R14"/>
      <c r="S14"/>
      <c r="T14"/>
    </row>
    <row r="15" spans="1:20" ht="26.25" hidden="1" customHeight="1" thickBot="1">
      <c r="A15" s="961"/>
      <c r="B15" s="1525"/>
      <c r="C15" s="1599" t="s">
        <v>1259</v>
      </c>
      <c r="D15" s="1600" t="s">
        <v>7608</v>
      </c>
      <c r="E15" s="595" t="s">
        <v>3378</v>
      </c>
      <c r="F15" s="724" t="s">
        <v>7609</v>
      </c>
      <c r="G15" s="1580" t="s">
        <v>7610</v>
      </c>
      <c r="H15" s="993" t="s">
        <v>4411</v>
      </c>
      <c r="I15" s="1418" t="s">
        <v>1793</v>
      </c>
      <c r="J15" s="994" t="s">
        <v>4797</v>
      </c>
      <c r="K15" s="994" t="s">
        <v>4798</v>
      </c>
      <c r="L15" s="1768"/>
      <c r="M15" s="948"/>
      <c r="N15" s="996"/>
      <c r="O15" s="996"/>
      <c r="P15" s="996"/>
      <c r="Q15"/>
      <c r="R15"/>
      <c r="S15"/>
      <c r="T15"/>
    </row>
    <row r="16" spans="1:20" ht="42.75" hidden="1" customHeight="1" thickTop="1">
      <c r="A16" s="961" t="s">
        <v>7622</v>
      </c>
      <c r="B16" s="1525">
        <v>6</v>
      </c>
      <c r="C16" s="1601" t="s">
        <v>7623</v>
      </c>
      <c r="D16" s="885" t="s">
        <v>7624</v>
      </c>
      <c r="E16" s="1524">
        <v>45335</v>
      </c>
      <c r="F16" s="1521" t="s">
        <v>391</v>
      </c>
      <c r="G16" s="1521" t="s">
        <v>391</v>
      </c>
      <c r="H16" s="1756">
        <v>45331</v>
      </c>
      <c r="I16" s="1598">
        <v>45332</v>
      </c>
      <c r="J16" s="1598">
        <v>45326</v>
      </c>
      <c r="K16" s="1598">
        <v>45327</v>
      </c>
      <c r="L16" s="1773">
        <v>45320</v>
      </c>
      <c r="M16" s="948"/>
      <c r="N16" s="996"/>
      <c r="O16" s="996"/>
      <c r="P16" s="996"/>
      <c r="Q16"/>
      <c r="R16"/>
      <c r="S16"/>
      <c r="T16"/>
    </row>
    <row r="17" spans="1:20" ht="42.75" hidden="1" customHeight="1">
      <c r="A17" s="961" t="s">
        <v>7625</v>
      </c>
      <c r="B17" s="1525">
        <v>7</v>
      </c>
      <c r="C17" s="1799" t="s">
        <v>2526</v>
      </c>
      <c r="D17" s="1799" t="s">
        <v>7626</v>
      </c>
      <c r="E17" s="1800">
        <v>45340</v>
      </c>
      <c r="F17" s="1801" t="s">
        <v>7627</v>
      </c>
      <c r="G17" s="1521" t="s">
        <v>391</v>
      </c>
      <c r="H17" s="1756">
        <v>45338</v>
      </c>
      <c r="I17" s="1598">
        <v>45339</v>
      </c>
      <c r="J17" s="1598">
        <v>45333</v>
      </c>
      <c r="K17" s="1730">
        <v>45334</v>
      </c>
      <c r="L17" s="1773">
        <v>45327</v>
      </c>
      <c r="M17" s="948"/>
      <c r="N17" s="996"/>
      <c r="O17" s="996"/>
      <c r="P17" s="996"/>
      <c r="Q17"/>
      <c r="R17"/>
      <c r="S17"/>
      <c r="T17"/>
    </row>
    <row r="18" spans="1:20" ht="42.75" hidden="1" customHeight="1">
      <c r="A18" s="961" t="s">
        <v>7628</v>
      </c>
      <c r="B18" s="1525">
        <v>15</v>
      </c>
      <c r="C18" s="1916" t="s">
        <v>391</v>
      </c>
      <c r="D18" s="885" t="s">
        <v>7629</v>
      </c>
      <c r="E18" s="1521" t="s">
        <v>391</v>
      </c>
      <c r="F18" s="1523" t="e">
        <v>#VALUE!</v>
      </c>
      <c r="G18" s="1523" t="e">
        <v>#VALUE!</v>
      </c>
      <c r="H18" s="948">
        <v>45394</v>
      </c>
      <c r="I18" s="1598">
        <v>45395</v>
      </c>
      <c r="J18" s="1668">
        <v>45388</v>
      </c>
      <c r="K18" s="1668">
        <v>45388</v>
      </c>
      <c r="L18" s="1588"/>
      <c r="M18" s="948"/>
      <c r="N18" s="996"/>
      <c r="O18" s="996"/>
      <c r="P18" s="996"/>
      <c r="Q18"/>
      <c r="R18"/>
      <c r="S18"/>
      <c r="T18"/>
    </row>
    <row r="19" spans="1:20" ht="14.25" hidden="1" customHeight="1">
      <c r="A19" s="961" t="s">
        <v>7630</v>
      </c>
      <c r="B19" s="1525">
        <v>17</v>
      </c>
      <c r="C19" s="1923" t="s">
        <v>2126</v>
      </c>
      <c r="D19" s="885" t="s">
        <v>7631</v>
      </c>
      <c r="E19" s="1521" t="s">
        <v>391</v>
      </c>
      <c r="F19" s="1523">
        <v>45437</v>
      </c>
      <c r="G19" s="1523">
        <v>45443</v>
      </c>
      <c r="H19" s="948">
        <v>45408</v>
      </c>
      <c r="I19" s="1598">
        <v>45409</v>
      </c>
      <c r="J19" s="1668">
        <v>45402</v>
      </c>
      <c r="K19" s="1668">
        <v>45402</v>
      </c>
      <c r="L19" s="1588"/>
      <c r="M19" s="948"/>
      <c r="N19" s="996"/>
      <c r="O19" s="996"/>
      <c r="P19" s="996"/>
      <c r="Q19"/>
      <c r="R19"/>
      <c r="S19"/>
      <c r="T19"/>
    </row>
    <row r="20" spans="1:20" ht="14.25" hidden="1" customHeight="1">
      <c r="A20" s="961" t="s">
        <v>2944</v>
      </c>
      <c r="B20" s="1525">
        <v>20</v>
      </c>
      <c r="C20" s="1916" t="s">
        <v>404</v>
      </c>
      <c r="D20" s="885" t="s">
        <v>7632</v>
      </c>
      <c r="E20" s="1919">
        <v>45429</v>
      </c>
      <c r="F20" s="1919">
        <v>45458</v>
      </c>
      <c r="G20" s="1919">
        <v>45464</v>
      </c>
      <c r="H20" s="948">
        <v>45429</v>
      </c>
      <c r="I20" s="1598">
        <v>45430</v>
      </c>
      <c r="J20" s="1668">
        <v>45423</v>
      </c>
      <c r="K20" s="1668">
        <v>45423</v>
      </c>
      <c r="L20" s="1588"/>
      <c r="M20" s="948"/>
      <c r="N20" s="996"/>
      <c r="O20" s="996"/>
      <c r="P20" s="996"/>
      <c r="Q20"/>
      <c r="R20"/>
      <c r="S20"/>
      <c r="T20"/>
    </row>
    <row r="21" spans="1:20" ht="14.25" hidden="1" customHeight="1">
      <c r="A21" s="961" t="s">
        <v>7633</v>
      </c>
      <c r="B21" s="1525">
        <v>21</v>
      </c>
      <c r="C21" s="1916" t="s">
        <v>7331</v>
      </c>
      <c r="D21" s="885" t="s">
        <v>7634</v>
      </c>
      <c r="E21" s="1521" t="s">
        <v>391</v>
      </c>
      <c r="F21" s="1919">
        <v>45465</v>
      </c>
      <c r="G21" s="1919">
        <v>45471</v>
      </c>
      <c r="H21" s="948">
        <v>45436</v>
      </c>
      <c r="I21" s="1598">
        <v>45437</v>
      </c>
      <c r="J21" s="1668">
        <v>45430</v>
      </c>
      <c r="K21" s="1668">
        <v>45430</v>
      </c>
      <c r="L21" s="1588"/>
      <c r="M21" s="948"/>
      <c r="N21" s="996"/>
      <c r="O21" s="996"/>
      <c r="P21" s="996"/>
      <c r="Q21"/>
      <c r="R21"/>
      <c r="S21"/>
      <c r="T21"/>
    </row>
    <row r="22" spans="1:20" ht="24.75" hidden="1" customHeight="1">
      <c r="A22" s="961"/>
      <c r="B22" s="1525"/>
      <c r="C22" s="1999" t="s">
        <v>2013</v>
      </c>
      <c r="D22" s="1995" t="s">
        <v>7635</v>
      </c>
      <c r="E22" s="1996">
        <v>45446</v>
      </c>
      <c r="F22" s="1997" t="s">
        <v>7636</v>
      </c>
      <c r="G22" s="1523"/>
      <c r="H22" s="948"/>
      <c r="I22" s="1598"/>
      <c r="J22" s="1668"/>
      <c r="K22" s="1668"/>
      <c r="L22" s="1588"/>
      <c r="M22" s="948"/>
      <c r="N22" s="996"/>
      <c r="O22" s="996"/>
      <c r="P22" s="996"/>
      <c r="Q22"/>
      <c r="R22"/>
      <c r="S22"/>
      <c r="T22"/>
    </row>
    <row r="23" spans="1:20" ht="24.75" hidden="1" customHeight="1">
      <c r="A23" s="961" t="s">
        <v>2497</v>
      </c>
      <c r="B23" s="1525">
        <v>22</v>
      </c>
      <c r="C23" s="1998"/>
      <c r="D23" s="2000" t="s">
        <v>7637</v>
      </c>
      <c r="E23" s="1997" t="s">
        <v>7638</v>
      </c>
      <c r="F23" s="1996">
        <v>45472</v>
      </c>
      <c r="G23" s="1996">
        <v>45478</v>
      </c>
      <c r="H23" s="948">
        <v>45436</v>
      </c>
      <c r="I23" s="1598">
        <v>45437</v>
      </c>
      <c r="J23" s="1668">
        <v>45430</v>
      </c>
      <c r="K23" s="1668">
        <v>45430</v>
      </c>
      <c r="L23" s="1588"/>
      <c r="M23" s="948"/>
      <c r="N23" s="996"/>
      <c r="O23" s="996"/>
      <c r="P23" s="996"/>
      <c r="Q23"/>
      <c r="R23"/>
      <c r="S23"/>
      <c r="T23"/>
    </row>
    <row r="24" spans="1:20" ht="15.75" hidden="1" customHeight="1">
      <c r="A24" s="961"/>
      <c r="B24" s="1525">
        <v>22</v>
      </c>
      <c r="C24" s="1916" t="s">
        <v>404</v>
      </c>
      <c r="D24" s="2022" t="s">
        <v>7639</v>
      </c>
      <c r="E24" s="2021">
        <v>45443</v>
      </c>
      <c r="F24" s="1523"/>
      <c r="G24" s="1523"/>
      <c r="H24" s="948">
        <v>45443</v>
      </c>
      <c r="I24" s="1598">
        <v>45444</v>
      </c>
      <c r="J24" s="1668">
        <v>45437</v>
      </c>
      <c r="K24" s="1668">
        <v>45437</v>
      </c>
      <c r="L24" s="1588"/>
      <c r="M24" s="948"/>
      <c r="N24" s="996"/>
      <c r="O24" s="996"/>
      <c r="P24" s="996"/>
      <c r="Q24"/>
      <c r="R24"/>
      <c r="S24"/>
      <c r="T24"/>
    </row>
    <row r="25" spans="1:20" ht="15.75" hidden="1" customHeight="1">
      <c r="A25" s="961" t="s">
        <v>2497</v>
      </c>
      <c r="B25" s="1525">
        <v>24</v>
      </c>
      <c r="C25" s="1916" t="s">
        <v>2290</v>
      </c>
      <c r="D25" s="885" t="s">
        <v>7640</v>
      </c>
      <c r="E25" s="1521">
        <v>45457</v>
      </c>
      <c r="F25" s="1523">
        <v>45487</v>
      </c>
      <c r="G25" s="1523">
        <v>45493</v>
      </c>
      <c r="H25" s="948">
        <v>45457</v>
      </c>
      <c r="I25" s="1598">
        <v>45458</v>
      </c>
      <c r="J25" s="1668">
        <v>45451</v>
      </c>
      <c r="K25" s="1668">
        <v>45451</v>
      </c>
      <c r="L25" s="1588"/>
      <c r="M25" s="948"/>
      <c r="N25" s="996"/>
      <c r="O25" s="996"/>
      <c r="P25" s="996"/>
      <c r="Q25"/>
      <c r="R25"/>
      <c r="S25"/>
      <c r="T25"/>
    </row>
    <row r="26" spans="1:20" ht="15.75" hidden="1" customHeight="1" thickBot="1">
      <c r="A26" s="961" t="s">
        <v>7641</v>
      </c>
      <c r="B26" s="1525">
        <v>25</v>
      </c>
      <c r="C26" s="2089" t="s">
        <v>2497</v>
      </c>
      <c r="D26" s="885" t="s">
        <v>7642</v>
      </c>
      <c r="E26" s="1521" t="s">
        <v>391</v>
      </c>
      <c r="F26" s="1919">
        <v>45465</v>
      </c>
      <c r="G26" s="1919">
        <v>45471</v>
      </c>
      <c r="H26" s="948">
        <v>45464</v>
      </c>
      <c r="I26" s="1598">
        <v>45465</v>
      </c>
      <c r="J26" s="1668">
        <v>45458</v>
      </c>
      <c r="K26" s="1668">
        <v>45458</v>
      </c>
      <c r="L26" s="1588"/>
      <c r="M26" s="948"/>
      <c r="N26" s="996"/>
      <c r="O26" s="996"/>
      <c r="P26" s="996"/>
      <c r="Q26"/>
      <c r="R26"/>
      <c r="S26"/>
      <c r="T26"/>
    </row>
    <row r="27" spans="1:20" customFormat="1" ht="36.75" hidden="1" customHeight="1" thickBot="1">
      <c r="A27" s="961"/>
      <c r="B27" s="1525"/>
      <c r="C27" s="2539"/>
      <c r="D27" s="2540"/>
      <c r="E27" s="2781" t="s">
        <v>96</v>
      </c>
      <c r="F27" s="2541" t="s">
        <v>1260</v>
      </c>
      <c r="G27" s="2782" t="s">
        <v>7606</v>
      </c>
      <c r="H27" s="948"/>
      <c r="I27" s="1598"/>
      <c r="J27" s="1598"/>
      <c r="K27" s="1598"/>
      <c r="L27" s="1771" t="s">
        <v>7607</v>
      </c>
      <c r="M27" s="948"/>
      <c r="N27" s="996"/>
      <c r="O27" s="996"/>
      <c r="P27" s="996"/>
    </row>
    <row r="28" spans="1:20" customFormat="1" ht="23.25" hidden="1" customHeight="1" thickBot="1">
      <c r="A28" s="961"/>
      <c r="B28" s="1525"/>
      <c r="C28" s="2542" t="s">
        <v>1259</v>
      </c>
      <c r="D28" s="2999" t="s">
        <v>4896</v>
      </c>
      <c r="E28" s="2783" t="s">
        <v>2599</v>
      </c>
      <c r="F28" s="2784" t="s">
        <v>7609</v>
      </c>
      <c r="G28" s="2785" t="s">
        <v>7610</v>
      </c>
      <c r="H28" s="993" t="s">
        <v>4411</v>
      </c>
      <c r="I28" s="1418" t="s">
        <v>1793</v>
      </c>
      <c r="J28" s="994" t="s">
        <v>4797</v>
      </c>
      <c r="K28" s="994" t="s">
        <v>4798</v>
      </c>
      <c r="L28" s="1768"/>
      <c r="M28" s="948"/>
      <c r="N28" s="996"/>
      <c r="O28" s="996"/>
      <c r="P28" s="996"/>
    </row>
    <row r="29" spans="1:20" ht="20.25" hidden="1" customHeight="1" thickTop="1">
      <c r="A29" s="961" t="s">
        <v>7643</v>
      </c>
      <c r="B29" s="2459">
        <v>31</v>
      </c>
      <c r="C29" s="2546" t="s">
        <v>404</v>
      </c>
      <c r="D29" s="2544" t="s">
        <v>7644</v>
      </c>
      <c r="E29" s="2547">
        <v>45507</v>
      </c>
      <c r="F29" s="2547">
        <v>45535</v>
      </c>
      <c r="G29" s="2547">
        <v>45541</v>
      </c>
      <c r="H29" s="2615">
        <v>45507</v>
      </c>
      <c r="I29" s="1520">
        <v>45508</v>
      </c>
      <c r="J29" s="2616">
        <v>45501</v>
      </c>
      <c r="K29" s="2616">
        <v>45502</v>
      </c>
      <c r="L29" s="1588"/>
      <c r="M29" s="948"/>
      <c r="N29" s="996"/>
      <c r="O29" s="996"/>
      <c r="P29" s="996"/>
      <c r="Q29"/>
      <c r="R29"/>
      <c r="S29"/>
      <c r="T29"/>
    </row>
    <row r="30" spans="1:20" ht="20.25" hidden="1" customHeight="1">
      <c r="A30" s="961"/>
      <c r="B30" s="2459"/>
      <c r="C30" s="2548" t="s">
        <v>7645</v>
      </c>
      <c r="D30" s="2548" t="s">
        <v>7646</v>
      </c>
      <c r="E30" s="2549">
        <v>45508</v>
      </c>
      <c r="F30" s="2549">
        <v>45538</v>
      </c>
      <c r="G30" s="2547"/>
      <c r="H30" s="2617">
        <v>45489</v>
      </c>
      <c r="I30" s="2618">
        <v>45490</v>
      </c>
      <c r="J30" s="2618">
        <v>45483</v>
      </c>
      <c r="K30" s="2618">
        <v>45483</v>
      </c>
      <c r="L30" s="1588"/>
      <c r="M30" s="948"/>
      <c r="N30" s="996"/>
      <c r="O30" s="996"/>
      <c r="P30" s="996"/>
      <c r="Q30"/>
      <c r="R30"/>
      <c r="S30"/>
      <c r="T30"/>
    </row>
    <row r="31" spans="1:20" ht="20.25" hidden="1" customHeight="1">
      <c r="A31" s="961"/>
      <c r="B31" s="2459"/>
      <c r="C31" s="2550" t="s">
        <v>1965</v>
      </c>
      <c r="D31" s="2551" t="s">
        <v>1991</v>
      </c>
      <c r="E31" s="2551">
        <v>45512</v>
      </c>
      <c r="F31" s="2552" t="s">
        <v>7647</v>
      </c>
      <c r="G31" s="2553"/>
      <c r="H31" s="2617">
        <v>45511</v>
      </c>
      <c r="I31" s="2618">
        <v>45512</v>
      </c>
      <c r="J31" s="2618">
        <v>45505</v>
      </c>
      <c r="K31" s="2618">
        <v>45505</v>
      </c>
      <c r="L31" s="1588"/>
      <c r="M31" s="948"/>
      <c r="N31" s="996"/>
      <c r="O31" s="996"/>
      <c r="P31" s="996"/>
      <c r="Q31"/>
      <c r="R31"/>
      <c r="S31"/>
      <c r="T31"/>
    </row>
    <row r="32" spans="1:20" ht="32.25" hidden="1" customHeight="1">
      <c r="A32" s="961"/>
      <c r="B32" s="2459"/>
      <c r="C32" s="2554"/>
      <c r="D32" s="2555" t="s">
        <v>7648</v>
      </c>
      <c r="E32" s="2552" t="s">
        <v>7649</v>
      </c>
      <c r="F32" s="2552" t="s">
        <v>7650</v>
      </c>
      <c r="G32" s="2556">
        <v>45548</v>
      </c>
      <c r="H32" s="2617"/>
      <c r="I32" s="2618"/>
      <c r="J32" s="2618"/>
      <c r="K32" s="2618"/>
      <c r="L32" s="1588"/>
      <c r="M32" s="948"/>
      <c r="N32" s="996"/>
      <c r="O32" s="996"/>
      <c r="P32" s="996"/>
      <c r="Q32"/>
      <c r="R32"/>
      <c r="S32"/>
      <c r="T32"/>
    </row>
    <row r="33" spans="1:20" ht="20.25" hidden="1" customHeight="1" thickTop="1">
      <c r="A33" s="961" t="s">
        <v>7651</v>
      </c>
      <c r="B33" s="2459">
        <v>41</v>
      </c>
      <c r="C33" s="2543" t="s">
        <v>2086</v>
      </c>
      <c r="D33" s="2543" t="s">
        <v>7652</v>
      </c>
      <c r="E33" s="2774" t="s">
        <v>391</v>
      </c>
      <c r="F33" s="2553">
        <v>45607</v>
      </c>
      <c r="G33" s="2553">
        <v>45614</v>
      </c>
      <c r="H33" s="2615">
        <v>45577</v>
      </c>
      <c r="I33" s="1520">
        <v>45578</v>
      </c>
      <c r="J33" s="2616">
        <v>45571</v>
      </c>
      <c r="K33" s="2616">
        <v>45572</v>
      </c>
      <c r="L33" s="1588"/>
      <c r="M33" s="948"/>
      <c r="N33" s="996"/>
      <c r="O33" s="996"/>
      <c r="P33" s="996"/>
      <c r="Q33"/>
      <c r="R33"/>
      <c r="S33"/>
      <c r="T33"/>
    </row>
    <row r="34" spans="1:20" ht="26.25" hidden="1" customHeight="1" thickTop="1">
      <c r="A34" s="961" t="s">
        <v>7653</v>
      </c>
      <c r="B34" s="2459">
        <v>45</v>
      </c>
      <c r="C34" s="2543" t="s">
        <v>3431</v>
      </c>
      <c r="D34" s="2543" t="s">
        <v>7654</v>
      </c>
      <c r="E34" s="2820" t="s">
        <v>391</v>
      </c>
      <c r="F34" s="2553">
        <v>45636</v>
      </c>
      <c r="G34" s="2553">
        <v>45642</v>
      </c>
      <c r="H34" s="2615">
        <v>45605</v>
      </c>
      <c r="I34" s="1520">
        <v>45606</v>
      </c>
      <c r="J34" s="2616">
        <v>45599</v>
      </c>
      <c r="K34" s="2616">
        <v>45600</v>
      </c>
      <c r="L34" s="1588"/>
      <c r="M34" s="948"/>
      <c r="N34" s="996"/>
      <c r="O34" s="996"/>
      <c r="P34" s="996"/>
      <c r="Q34"/>
      <c r="R34"/>
      <c r="S34"/>
      <c r="T34"/>
    </row>
    <row r="35" spans="1:20" ht="27" hidden="1" customHeight="1" thickTop="1">
      <c r="A35" s="961"/>
      <c r="B35" s="2459"/>
      <c r="C35" s="2845" t="s">
        <v>2369</v>
      </c>
      <c r="D35" s="2845" t="s">
        <v>7655</v>
      </c>
      <c r="E35" s="2846">
        <v>45652</v>
      </c>
      <c r="F35" s="2846" t="s">
        <v>7656</v>
      </c>
      <c r="G35" s="2545"/>
      <c r="H35" s="2615"/>
      <c r="I35" s="1520"/>
      <c r="J35" s="2616"/>
      <c r="K35" s="2616"/>
      <c r="L35" s="1588"/>
      <c r="M35" s="948"/>
      <c r="N35" s="996"/>
      <c r="O35" s="996"/>
      <c r="P35" s="996"/>
      <c r="Q35"/>
      <c r="R35"/>
      <c r="S35"/>
      <c r="T35"/>
    </row>
    <row r="36" spans="1:20" ht="27" hidden="1" customHeight="1">
      <c r="A36" s="961" t="s">
        <v>7657</v>
      </c>
      <c r="B36" s="2459">
        <v>47</v>
      </c>
      <c r="C36" s="2543"/>
      <c r="D36" s="2847" t="s">
        <v>7658</v>
      </c>
      <c r="E36" s="2846" t="s">
        <v>7659</v>
      </c>
      <c r="F36" s="2556" t="s">
        <v>7660</v>
      </c>
      <c r="G36" s="2556" t="s">
        <v>7660</v>
      </c>
      <c r="H36" s="2615">
        <v>45619</v>
      </c>
      <c r="I36" s="1520">
        <v>45620</v>
      </c>
      <c r="J36" s="2616">
        <v>45613</v>
      </c>
      <c r="K36" s="2616">
        <v>45614</v>
      </c>
      <c r="L36" s="1588"/>
      <c r="M36" s="948"/>
      <c r="N36" s="996"/>
      <c r="O36" s="996"/>
      <c r="P36" s="996"/>
      <c r="Q36"/>
      <c r="R36"/>
      <c r="S36"/>
      <c r="T36"/>
    </row>
    <row r="37" spans="1:20" ht="20.25" hidden="1" customHeight="1" thickTop="1" thickBot="1">
      <c r="A37" s="961" t="s">
        <v>7661</v>
      </c>
      <c r="B37" s="2459">
        <v>5</v>
      </c>
      <c r="C37" s="2546" t="s">
        <v>404</v>
      </c>
      <c r="D37" s="2543" t="s">
        <v>7662</v>
      </c>
      <c r="E37" s="2553">
        <v>45689</v>
      </c>
      <c r="F37" s="2553">
        <f t="shared" ref="F37" si="0">E37+28</f>
        <v>45717</v>
      </c>
      <c r="G37" s="2553">
        <f t="shared" ref="G37" si="1">E37+34</f>
        <v>45723</v>
      </c>
      <c r="H37" s="2615">
        <v>45689</v>
      </c>
      <c r="I37" s="1520">
        <v>45690</v>
      </c>
      <c r="J37" s="2616">
        <v>45683</v>
      </c>
      <c r="K37" s="2918">
        <v>45680</v>
      </c>
      <c r="L37" s="1588"/>
      <c r="M37" s="948"/>
      <c r="N37" s="996"/>
      <c r="O37" s="996"/>
      <c r="P37" s="996"/>
      <c r="Q37"/>
      <c r="R37"/>
      <c r="S37"/>
      <c r="T37"/>
    </row>
    <row r="38" spans="1:20" ht="27" hidden="1" customHeight="1" thickBot="1">
      <c r="A38" s="961"/>
      <c r="B38" s="2459"/>
      <c r="C38" s="2935"/>
      <c r="D38" s="2936"/>
      <c r="E38" s="2937" t="s">
        <v>96</v>
      </c>
      <c r="F38" s="2938" t="s">
        <v>1260</v>
      </c>
      <c r="G38" s="2939" t="s">
        <v>7606</v>
      </c>
      <c r="H38" s="2940"/>
      <c r="I38" s="2940"/>
      <c r="J38" s="2940"/>
      <c r="K38" s="1598"/>
      <c r="L38" s="1588"/>
      <c r="M38" s="948"/>
      <c r="N38" s="996"/>
      <c r="O38" s="996"/>
      <c r="P38" s="996"/>
      <c r="Q38"/>
      <c r="R38"/>
      <c r="S38"/>
      <c r="T38"/>
    </row>
    <row r="39" spans="1:20" ht="20.25" hidden="1" customHeight="1" thickBot="1">
      <c r="A39" s="961"/>
      <c r="B39" s="2459"/>
      <c r="C39" s="2941" t="s">
        <v>1259</v>
      </c>
      <c r="D39" s="3000" t="s">
        <v>4896</v>
      </c>
      <c r="E39" s="2942" t="s">
        <v>2599</v>
      </c>
      <c r="F39" s="2943" t="s">
        <v>7663</v>
      </c>
      <c r="G39" s="2944" t="s">
        <v>4655</v>
      </c>
      <c r="H39" s="2945" t="s">
        <v>4411</v>
      </c>
      <c r="I39" s="1418" t="s">
        <v>1793</v>
      </c>
      <c r="J39" s="2946" t="s">
        <v>4797</v>
      </c>
      <c r="K39" s="994" t="s">
        <v>4798</v>
      </c>
      <c r="L39" s="1588"/>
      <c r="M39" s="948"/>
      <c r="N39" s="996"/>
      <c r="O39" s="996"/>
      <c r="P39" s="996"/>
      <c r="Q39"/>
      <c r="R39"/>
      <c r="S39"/>
      <c r="T39"/>
    </row>
    <row r="40" spans="1:20" ht="20.25" hidden="1" customHeight="1" thickTop="1">
      <c r="A40" s="961" t="s">
        <v>7664</v>
      </c>
      <c r="B40" s="2927" t="s">
        <v>7665</v>
      </c>
      <c r="C40" s="3123" t="s">
        <v>2108</v>
      </c>
      <c r="D40" s="2947" t="s">
        <v>7666</v>
      </c>
      <c r="E40" s="2948">
        <v>45696</v>
      </c>
      <c r="F40" s="2948">
        <v>45724</v>
      </c>
      <c r="G40" s="2948">
        <v>45731</v>
      </c>
      <c r="H40" s="2949">
        <v>45696</v>
      </c>
      <c r="I40" s="2949">
        <v>45697</v>
      </c>
      <c r="J40" s="2950">
        <v>45690</v>
      </c>
      <c r="K40" s="2950">
        <v>45691</v>
      </c>
      <c r="L40" s="1588"/>
      <c r="M40" s="948"/>
      <c r="N40" s="996"/>
      <c r="O40" s="996"/>
      <c r="P40" s="996"/>
      <c r="Q40"/>
      <c r="R40"/>
      <c r="S40"/>
      <c r="T40"/>
    </row>
    <row r="41" spans="1:20" ht="20.25" hidden="1" customHeight="1" thickTop="1">
      <c r="A41" s="961" t="s">
        <v>7667</v>
      </c>
      <c r="B41" s="2459">
        <v>19</v>
      </c>
      <c r="C41" s="2947" t="s">
        <v>2635</v>
      </c>
      <c r="D41" s="2947" t="s">
        <v>7668</v>
      </c>
      <c r="E41" s="2948">
        <v>45790</v>
      </c>
      <c r="F41" s="2948">
        <v>45823</v>
      </c>
      <c r="G41" s="2948">
        <v>45830</v>
      </c>
      <c r="H41" s="2949">
        <v>45787</v>
      </c>
      <c r="I41" s="2949">
        <v>45788</v>
      </c>
      <c r="J41" s="2950">
        <v>45781</v>
      </c>
      <c r="K41" s="2950">
        <v>45782</v>
      </c>
      <c r="L41" s="1588"/>
      <c r="M41" s="948"/>
      <c r="N41" s="996"/>
      <c r="O41" s="996"/>
      <c r="P41" s="996"/>
      <c r="Q41"/>
      <c r="R41"/>
      <c r="S41"/>
      <c r="T41"/>
    </row>
    <row r="42" spans="1:20" ht="20.25" hidden="1" customHeight="1" thickBot="1">
      <c r="A42" s="961"/>
      <c r="B42" s="2459"/>
      <c r="C42" s="46"/>
      <c r="D42" s="46"/>
      <c r="E42" s="46"/>
      <c r="F42" s="46"/>
      <c r="G42" s="46"/>
      <c r="H42" s="125"/>
      <c r="I42" s="125"/>
      <c r="J42" s="37"/>
      <c r="K42" s="37"/>
      <c r="L42" s="1588"/>
      <c r="M42" s="948"/>
      <c r="N42" s="996"/>
      <c r="O42" s="996"/>
      <c r="P42" s="996"/>
      <c r="Q42"/>
      <c r="R42"/>
      <c r="S42"/>
      <c r="T42"/>
    </row>
    <row r="43" spans="1:20" ht="28.5" customHeight="1" thickBot="1">
      <c r="A43" s="961"/>
      <c r="B43" s="2459"/>
      <c r="C43" s="3296"/>
      <c r="D43" s="2936"/>
      <c r="E43" s="2937" t="s">
        <v>96</v>
      </c>
      <c r="F43" s="2938" t="s">
        <v>1260</v>
      </c>
      <c r="G43" s="2939" t="s">
        <v>7606</v>
      </c>
      <c r="H43" s="2940"/>
      <c r="I43" s="2940"/>
      <c r="J43" s="3554"/>
      <c r="K43" s="3554"/>
      <c r="L43" s="1588"/>
      <c r="M43" s="948"/>
      <c r="N43" s="996"/>
      <c r="O43" s="996"/>
      <c r="P43" s="996"/>
      <c r="Q43"/>
      <c r="R43"/>
      <c r="S43"/>
      <c r="T43"/>
    </row>
    <row r="44" spans="1:20" ht="28.5" customHeight="1" thickBot="1">
      <c r="A44" s="961"/>
      <c r="B44" s="2459"/>
      <c r="C44" s="2941" t="s">
        <v>1259</v>
      </c>
      <c r="D44" s="3000" t="s">
        <v>4896</v>
      </c>
      <c r="E44" s="2942" t="s">
        <v>2599</v>
      </c>
      <c r="F44" s="2943" t="s">
        <v>7663</v>
      </c>
      <c r="G44" s="2944" t="s">
        <v>4655</v>
      </c>
      <c r="H44" s="3567" t="s">
        <v>3581</v>
      </c>
      <c r="I44" s="3593" t="s">
        <v>3582</v>
      </c>
      <c r="J44" s="4246"/>
      <c r="K44" s="4247" t="s">
        <v>7669</v>
      </c>
      <c r="L44" s="4247" t="s">
        <v>7670</v>
      </c>
      <c r="M44" s="4247" t="s">
        <v>7671</v>
      </c>
      <c r="N44" s="996"/>
      <c r="O44" s="996"/>
      <c r="P44" s="996"/>
      <c r="Q44"/>
      <c r="R44"/>
      <c r="S44"/>
      <c r="T44"/>
    </row>
    <row r="45" spans="1:20" ht="41.25" hidden="1" customHeight="1" thickTop="1" thickBot="1">
      <c r="A45" s="961"/>
      <c r="B45" s="2459"/>
      <c r="C45" s="3376" t="s">
        <v>7672</v>
      </c>
      <c r="D45" s="3377" t="s">
        <v>7673</v>
      </c>
      <c r="E45" s="3378">
        <v>45794</v>
      </c>
      <c r="F45" s="3379" t="s">
        <v>7674</v>
      </c>
      <c r="G45" s="3380"/>
      <c r="H45" s="3556"/>
      <c r="I45" s="3556"/>
      <c r="J45" s="3811"/>
      <c r="K45" s="3811"/>
      <c r="L45" s="3689"/>
      <c r="M45" s="1598"/>
      <c r="N45" s="996"/>
      <c r="O45" s="996"/>
      <c r="P45" s="996"/>
      <c r="Q45"/>
      <c r="R45"/>
      <c r="S45"/>
      <c r="T45"/>
    </row>
    <row r="46" spans="1:20" ht="42.75" hidden="1" customHeight="1" thickBot="1">
      <c r="A46" s="961" t="s">
        <v>2696</v>
      </c>
      <c r="B46" s="2459">
        <v>20</v>
      </c>
      <c r="C46" s="3381"/>
      <c r="D46" s="3382" t="s">
        <v>7675</v>
      </c>
      <c r="E46" s="3383" t="s">
        <v>7676</v>
      </c>
      <c r="F46" s="3384">
        <v>45829</v>
      </c>
      <c r="G46" s="3385">
        <v>45836</v>
      </c>
      <c r="H46" s="3556">
        <v>45794</v>
      </c>
      <c r="I46" s="3556">
        <v>45795</v>
      </c>
      <c r="J46" s="3811">
        <v>45788</v>
      </c>
      <c r="K46" s="3811">
        <v>45789</v>
      </c>
      <c r="L46" s="3689"/>
      <c r="M46" s="1598"/>
      <c r="N46" s="996"/>
      <c r="O46" s="996"/>
      <c r="P46" s="996"/>
      <c r="Q46"/>
      <c r="R46"/>
      <c r="S46"/>
      <c r="T46"/>
    </row>
    <row r="47" spans="1:20" ht="20.25" hidden="1" customHeight="1" thickTop="1">
      <c r="A47" s="961" t="s">
        <v>7677</v>
      </c>
      <c r="B47" s="2459">
        <v>27</v>
      </c>
      <c r="C47" s="3323" t="s">
        <v>5031</v>
      </c>
      <c r="D47" s="2451" t="s">
        <v>7678</v>
      </c>
      <c r="E47" s="3394">
        <v>45843</v>
      </c>
      <c r="F47" s="3394">
        <v>45873</v>
      </c>
      <c r="G47" s="3394">
        <v>45878</v>
      </c>
      <c r="H47" s="3556">
        <v>45843</v>
      </c>
      <c r="I47" s="3556">
        <v>45844</v>
      </c>
      <c r="J47" s="3812">
        <v>45837</v>
      </c>
      <c r="K47" s="3811">
        <v>45838</v>
      </c>
      <c r="L47" s="3689"/>
      <c r="M47" s="1598"/>
      <c r="N47" s="996"/>
      <c r="O47" s="996"/>
      <c r="P47" s="996"/>
      <c r="Q47"/>
      <c r="R47"/>
      <c r="S47"/>
      <c r="T47"/>
    </row>
    <row r="48" spans="1:20" ht="20.25" customHeight="1" thickTop="1">
      <c r="A48" s="961" t="s">
        <v>7679</v>
      </c>
      <c r="B48" s="2459">
        <v>41</v>
      </c>
      <c r="C48" s="2451" t="s">
        <v>2889</v>
      </c>
      <c r="D48" s="2451" t="s">
        <v>7680</v>
      </c>
      <c r="E48" s="3386">
        <v>45948</v>
      </c>
      <c r="F48" s="3386">
        <v>45979</v>
      </c>
      <c r="G48" s="3386">
        <v>45988</v>
      </c>
      <c r="H48" s="3556">
        <v>45941</v>
      </c>
      <c r="I48" s="3556">
        <v>45942</v>
      </c>
      <c r="J48" s="4134">
        <v>45935</v>
      </c>
      <c r="K48" s="3818">
        <v>45936</v>
      </c>
      <c r="L48" s="4134">
        <v>45936</v>
      </c>
      <c r="M48" s="4134">
        <v>45937</v>
      </c>
      <c r="N48" s="996"/>
      <c r="O48" s="996"/>
      <c r="P48" s="996"/>
      <c r="Q48"/>
      <c r="R48"/>
      <c r="S48"/>
      <c r="T48"/>
    </row>
    <row r="49" spans="1:20" ht="20.25" customHeight="1">
      <c r="A49" s="961" t="s">
        <v>7681</v>
      </c>
      <c r="B49" s="2459">
        <v>42</v>
      </c>
      <c r="C49" s="2451" t="s">
        <v>2947</v>
      </c>
      <c r="D49" s="2451" t="s">
        <v>7682</v>
      </c>
      <c r="E49" s="3386">
        <v>45952</v>
      </c>
      <c r="F49" s="3386">
        <f t="shared" ref="F49:F53" si="2">E49+31</f>
        <v>45983</v>
      </c>
      <c r="G49" s="3386">
        <f t="shared" ref="G49:G53" si="3">E49+40</f>
        <v>45992</v>
      </c>
      <c r="H49" s="3556">
        <f t="shared" ref="H49:H60" si="4">H48+7</f>
        <v>45948</v>
      </c>
      <c r="I49" s="3556">
        <f t="shared" ref="I49:I53" si="5">H49+1</f>
        <v>45949</v>
      </c>
      <c r="J49" s="4134">
        <f t="shared" ref="J49:J53" si="6">H49-6</f>
        <v>45942</v>
      </c>
      <c r="K49" s="3818">
        <f t="shared" ref="K49:K53" si="7">J49+1</f>
        <v>45943</v>
      </c>
      <c r="L49" s="4134">
        <f t="shared" ref="L49:L60" si="8">H49-5</f>
        <v>45943</v>
      </c>
      <c r="M49" s="4134">
        <f t="shared" ref="M49:M60" si="9">H49-4</f>
        <v>45944</v>
      </c>
      <c r="N49" s="996"/>
      <c r="O49" s="996"/>
      <c r="P49" s="996"/>
      <c r="Q49"/>
      <c r="R49"/>
      <c r="S49"/>
      <c r="T49"/>
    </row>
    <row r="50" spans="1:20" ht="20.25" customHeight="1">
      <c r="A50" s="961" t="s">
        <v>2606</v>
      </c>
      <c r="B50" s="2459">
        <v>43</v>
      </c>
      <c r="C50" s="2451" t="s">
        <v>3435</v>
      </c>
      <c r="D50" s="2451" t="s">
        <v>7683</v>
      </c>
      <c r="E50" s="4110">
        <v>45959</v>
      </c>
      <c r="F50" s="3386">
        <f t="shared" si="2"/>
        <v>45990</v>
      </c>
      <c r="G50" s="3386">
        <f t="shared" si="3"/>
        <v>45999</v>
      </c>
      <c r="H50" s="3556">
        <f t="shared" si="4"/>
        <v>45955</v>
      </c>
      <c r="I50" s="3556">
        <f t="shared" si="5"/>
        <v>45956</v>
      </c>
      <c r="J50" s="4134">
        <f t="shared" si="6"/>
        <v>45949</v>
      </c>
      <c r="K50" s="3818">
        <f t="shared" si="7"/>
        <v>45950</v>
      </c>
      <c r="L50" s="4134">
        <f t="shared" si="8"/>
        <v>45950</v>
      </c>
      <c r="M50" s="4134">
        <f t="shared" si="9"/>
        <v>45951</v>
      </c>
      <c r="N50" s="996"/>
      <c r="O50" s="996"/>
      <c r="P50" s="996"/>
      <c r="Q50"/>
      <c r="R50"/>
      <c r="S50"/>
      <c r="T50"/>
    </row>
    <row r="51" spans="1:20" ht="20.25" customHeight="1">
      <c r="A51" s="961" t="s">
        <v>191</v>
      </c>
      <c r="B51" s="2459">
        <v>44</v>
      </c>
      <c r="C51" s="2451" t="s">
        <v>191</v>
      </c>
      <c r="D51" s="2451" t="s">
        <v>7684</v>
      </c>
      <c r="E51" s="4110">
        <v>45966</v>
      </c>
      <c r="F51" s="3386">
        <f t="shared" si="2"/>
        <v>45997</v>
      </c>
      <c r="G51" s="3386">
        <f t="shared" si="3"/>
        <v>46006</v>
      </c>
      <c r="H51" s="3556">
        <f t="shared" si="4"/>
        <v>45962</v>
      </c>
      <c r="I51" s="3556">
        <f t="shared" si="5"/>
        <v>45963</v>
      </c>
      <c r="J51" s="4134">
        <f t="shared" si="6"/>
        <v>45956</v>
      </c>
      <c r="K51" s="3818">
        <f t="shared" si="7"/>
        <v>45957</v>
      </c>
      <c r="L51" s="4134">
        <f t="shared" si="8"/>
        <v>45957</v>
      </c>
      <c r="M51" s="4134">
        <f t="shared" si="9"/>
        <v>45958</v>
      </c>
      <c r="N51" s="996"/>
      <c r="O51" s="996"/>
      <c r="P51" s="996"/>
      <c r="Q51"/>
      <c r="R51"/>
      <c r="S51"/>
      <c r="T51"/>
    </row>
    <row r="52" spans="1:20" ht="20.25" customHeight="1">
      <c r="A52" s="961" t="s">
        <v>7685</v>
      </c>
      <c r="B52" s="2459">
        <v>45</v>
      </c>
      <c r="C52" s="1022" t="s">
        <v>404</v>
      </c>
      <c r="D52" s="2451" t="s">
        <v>7686</v>
      </c>
      <c r="E52" s="3394">
        <v>45969</v>
      </c>
      <c r="F52" s="3394">
        <f t="shared" si="2"/>
        <v>46000</v>
      </c>
      <c r="G52" s="3394">
        <f t="shared" si="3"/>
        <v>46009</v>
      </c>
      <c r="H52" s="3556">
        <f t="shared" si="4"/>
        <v>45969</v>
      </c>
      <c r="I52" s="3556">
        <f t="shared" si="5"/>
        <v>45970</v>
      </c>
      <c r="J52" s="4134">
        <f t="shared" si="6"/>
        <v>45963</v>
      </c>
      <c r="K52" s="3818">
        <f t="shared" si="7"/>
        <v>45964</v>
      </c>
      <c r="L52" s="4134">
        <f t="shared" si="8"/>
        <v>45964</v>
      </c>
      <c r="M52" s="4134">
        <f t="shared" si="9"/>
        <v>45965</v>
      </c>
      <c r="N52" s="996"/>
      <c r="O52" s="996"/>
      <c r="P52" s="996"/>
      <c r="Q52"/>
      <c r="R52"/>
      <c r="S52"/>
      <c r="T52"/>
    </row>
    <row r="53" spans="1:20" ht="20.25" customHeight="1">
      <c r="A53" s="961" t="s">
        <v>2674</v>
      </c>
      <c r="B53" s="2459">
        <v>46</v>
      </c>
      <c r="C53" s="2451" t="s">
        <v>2659</v>
      </c>
      <c r="D53" s="2451" t="s">
        <v>7687</v>
      </c>
      <c r="E53" s="3386">
        <v>45982</v>
      </c>
      <c r="F53" s="3386">
        <f t="shared" si="2"/>
        <v>46013</v>
      </c>
      <c r="G53" s="3386">
        <f t="shared" si="3"/>
        <v>46022</v>
      </c>
      <c r="H53" s="3556">
        <f t="shared" si="4"/>
        <v>45976</v>
      </c>
      <c r="I53" s="3556">
        <f t="shared" si="5"/>
        <v>45977</v>
      </c>
      <c r="J53" s="4134">
        <f t="shared" si="6"/>
        <v>45970</v>
      </c>
      <c r="K53" s="3818">
        <f t="shared" si="7"/>
        <v>45971</v>
      </c>
      <c r="L53" s="4134">
        <f t="shared" si="8"/>
        <v>45971</v>
      </c>
      <c r="M53" s="4134">
        <f t="shared" si="9"/>
        <v>45972</v>
      </c>
      <c r="N53" s="996"/>
      <c r="O53" s="996"/>
      <c r="P53" s="996"/>
      <c r="Q53"/>
      <c r="R53"/>
      <c r="S53"/>
      <c r="T53"/>
    </row>
    <row r="54" spans="1:20" ht="20.25" customHeight="1">
      <c r="A54" s="961" t="s">
        <v>7688</v>
      </c>
      <c r="B54" s="2459">
        <v>47</v>
      </c>
      <c r="C54" s="2451" t="s">
        <v>3103</v>
      </c>
      <c r="D54" s="2451" t="s">
        <v>7689</v>
      </c>
      <c r="E54" s="1268">
        <v>45983</v>
      </c>
      <c r="F54" s="1268">
        <f t="shared" ref="F54:F60" si="10">E54+31</f>
        <v>46014</v>
      </c>
      <c r="G54" s="1268">
        <f t="shared" ref="G54:G60" si="11">E54+40</f>
        <v>46023</v>
      </c>
      <c r="H54" s="3556">
        <f t="shared" si="4"/>
        <v>45983</v>
      </c>
      <c r="I54" s="3556">
        <f t="shared" ref="I54:I60" si="12">H54+1</f>
        <v>45984</v>
      </c>
      <c r="J54" s="4134">
        <f t="shared" ref="J54:J60" si="13">H54-6</f>
        <v>45977</v>
      </c>
      <c r="K54" s="3818">
        <f t="shared" ref="K54:K60" si="14">J54+1</f>
        <v>45978</v>
      </c>
      <c r="L54" s="4134">
        <f t="shared" si="8"/>
        <v>45978</v>
      </c>
      <c r="M54" s="4134">
        <f t="shared" si="9"/>
        <v>45979</v>
      </c>
      <c r="N54" s="996"/>
      <c r="O54" s="996"/>
      <c r="P54" s="996"/>
      <c r="Q54"/>
      <c r="R54"/>
      <c r="S54"/>
      <c r="T54"/>
    </row>
    <row r="55" spans="1:20" ht="20.25" customHeight="1">
      <c r="A55" s="961" t="s">
        <v>7690</v>
      </c>
      <c r="B55" s="2459">
        <v>48</v>
      </c>
      <c r="C55" s="2451" t="s">
        <v>2674</v>
      </c>
      <c r="D55" s="2451" t="s">
        <v>7691</v>
      </c>
      <c r="E55" s="3386">
        <v>45990</v>
      </c>
      <c r="F55" s="3386">
        <f t="shared" si="10"/>
        <v>46021</v>
      </c>
      <c r="G55" s="3386">
        <f t="shared" si="11"/>
        <v>46030</v>
      </c>
      <c r="H55" s="3556">
        <f t="shared" si="4"/>
        <v>45990</v>
      </c>
      <c r="I55" s="3556">
        <f t="shared" si="12"/>
        <v>45991</v>
      </c>
      <c r="J55" s="4134">
        <f t="shared" si="13"/>
        <v>45984</v>
      </c>
      <c r="K55" s="3818">
        <f t="shared" si="14"/>
        <v>45985</v>
      </c>
      <c r="L55" s="4134">
        <f t="shared" si="8"/>
        <v>45985</v>
      </c>
      <c r="M55" s="4134">
        <f t="shared" si="9"/>
        <v>45986</v>
      </c>
      <c r="N55" s="996"/>
      <c r="O55" s="996"/>
      <c r="P55" s="996"/>
      <c r="Q55"/>
      <c r="R55"/>
      <c r="S55"/>
      <c r="T55"/>
    </row>
    <row r="56" spans="1:20" ht="20.25" customHeight="1">
      <c r="A56" s="961" t="s">
        <v>7692</v>
      </c>
      <c r="B56" s="2459">
        <v>49</v>
      </c>
      <c r="C56" s="2451" t="s">
        <v>2685</v>
      </c>
      <c r="D56" s="2451" t="s">
        <v>7693</v>
      </c>
      <c r="E56" s="3386">
        <v>45997</v>
      </c>
      <c r="F56" s="3386">
        <f t="shared" si="10"/>
        <v>46028</v>
      </c>
      <c r="G56" s="3386">
        <f t="shared" si="11"/>
        <v>46037</v>
      </c>
      <c r="H56" s="3556">
        <f t="shared" si="4"/>
        <v>45997</v>
      </c>
      <c r="I56" s="3556">
        <f t="shared" si="12"/>
        <v>45998</v>
      </c>
      <c r="J56" s="4134">
        <f t="shared" si="13"/>
        <v>45991</v>
      </c>
      <c r="K56" s="3818">
        <f t="shared" si="14"/>
        <v>45992</v>
      </c>
      <c r="L56" s="4134">
        <f t="shared" si="8"/>
        <v>45992</v>
      </c>
      <c r="M56" s="4134">
        <f t="shared" si="9"/>
        <v>45993</v>
      </c>
      <c r="N56" s="996"/>
      <c r="O56" s="996"/>
      <c r="P56" s="996"/>
      <c r="Q56"/>
      <c r="R56"/>
      <c r="S56"/>
      <c r="T56"/>
    </row>
    <row r="57" spans="1:20" ht="20.25" customHeight="1">
      <c r="A57" s="961" t="s">
        <v>9328</v>
      </c>
      <c r="B57" s="2459">
        <v>50</v>
      </c>
      <c r="C57" s="2451" t="s">
        <v>2700</v>
      </c>
      <c r="D57" s="2451" t="s">
        <v>7694</v>
      </c>
      <c r="E57" s="3386">
        <v>46004</v>
      </c>
      <c r="F57" s="3386">
        <f t="shared" si="10"/>
        <v>46035</v>
      </c>
      <c r="G57" s="3386">
        <f t="shared" si="11"/>
        <v>46044</v>
      </c>
      <c r="H57" s="3556">
        <f t="shared" si="4"/>
        <v>46004</v>
      </c>
      <c r="I57" s="3556">
        <f t="shared" si="12"/>
        <v>46005</v>
      </c>
      <c r="J57" s="4134">
        <f t="shared" si="13"/>
        <v>45998</v>
      </c>
      <c r="K57" s="3818">
        <f t="shared" si="14"/>
        <v>45999</v>
      </c>
      <c r="L57" s="4134">
        <f t="shared" si="8"/>
        <v>45999</v>
      </c>
      <c r="M57" s="4134">
        <f t="shared" si="9"/>
        <v>46000</v>
      </c>
      <c r="N57" s="996"/>
      <c r="O57" s="996"/>
      <c r="P57" s="996"/>
      <c r="Q57"/>
      <c r="R57"/>
      <c r="S57"/>
      <c r="T57"/>
    </row>
    <row r="58" spans="1:20" ht="20.25" customHeight="1">
      <c r="A58" s="961" t="s">
        <v>9327</v>
      </c>
      <c r="B58" s="2459">
        <v>51</v>
      </c>
      <c r="C58" s="2451" t="s">
        <v>2603</v>
      </c>
      <c r="D58" s="2451" t="s">
        <v>7695</v>
      </c>
      <c r="E58" s="3386">
        <f t="shared" ref="E58:E60" si="15">E57+7</f>
        <v>46011</v>
      </c>
      <c r="F58" s="3386">
        <f t="shared" si="10"/>
        <v>46042</v>
      </c>
      <c r="G58" s="3386">
        <f t="shared" si="11"/>
        <v>46051</v>
      </c>
      <c r="H58" s="3556">
        <f t="shared" si="4"/>
        <v>46011</v>
      </c>
      <c r="I58" s="3556">
        <f t="shared" si="12"/>
        <v>46012</v>
      </c>
      <c r="J58" s="4134">
        <f t="shared" si="13"/>
        <v>46005</v>
      </c>
      <c r="K58" s="3818">
        <f t="shared" si="14"/>
        <v>46006</v>
      </c>
      <c r="L58" s="4134">
        <f t="shared" si="8"/>
        <v>46006</v>
      </c>
      <c r="M58" s="4134">
        <f t="shared" si="9"/>
        <v>46007</v>
      </c>
      <c r="N58" s="996"/>
      <c r="O58" s="996"/>
      <c r="P58" s="996"/>
      <c r="Q58"/>
      <c r="R58"/>
      <c r="S58"/>
      <c r="T58"/>
    </row>
    <row r="59" spans="1:20" ht="20.25" customHeight="1">
      <c r="A59" s="961" t="s">
        <v>7696</v>
      </c>
      <c r="B59" s="2459">
        <v>52</v>
      </c>
      <c r="C59" s="2451" t="s">
        <v>2947</v>
      </c>
      <c r="D59" s="2451" t="s">
        <v>7697</v>
      </c>
      <c r="E59" s="3386">
        <f t="shared" si="15"/>
        <v>46018</v>
      </c>
      <c r="F59" s="3386">
        <f t="shared" si="10"/>
        <v>46049</v>
      </c>
      <c r="G59" s="3386">
        <f t="shared" si="11"/>
        <v>46058</v>
      </c>
      <c r="H59" s="3556">
        <f t="shared" si="4"/>
        <v>46018</v>
      </c>
      <c r="I59" s="3556">
        <f t="shared" si="12"/>
        <v>46019</v>
      </c>
      <c r="J59" s="4134">
        <f t="shared" si="13"/>
        <v>46012</v>
      </c>
      <c r="K59" s="3818">
        <f t="shared" si="14"/>
        <v>46013</v>
      </c>
      <c r="L59" s="4134">
        <f t="shared" si="8"/>
        <v>46013</v>
      </c>
      <c r="M59" s="4134">
        <f t="shared" si="9"/>
        <v>46014</v>
      </c>
      <c r="N59" s="996"/>
      <c r="O59" s="996"/>
      <c r="P59" s="996"/>
      <c r="Q59"/>
      <c r="R59"/>
      <c r="S59"/>
      <c r="T59"/>
    </row>
    <row r="60" spans="1:20" ht="20.25" customHeight="1">
      <c r="A60" s="961" t="s">
        <v>191</v>
      </c>
      <c r="B60" s="2459">
        <v>1</v>
      </c>
      <c r="C60" s="2451" t="s">
        <v>3435</v>
      </c>
      <c r="D60" s="2451" t="s">
        <v>7698</v>
      </c>
      <c r="E60" s="3386">
        <f t="shared" si="15"/>
        <v>46025</v>
      </c>
      <c r="F60" s="3386">
        <f t="shared" si="10"/>
        <v>46056</v>
      </c>
      <c r="G60" s="3386">
        <f t="shared" si="11"/>
        <v>46065</v>
      </c>
      <c r="H60" s="3556">
        <f t="shared" si="4"/>
        <v>46025</v>
      </c>
      <c r="I60" s="3556">
        <f t="shared" si="12"/>
        <v>46026</v>
      </c>
      <c r="J60" s="4134">
        <f t="shared" si="13"/>
        <v>46019</v>
      </c>
      <c r="K60" s="3818">
        <f t="shared" si="14"/>
        <v>46020</v>
      </c>
      <c r="L60" s="4134">
        <f t="shared" si="8"/>
        <v>46020</v>
      </c>
      <c r="M60" s="4134">
        <f t="shared" si="9"/>
        <v>46021</v>
      </c>
      <c r="N60" s="996"/>
      <c r="O60" s="996"/>
      <c r="P60" s="996"/>
      <c r="Q60"/>
      <c r="R60"/>
      <c r="S60"/>
      <c r="T60"/>
    </row>
    <row r="61" spans="1:20" s="14" customFormat="1" ht="20.25" customHeight="1">
      <c r="A61" s="961"/>
      <c r="B61" s="1525"/>
      <c r="C61" s="4807" t="s">
        <v>609</v>
      </c>
      <c r="D61" s="4807"/>
      <c r="E61" s="4807"/>
      <c r="F61" s="4807"/>
      <c r="G61" s="4807"/>
      <c r="H61" s="3141"/>
      <c r="I61" s="3141"/>
      <c r="J61" s="3814"/>
      <c r="K61" s="3815"/>
      <c r="L61" s="3140"/>
      <c r="M61" s="948"/>
      <c r="N61" s="30"/>
      <c r="O61" s="30"/>
      <c r="P61" s="5"/>
      <c r="Q61" s="5"/>
      <c r="R61" s="5"/>
      <c r="S61" s="5"/>
      <c r="T61" s="5"/>
    </row>
    <row r="62" spans="1:20" s="14" customFormat="1" ht="16.5" customHeight="1">
      <c r="A62" s="961"/>
      <c r="B62" s="1526"/>
      <c r="C62" s="17"/>
      <c r="D62" s="5"/>
      <c r="E62" s="5"/>
      <c r="F62" s="1302"/>
      <c r="G62" s="5"/>
      <c r="H62" s="5"/>
      <c r="I62" s="5"/>
      <c r="J62" s="3816"/>
      <c r="K62" s="3817"/>
      <c r="L62" s="30"/>
      <c r="M62" s="948"/>
      <c r="N62" s="30"/>
      <c r="O62" s="5"/>
      <c r="P62" s="5"/>
      <c r="Q62" s="5"/>
      <c r="R62" s="5"/>
      <c r="S62" s="5"/>
      <c r="T62" s="5"/>
    </row>
    <row r="63" spans="1:20" s="14" customFormat="1" ht="16.5" customHeight="1">
      <c r="A63" s="961"/>
      <c r="B63" s="1526"/>
      <c r="C63" s="230" t="s">
        <v>0</v>
      </c>
      <c r="D63" s="69"/>
      <c r="E63" s="1416" t="s">
        <v>2209</v>
      </c>
      <c r="F63" s="70"/>
      <c r="G63" s="70" t="s">
        <v>35</v>
      </c>
      <c r="H63" s="70"/>
      <c r="I63" s="69"/>
      <c r="J63" s="69"/>
      <c r="K63" s="70" t="s">
        <v>60</v>
      </c>
      <c r="L63" s="70" t="str">
        <f>'HOW TO-&gt;'!$B$136</f>
        <v>6011 2413</v>
      </c>
      <c r="M63" s="70"/>
      <c r="N63" s="60"/>
      <c r="O63" s="5"/>
      <c r="P63" s="5"/>
      <c r="Q63" s="5"/>
      <c r="R63" s="5"/>
      <c r="S63" s="5"/>
      <c r="T63" s="5"/>
    </row>
    <row r="64" spans="1:20" s="30" customFormat="1" ht="14.25">
      <c r="A64" s="1527"/>
      <c r="B64" s="1526"/>
      <c r="C64" s="80" t="s">
        <v>1</v>
      </c>
      <c r="D64" s="69"/>
      <c r="E64" s="283" t="s">
        <v>610</v>
      </c>
      <c r="F64" s="70"/>
      <c r="G64" s="69" t="s">
        <v>611</v>
      </c>
      <c r="H64" s="69"/>
      <c r="I64" s="283" t="s">
        <v>38</v>
      </c>
      <c r="J64" s="69"/>
      <c r="K64" s="69" t="s">
        <v>62</v>
      </c>
      <c r="L64" s="69"/>
      <c r="M64" s="250" t="s">
        <v>63</v>
      </c>
      <c r="N64" s="60"/>
      <c r="O64" s="69"/>
      <c r="P64" s="69"/>
    </row>
    <row r="65" spans="1:16" s="30" customFormat="1" ht="14.25">
      <c r="A65" s="1527"/>
      <c r="B65" s="1526"/>
      <c r="C65" s="80"/>
      <c r="D65" s="69"/>
      <c r="E65" s="283"/>
      <c r="F65" s="60"/>
      <c r="G65" s="69"/>
      <c r="H65" s="69"/>
      <c r="I65" s="283"/>
      <c r="J65" s="69"/>
      <c r="K65" s="69" t="str">
        <f>'HOW TO-&gt;'!$A$138</f>
        <v>PERMIT</v>
      </c>
      <c r="L65" s="69"/>
      <c r="M65" s="3053" t="str">
        <f>'HOW TO-&gt;'!$C$138</f>
        <v>SG094-SinPermit@msc.com</v>
      </c>
      <c r="N65" s="60"/>
      <c r="O65" s="69"/>
      <c r="P65" s="69"/>
    </row>
    <row r="66" spans="1:16" s="30" customFormat="1" ht="14.25">
      <c r="C66" s="78">
        <f>'HOW TO-&gt;'!$A$105</f>
        <v>0</v>
      </c>
      <c r="D66" s="78">
        <f>'HOW TO-&gt;'!$B$105</f>
        <v>0</v>
      </c>
      <c r="E66" s="64">
        <f>'HOW TO-&gt;'!$C$105</f>
        <v>0</v>
      </c>
      <c r="F66" s="60"/>
      <c r="G66" s="78" t="str">
        <f>'HOW TO-&gt;'!$A$124</f>
        <v>ROBERT CHIA</v>
      </c>
      <c r="H66" s="78" t="str">
        <f>'HOW TO-&gt;'!$B$124</f>
        <v>6011 0564</v>
      </c>
      <c r="I66" s="64" t="str">
        <f>'HOW TO-&gt;'!$C$124</f>
        <v>robert.chia@msc.com</v>
      </c>
      <c r="J66" s="60"/>
      <c r="K66" s="78" t="str">
        <f>'HOW TO-&gt;'!$A$139</f>
        <v>RAYNAR ANG</v>
      </c>
      <c r="L66" s="78" t="str">
        <f>'HOW TO-&gt;'!$B$139</f>
        <v>6011 2358</v>
      </c>
      <c r="M66" s="64" t="str">
        <f>'HOW TO-&gt;'!$C$139</f>
        <v>raynar.ang@msc.com</v>
      </c>
      <c r="N66" s="60"/>
    </row>
    <row r="67" spans="1:16" s="29" customFormat="1" ht="14.25">
      <c r="C67" s="78" t="str">
        <f>'HOW TO-&gt;'!$A$107</f>
        <v>PHOEBE HUANG</v>
      </c>
      <c r="D67" s="78" t="str">
        <f>'HOW TO-&gt;'!$B$107</f>
        <v>6011 0562</v>
      </c>
      <c r="E67" s="64" t="str">
        <f>'HOW TO-&gt;'!$C$107</f>
        <v>phoebe.huang@msc.com</v>
      </c>
      <c r="F67" s="60"/>
      <c r="G67" s="78" t="str">
        <f>'HOW TO-&gt;'!$A$125</f>
        <v>S. Y. LIEW</v>
      </c>
      <c r="H67" s="78" t="str">
        <f>'HOW TO-&gt;'!$B$125</f>
        <v>6011 2348</v>
      </c>
      <c r="I67" s="64" t="str">
        <f>'HOW TO-&gt;'!$C$125</f>
        <v>seoyi.liew@msc.com</v>
      </c>
      <c r="J67" s="60"/>
      <c r="K67" s="78" t="str">
        <f>'HOW TO-&gt;'!$A$140</f>
        <v>KAI SIANG</v>
      </c>
      <c r="L67" s="78" t="str">
        <f>'HOW TO-&gt;'!$B$140</f>
        <v>6011 2356</v>
      </c>
      <c r="M67" s="64" t="str">
        <f>'HOW TO-&gt;'!$C$140</f>
        <v>kaisiang.lim@msc.com</v>
      </c>
      <c r="N67" s="60"/>
    </row>
    <row r="68" spans="1:16" s="29" customFormat="1" ht="14.25">
      <c r="C68" s="78" t="str">
        <f>'HOW TO-&gt;'!$A$108</f>
        <v>SHERWIN LIM</v>
      </c>
      <c r="D68" s="78" t="str">
        <f>'HOW TO-&gt;'!$B$108</f>
        <v>6011 2395</v>
      </c>
      <c r="E68" s="64" t="str">
        <f>'HOW TO-&gt;'!$C$108</f>
        <v>sherwin.lim@msc.com</v>
      </c>
      <c r="F68" s="60"/>
      <c r="G68" s="78" t="str">
        <f>'HOW TO-&gt;'!$A$126</f>
        <v>SHARON KOH</v>
      </c>
      <c r="H68" s="78" t="str">
        <f>'HOW TO-&gt;'!$B$126</f>
        <v>6011 2349</v>
      </c>
      <c r="I68" s="64" t="str">
        <f>'HOW TO-&gt;'!$C$126</f>
        <v>sharon.koh@msc.com</v>
      </c>
      <c r="J68" s="60"/>
      <c r="K68" s="78" t="str">
        <f>'HOW TO-&gt;'!$A$141</f>
        <v>DEWI</v>
      </c>
      <c r="L68" s="78" t="str">
        <f>'HOW TO-&gt;'!$B$141</f>
        <v>6011 2354</v>
      </c>
      <c r="M68" s="64" t="str">
        <f>'HOW TO-&gt;'!$C$141</f>
        <v>dewi.ratnah@msc.com</v>
      </c>
      <c r="N68" s="60"/>
    </row>
    <row r="69" spans="1:16" s="29" customFormat="1" ht="14.25">
      <c r="C69" s="78" t="str">
        <f>'HOW TO-&gt;'!$A$106</f>
        <v>NATALIE LEW</v>
      </c>
      <c r="D69" s="78" t="str">
        <f>'HOW TO-&gt;'!$B$106</f>
        <v>6011 2399</v>
      </c>
      <c r="E69" s="64" t="str">
        <f>'HOW TO-&gt;'!$C$106</f>
        <v>natalie.lew@msc.com</v>
      </c>
      <c r="F69" s="60"/>
      <c r="G69" s="78" t="str">
        <f>'HOW TO-&gt;'!$A$127</f>
        <v>ANGELIA LAU</v>
      </c>
      <c r="H69" s="78" t="str">
        <f>'HOW TO-&gt;'!$B$127</f>
        <v>6011 2346</v>
      </c>
      <c r="I69" s="64" t="str">
        <f>'HOW TO-&gt;'!$C$127</f>
        <v>angelia.lau@msc.com</v>
      </c>
      <c r="J69" s="60"/>
      <c r="K69" s="78" t="str">
        <f>'HOW TO-&gt;'!$A$142</f>
        <v>YU TING</v>
      </c>
      <c r="L69" s="78" t="str">
        <f>'HOW TO-&gt;'!$B$142</f>
        <v>6011 2359</v>
      </c>
      <c r="M69" s="64" t="str">
        <f>'HOW TO-&gt;'!$C$142</f>
        <v>yuting.luo@msc.com</v>
      </c>
      <c r="N69" s="60"/>
    </row>
    <row r="70" spans="1:16" s="29" customFormat="1" ht="14.25">
      <c r="C70" s="78" t="str">
        <f>'HOW TO-&gt;'!$A$109</f>
        <v>CHOK KAR HEE</v>
      </c>
      <c r="D70" s="78" t="str">
        <f>'HOW TO-&gt;'!$B$109</f>
        <v>6011 2397</v>
      </c>
      <c r="E70" s="64" t="str">
        <f>'HOW TO-&gt;'!$C$109</f>
        <v>karhee.chok@msc.com</v>
      </c>
      <c r="F70" s="60"/>
      <c r="G70" s="78" t="str">
        <f>'HOW TO-&gt;'!$A$128</f>
        <v>NOOR AFNINDAH</v>
      </c>
      <c r="H70" s="78" t="str">
        <f>'HOW TO-&gt;'!$B$128</f>
        <v>6011 2347</v>
      </c>
      <c r="I70" s="64" t="str">
        <f>'HOW TO-&gt;'!$C$128</f>
        <v>noor.afnindah@msc.com</v>
      </c>
      <c r="J70" s="60"/>
      <c r="K70" s="78" t="str">
        <f>'HOW TO-&gt;'!$A$143</f>
        <v>SHAN SHAN</v>
      </c>
      <c r="L70" s="78" t="str">
        <f>'HOW TO-&gt;'!$B$143</f>
        <v>6011 2353</v>
      </c>
      <c r="M70" s="64" t="str">
        <f>'HOW TO-&gt;'!$C$143</f>
        <v>shanshan.chin@msc.com</v>
      </c>
      <c r="N70" s="60"/>
    </row>
    <row r="71" spans="1:16" s="29" customFormat="1" ht="14.25">
      <c r="C71" s="78" t="str">
        <f>'HOW TO-&gt;'!$A$115</f>
        <v>YURIKO KHOO</v>
      </c>
      <c r="D71" s="78" t="str">
        <f>'HOW TO-&gt;'!$B$115</f>
        <v>6011 2402</v>
      </c>
      <c r="E71" s="64" t="str">
        <f>'HOW TO-&gt;'!$C$115</f>
        <v>yuriko.k@msc.com</v>
      </c>
      <c r="F71" s="60"/>
      <c r="G71" s="78" t="str">
        <f>'HOW TO-&gt;'!$A$129</f>
        <v>NG CHING WEI</v>
      </c>
      <c r="H71" s="78" t="str">
        <f>'HOW TO-&gt;'!$B$129</f>
        <v>6011 2404</v>
      </c>
      <c r="I71" s="64" t="str">
        <f>'HOW TO-&gt;'!$C$129</f>
        <v>chingwei.ng@msc.com</v>
      </c>
      <c r="J71" s="60"/>
      <c r="K71" s="78" t="str">
        <f>'HOW TO-&gt;'!$A$144</f>
        <v>EUNICE</v>
      </c>
      <c r="L71" s="78" t="str">
        <f>'HOW TO-&gt;'!$B$144</f>
        <v>6011 2355</v>
      </c>
      <c r="M71" s="64" t="str">
        <f>'HOW TO-&gt;'!$C$144</f>
        <v>eunice.chan@msc.com</v>
      </c>
      <c r="N71" s="60"/>
    </row>
    <row r="72" spans="1:16" s="29" customFormat="1" ht="14.25">
      <c r="C72" s="78" t="str">
        <f>'HOW TO-&gt;'!$A$113</f>
        <v>LAWRENCE ANG (CROSS-TRADE)</v>
      </c>
      <c r="D72" s="78" t="str">
        <f>'HOW TO-&gt;'!$B$113</f>
        <v>6011 2400</v>
      </c>
      <c r="E72" s="64" t="str">
        <f>'HOW TO-&gt;'!$C$113</f>
        <v>lawrence.ang@msc.com</v>
      </c>
      <c r="F72" s="60"/>
      <c r="G72" s="78" t="str">
        <f>'HOW TO-&gt;'!$A$130</f>
        <v>ZOEY ONG</v>
      </c>
      <c r="H72" s="78">
        <f>'HOW TO-&gt;'!$B$130</f>
        <v>0</v>
      </c>
      <c r="I72" s="64" t="str">
        <f>'HOW TO-&gt;'!$C$130</f>
        <v>zoey.ong@msc.com</v>
      </c>
      <c r="J72" s="60"/>
      <c r="K72" s="78" t="str">
        <f>'HOW TO-&gt;'!$A$145</f>
        <v>HAZEL</v>
      </c>
      <c r="L72" s="78" t="str">
        <f>'HOW TO-&gt;'!$B$145</f>
        <v>6011 2435</v>
      </c>
      <c r="M72" s="64" t="str">
        <f>'HOW TO-&gt;'!$C$145</f>
        <v>hazel.toh@msc.com</v>
      </c>
      <c r="N72" s="60"/>
    </row>
    <row r="73" spans="1:16" s="29" customFormat="1" ht="14.25">
      <c r="C73" s="78" t="str">
        <f>'HOW TO-&gt;'!$A$112</f>
        <v>SUE ANN SOON</v>
      </c>
      <c r="D73" s="78" t="str">
        <f>'HOW TO-&gt;'!$B$112</f>
        <v>6011 2327</v>
      </c>
      <c r="E73" s="64" t="str">
        <f>'HOW TO-&gt;'!$C$112</f>
        <v>sueann.soon@msc.com</v>
      </c>
      <c r="F73" s="60"/>
      <c r="G73" s="78" t="str">
        <f>'HOW TO-&gt;'!$A$131</f>
        <v>.</v>
      </c>
      <c r="H73" s="78" t="str">
        <f>'HOW TO-&gt;'!$B$131</f>
        <v>.</v>
      </c>
      <c r="I73" s="64" t="str">
        <f>'HOW TO-&gt;'!$C$131</f>
        <v>.</v>
      </c>
      <c r="J73" s="60"/>
      <c r="K73" s="78">
        <f>'HOW TO-&gt;'!$A$146</f>
        <v>0</v>
      </c>
      <c r="L73" s="78">
        <f>'HOW TO-&gt;'!$B$146</f>
        <v>0</v>
      </c>
      <c r="M73" s="64">
        <f>'HOW TO-&gt;'!$C$146</f>
        <v>0</v>
      </c>
      <c r="N73" s="60"/>
    </row>
    <row r="74" spans="1:16" s="29" customFormat="1" ht="14.25">
      <c r="C74" s="78" t="str">
        <f>'HOW TO-&gt;'!$A$114</f>
        <v>DARIUS ONG</v>
      </c>
      <c r="D74" s="78" t="str">
        <f>'HOW TO-&gt;'!$B$114</f>
        <v>6011 2396</v>
      </c>
      <c r="E74" s="64" t="str">
        <f>'HOW TO-&gt;'!$C$114</f>
        <v>darius.ong@msc.com</v>
      </c>
      <c r="F74" s="60"/>
      <c r="G74" s="78">
        <f>'HOW TO-&gt;'!$A$132</f>
        <v>0</v>
      </c>
      <c r="H74" s="78">
        <f>'HOW TO-&gt;'!$B$132</f>
        <v>0</v>
      </c>
      <c r="I74" s="64">
        <f>'HOW TO-&gt;'!$C$132</f>
        <v>0</v>
      </c>
      <c r="J74" s="60"/>
      <c r="K74" s="78">
        <f>'HOW TO-&gt;'!$A$147</f>
        <v>0</v>
      </c>
      <c r="L74" s="78">
        <f>'HOW TO-&gt;'!$B$147</f>
        <v>0</v>
      </c>
      <c r="M74" s="64">
        <f>'HOW TO-&gt;'!$C$147</f>
        <v>0</v>
      </c>
      <c r="N74" s="60"/>
    </row>
    <row r="75" spans="1:16" s="29" customFormat="1" ht="14.25">
      <c r="C75" s="78" t="str">
        <f>'HOW TO-&gt;'!$A$110</f>
        <v>LEWIS SOH</v>
      </c>
      <c r="D75" s="78" t="str">
        <f>'HOW TO-&gt;'!$B$110</f>
        <v>6011 7905</v>
      </c>
      <c r="E75" s="64" t="str">
        <f>'HOW TO-&gt;'!$C$110</f>
        <v>lewis.soh@msc.com</v>
      </c>
      <c r="F75" s="60"/>
      <c r="G75" s="60"/>
      <c r="H75" s="82"/>
      <c r="I75" s="250"/>
      <c r="J75" s="60"/>
      <c r="K75" s="78">
        <f>'HOW TO-&gt;'!$A$148</f>
        <v>0</v>
      </c>
      <c r="L75" s="78">
        <f>'HOW TO-&gt;'!$B$148</f>
        <v>0</v>
      </c>
      <c r="M75" s="64">
        <f>'HOW TO-&gt;'!$C$148</f>
        <v>0</v>
      </c>
      <c r="N75" s="60"/>
    </row>
    <row r="76" spans="1:16" s="29" customFormat="1" ht="14.25">
      <c r="C76" s="78" t="str">
        <f>'HOW TO-&gt;'!$A$111</f>
        <v xml:space="preserve">MELVIN TAN </v>
      </c>
      <c r="D76" s="78" t="str">
        <f>'HOW TO-&gt;'!$B$111</f>
        <v>6011 0561</v>
      </c>
      <c r="E76" s="64" t="str">
        <f>'HOW TO-&gt;'!$C$111</f>
        <v>melvin.tan@msc.com</v>
      </c>
      <c r="F76" s="60"/>
      <c r="G76" s="60"/>
      <c r="H76" s="82"/>
      <c r="I76" s="82"/>
      <c r="J76" s="250"/>
      <c r="K76" s="78"/>
      <c r="L76" s="78"/>
      <c r="M76" s="64"/>
      <c r="N76" s="60"/>
    </row>
    <row r="77" spans="1:16" s="29" customFormat="1" ht="14.25">
      <c r="C77" s="78">
        <f>'HOW TO-&gt;'!$A$118</f>
        <v>0</v>
      </c>
      <c r="D77" s="78">
        <f>'HOW TO-&gt;'!$B$118</f>
        <v>0</v>
      </c>
      <c r="E77" s="64">
        <f>'HOW TO-&gt;'!$C$118</f>
        <v>0</v>
      </c>
      <c r="F77" s="60"/>
      <c r="G77" s="60"/>
      <c r="H77" s="60"/>
      <c r="I77" s="60"/>
      <c r="J77" s="60"/>
      <c r="K77" s="60"/>
      <c r="L77" s="60"/>
      <c r="M77" s="60"/>
      <c r="N77" s="60"/>
    </row>
    <row r="78" spans="1:16">
      <c r="C78" s="78" t="str">
        <f>'HOW TO-&gt;'!$A$119</f>
        <v xml:space="preserve">MAIN LINE  </v>
      </c>
      <c r="D78" s="78" t="str">
        <f>'HOW TO-&gt;'!$B$119</f>
        <v>6011 2424</v>
      </c>
      <c r="E78" s="64">
        <f>'HOW TO-&gt;'!$C$119</f>
        <v>0</v>
      </c>
      <c r="F78" s="60"/>
      <c r="G78" s="60"/>
      <c r="H78" s="60"/>
      <c r="I78" s="60"/>
      <c r="J78" s="60"/>
      <c r="K78" s="60"/>
      <c r="L78" s="60"/>
      <c r="M78" s="60"/>
      <c r="N78" s="60"/>
    </row>
    <row r="79" spans="1:16">
      <c r="C79" s="78">
        <f>'HOW TO-&gt;'!$A$120</f>
        <v>0</v>
      </c>
      <c r="D79" s="78">
        <f>'HOW TO-&gt;'!$B$120</f>
        <v>0</v>
      </c>
      <c r="E79" s="64">
        <f>'HOW TO-&gt;'!$C$120</f>
        <v>0</v>
      </c>
      <c r="F79" s="60"/>
      <c r="G79" s="60"/>
      <c r="H79" s="60"/>
      <c r="I79" s="60"/>
      <c r="J79" s="60"/>
      <c r="K79" s="60"/>
      <c r="L79" s="60"/>
      <c r="M79" s="60"/>
      <c r="N79" s="60"/>
    </row>
    <row r="80" spans="1:16">
      <c r="C80" s="60"/>
      <c r="D80" s="60"/>
      <c r="E80" s="60"/>
      <c r="F80" s="60"/>
      <c r="G80" s="60"/>
      <c r="H80" s="60"/>
      <c r="I80" s="60"/>
      <c r="J80" s="60"/>
      <c r="K80" s="60"/>
      <c r="L80" s="60"/>
      <c r="M80" s="60"/>
      <c r="N80" s="60"/>
    </row>
  </sheetData>
  <sheetProtection algorithmName="SHA-512" hashValue="El+527q12Grb4y4MrrNz0XJKJsudY1F0hej1DeSRX0eWxEi/rLKxfA8aHTtKeNOD9NjXgjJ57zdNCOYykkdXGg==" saltValue="udoO42PWZYh/+dg2q4PgG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1:G61"/>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4" display="custsvc@msca.com.sg" xr:uid="{1968E5AA-084A-48C7-89EB-E4958A1F9773}"/>
    <hyperlink ref="M64" display="sinexp@msca.com.sg" xr:uid="{F6CAFFF2-B4C9-4DAD-B6F5-B1530A1C04F4}"/>
    <hyperlink ref="E63" r:id="rId28" xr:uid="{5D47B16E-D0BA-4C0D-99C7-D9D20A30E87D}"/>
    <hyperlink ref="E64"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U105"/>
  <sheetViews>
    <sheetView zoomScale="80" zoomScaleNormal="80" workbookViewId="0">
      <pane ySplit="53" topLeftCell="A58" activePane="bottomLeft" state="frozen"/>
      <selection pane="bottomLeft" activeCell="G68" sqref="G68"/>
    </sheetView>
  </sheetViews>
  <sheetFormatPr defaultColWidth="9.42578125" defaultRowHeight="15.75"/>
  <cols>
    <col min="1" max="1" width="11.85546875" customWidth="1"/>
    <col min="2" max="2" width="5.7109375" style="3401"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3560" customWidth="1"/>
    <col min="19" max="20" width="9" customWidth="1"/>
  </cols>
  <sheetData>
    <row r="2" spans="2:19" s="37" customFormat="1" ht="23.25">
      <c r="B2" s="3401"/>
      <c r="C2" s="138" t="s">
        <v>1779</v>
      </c>
      <c r="N2" s="61"/>
      <c r="Q2" s="3560"/>
      <c r="R2" s="3560"/>
    </row>
    <row r="3" spans="2:19" s="37" customFormat="1" ht="22.5" customHeight="1">
      <c r="B3" s="3401"/>
      <c r="C3" s="7"/>
      <c r="N3" s="61"/>
      <c r="Q3" s="3560"/>
      <c r="R3" s="3560"/>
    </row>
    <row r="4" spans="2:19" s="60" customFormat="1">
      <c r="B4" s="3402"/>
      <c r="C4" s="200" t="s">
        <v>4684</v>
      </c>
      <c r="D4" s="65"/>
      <c r="F4" s="65"/>
      <c r="G4" s="9" t="s">
        <v>7699</v>
      </c>
      <c r="H4" s="65"/>
      <c r="I4" s="65"/>
      <c r="O4" s="37"/>
      <c r="P4" s="37"/>
      <c r="Q4" s="3560"/>
      <c r="R4" s="3560"/>
    </row>
    <row r="5" spans="2:19" s="60" customFormat="1">
      <c r="B5" s="3402"/>
      <c r="C5" s="82"/>
      <c r="D5" s="82"/>
      <c r="E5" s="82"/>
      <c r="F5" s="82"/>
      <c r="G5" s="82"/>
      <c r="H5" s="82"/>
      <c r="I5" s="844"/>
      <c r="Q5" s="3560"/>
      <c r="R5" s="3560"/>
    </row>
    <row r="6" spans="2:19" s="69" customFormat="1" ht="24" hidden="1" customHeight="1" thickTop="1">
      <c r="B6" s="3403"/>
      <c r="C6" s="2480"/>
      <c r="D6" s="2481"/>
      <c r="E6" s="2482" t="s">
        <v>96</v>
      </c>
      <c r="F6" s="2483" t="s">
        <v>4648</v>
      </c>
      <c r="G6" s="2484" t="s">
        <v>7700</v>
      </c>
      <c r="H6" s="2485" t="s">
        <v>99</v>
      </c>
      <c r="I6" s="2486" t="s">
        <v>4650</v>
      </c>
      <c r="J6" s="2487" t="s">
        <v>1020</v>
      </c>
      <c r="K6" s="2488" t="s">
        <v>1619</v>
      </c>
      <c r="L6" s="2488" t="s">
        <v>4687</v>
      </c>
      <c r="M6" s="2479"/>
      <c r="N6" s="305"/>
      <c r="O6" s="60"/>
      <c r="P6" s="60"/>
      <c r="Q6" s="3560"/>
      <c r="R6" s="3561"/>
    </row>
    <row r="7" spans="2:19" s="69" customFormat="1" ht="24" hidden="1" thickBot="1">
      <c r="B7" s="3403"/>
      <c r="C7" s="2489" t="s">
        <v>4652</v>
      </c>
      <c r="D7" s="2490" t="s">
        <v>4653</v>
      </c>
      <c r="E7" s="2491" t="s">
        <v>3233</v>
      </c>
      <c r="F7" s="2492" t="s">
        <v>4654</v>
      </c>
      <c r="G7" s="2493"/>
      <c r="H7" s="2493"/>
      <c r="I7" s="2492" t="s">
        <v>4931</v>
      </c>
      <c r="J7" s="2492" t="s">
        <v>7701</v>
      </c>
      <c r="K7" s="2494" t="s">
        <v>7663</v>
      </c>
      <c r="L7" s="2495" t="s">
        <v>7701</v>
      </c>
      <c r="M7" s="2479"/>
      <c r="N7" s="305"/>
      <c r="O7" s="2338" t="s">
        <v>4411</v>
      </c>
      <c r="P7" s="1060" t="s">
        <v>1793</v>
      </c>
      <c r="Q7" s="3562" t="s">
        <v>4797</v>
      </c>
      <c r="R7" s="3562" t="s">
        <v>4798</v>
      </c>
    </row>
    <row r="8" spans="2:19" s="69" customFormat="1" ht="11.25" hidden="1" customHeight="1" thickTop="1">
      <c r="B8" s="3403"/>
      <c r="C8" s="2496" t="s">
        <v>1965</v>
      </c>
      <c r="D8" s="2497" t="s">
        <v>4959</v>
      </c>
      <c r="E8" s="2498">
        <v>45330</v>
      </c>
      <c r="F8" s="1855">
        <v>45339</v>
      </c>
      <c r="G8" s="2499" t="s">
        <v>404</v>
      </c>
      <c r="H8" s="2500" t="s">
        <v>7702</v>
      </c>
      <c r="I8" s="2501">
        <v>45347</v>
      </c>
      <c r="J8" s="2502">
        <v>45359</v>
      </c>
      <c r="K8" s="2503">
        <v>45362</v>
      </c>
      <c r="L8" s="2503">
        <v>45365</v>
      </c>
      <c r="M8" s="2479"/>
      <c r="N8" s="305" t="s">
        <v>57</v>
      </c>
      <c r="O8" s="2533">
        <v>45329</v>
      </c>
      <c r="P8" s="2534">
        <v>45330</v>
      </c>
      <c r="Q8" s="3563">
        <v>45324</v>
      </c>
      <c r="R8" s="3563">
        <v>45324</v>
      </c>
      <c r="S8" s="1773">
        <v>45317</v>
      </c>
    </row>
    <row r="9" spans="2:19" s="69" customFormat="1" ht="11.25" hidden="1" customHeight="1" thickBot="1">
      <c r="B9" s="3403"/>
      <c r="C9" s="2504" t="s">
        <v>4961</v>
      </c>
      <c r="D9" s="2505" t="s">
        <v>4962</v>
      </c>
      <c r="E9" s="2506">
        <v>45328</v>
      </c>
      <c r="F9" s="2507">
        <v>45338</v>
      </c>
      <c r="G9" s="2508"/>
      <c r="H9" s="2509"/>
      <c r="I9" s="2510"/>
      <c r="J9" s="2511"/>
      <c r="K9" s="2511"/>
      <c r="L9" s="2511"/>
      <c r="M9" s="2479"/>
      <c r="N9" s="1721"/>
      <c r="O9" s="2535"/>
      <c r="P9" s="2536"/>
      <c r="Q9" s="3563"/>
      <c r="R9" s="3563"/>
      <c r="S9" s="1774"/>
    </row>
    <row r="10" spans="2:19" s="69" customFormat="1" ht="11.25" hidden="1" customHeight="1" thickTop="1">
      <c r="B10" s="3404" t="s">
        <v>7703</v>
      </c>
      <c r="C10" s="2496" t="s">
        <v>7704</v>
      </c>
      <c r="D10" s="2497" t="s">
        <v>7705</v>
      </c>
      <c r="E10" s="2497">
        <v>45341</v>
      </c>
      <c r="F10" s="2512" t="s">
        <v>391</v>
      </c>
      <c r="G10" s="2499" t="s">
        <v>404</v>
      </c>
      <c r="H10" s="2500" t="s">
        <v>7706</v>
      </c>
      <c r="I10" s="2501">
        <v>45354</v>
      </c>
      <c r="J10" s="2502">
        <v>45366</v>
      </c>
      <c r="K10" s="2503">
        <v>45369</v>
      </c>
      <c r="L10" s="2503">
        <v>45372</v>
      </c>
      <c r="M10" s="2479"/>
      <c r="N10" s="80" t="s">
        <v>4661</v>
      </c>
      <c r="O10" s="2533">
        <v>45336</v>
      </c>
      <c r="P10" s="2537">
        <v>45337</v>
      </c>
      <c r="Q10" s="3563">
        <v>45331</v>
      </c>
      <c r="R10" s="3563">
        <v>45331</v>
      </c>
      <c r="S10" s="1773">
        <v>45324</v>
      </c>
    </row>
    <row r="11" spans="2:19" s="69" customFormat="1" ht="11.25" hidden="1" customHeight="1" thickBot="1">
      <c r="B11" s="3404"/>
      <c r="C11" s="2513"/>
      <c r="D11" s="2514"/>
      <c r="E11" s="2514"/>
      <c r="F11" s="2510"/>
      <c r="G11" s="2508"/>
      <c r="H11" s="2509"/>
      <c r="I11" s="2510"/>
      <c r="J11" s="2511"/>
      <c r="K11" s="2511"/>
      <c r="L11" s="2511"/>
      <c r="M11" s="2479"/>
      <c r="N11" s="305" t="s">
        <v>4661</v>
      </c>
      <c r="O11" s="60"/>
      <c r="P11" s="60"/>
      <c r="Q11" s="3560"/>
      <c r="R11" s="3561"/>
      <c r="S11" s="1774"/>
    </row>
    <row r="12" spans="2:19" s="69" customFormat="1" ht="11.25" hidden="1" customHeight="1" thickTop="1">
      <c r="B12" s="3404"/>
      <c r="C12" s="2496" t="s">
        <v>1877</v>
      </c>
      <c r="D12" s="2497" t="s">
        <v>7707</v>
      </c>
      <c r="E12" s="2497">
        <v>45388</v>
      </c>
      <c r="F12" s="2515">
        <v>45399</v>
      </c>
      <c r="G12" s="2516" t="s">
        <v>404</v>
      </c>
      <c r="H12" s="2500" t="s">
        <v>7708</v>
      </c>
      <c r="I12" s="2501">
        <v>45414</v>
      </c>
      <c r="J12" s="2502">
        <v>45415</v>
      </c>
      <c r="K12" s="2503">
        <v>45430</v>
      </c>
      <c r="L12" s="2503">
        <v>45434</v>
      </c>
      <c r="M12" s="2479"/>
      <c r="N12" s="80" t="s">
        <v>57</v>
      </c>
      <c r="O12" s="2538">
        <v>45385</v>
      </c>
      <c r="P12" s="2537">
        <v>45386</v>
      </c>
      <c r="Q12" s="3563">
        <v>45379</v>
      </c>
      <c r="R12" s="3563">
        <v>45379</v>
      </c>
    </row>
    <row r="13" spans="2:19" s="69" customFormat="1" ht="11.25" hidden="1" customHeight="1" thickBot="1">
      <c r="B13" s="3404"/>
      <c r="C13" s="2513"/>
      <c r="D13" s="2517"/>
      <c r="E13" s="2517"/>
      <c r="F13" s="1583"/>
      <c r="G13" s="2508"/>
      <c r="H13" s="2509"/>
      <c r="I13" s="2510"/>
      <c r="J13" s="2511"/>
      <c r="K13" s="2511"/>
      <c r="L13" s="2511"/>
      <c r="M13" s="2479"/>
      <c r="N13" s="305" t="s">
        <v>4661</v>
      </c>
      <c r="O13" s="60"/>
      <c r="P13" s="60"/>
      <c r="Q13" s="3560"/>
      <c r="R13" s="3561"/>
    </row>
    <row r="14" spans="2:19" s="69" customFormat="1" ht="16.5" hidden="1" customHeight="1" thickTop="1">
      <c r="B14" s="3404"/>
      <c r="C14" s="2496" t="s">
        <v>1865</v>
      </c>
      <c r="D14" s="2497" t="s">
        <v>7709</v>
      </c>
      <c r="E14" s="2497">
        <v>45502</v>
      </c>
      <c r="F14" s="2518" t="s">
        <v>391</v>
      </c>
      <c r="G14" s="2519" t="s">
        <v>7380</v>
      </c>
      <c r="H14" s="2500" t="s">
        <v>7710</v>
      </c>
      <c r="I14" s="2520">
        <v>45517</v>
      </c>
      <c r="J14" s="2521">
        <v>45529</v>
      </c>
      <c r="K14" s="2500">
        <v>45533</v>
      </c>
      <c r="L14" s="2522">
        <v>45537</v>
      </c>
      <c r="M14" s="2479"/>
      <c r="N14" s="80" t="s">
        <v>4661</v>
      </c>
      <c r="O14" s="2538">
        <v>45497</v>
      </c>
      <c r="P14" s="2537">
        <v>45498</v>
      </c>
      <c r="Q14" s="3563">
        <v>45491</v>
      </c>
      <c r="R14" s="3563">
        <v>45491</v>
      </c>
    </row>
    <row r="15" spans="2:19" s="69" customFormat="1" ht="16.5" hidden="1" customHeight="1" thickBot="1">
      <c r="B15" s="3404"/>
      <c r="C15" s="2523" t="s">
        <v>1988</v>
      </c>
      <c r="D15" s="2517" t="s">
        <v>1989</v>
      </c>
      <c r="E15" s="2517">
        <v>45502</v>
      </c>
      <c r="F15" s="1583">
        <v>45510</v>
      </c>
      <c r="G15" s="2508"/>
      <c r="H15" s="2509"/>
      <c r="I15" s="2510"/>
      <c r="J15" s="2511"/>
      <c r="K15" s="2511"/>
      <c r="L15" s="2511"/>
      <c r="M15" s="1920"/>
      <c r="N15" s="305" t="s">
        <v>4661</v>
      </c>
      <c r="O15" s="60"/>
      <c r="P15" s="60"/>
      <c r="Q15" s="3560"/>
      <c r="R15" s="3561"/>
    </row>
    <row r="16" spans="2:19" s="69" customFormat="1" ht="32.25" hidden="1" customHeight="1" thickTop="1">
      <c r="B16" s="3404"/>
      <c r="C16" s="2480"/>
      <c r="D16" s="2481"/>
      <c r="E16" s="2524" t="s">
        <v>96</v>
      </c>
      <c r="F16" s="2525" t="s">
        <v>4648</v>
      </c>
      <c r="G16" s="2526" t="s">
        <v>7700</v>
      </c>
      <c r="H16" s="2527" t="s">
        <v>99</v>
      </c>
      <c r="I16" s="2528" t="s">
        <v>4650</v>
      </c>
      <c r="J16" s="2529" t="s">
        <v>1619</v>
      </c>
      <c r="K16" s="2529" t="s">
        <v>1020</v>
      </c>
      <c r="L16" s="2530" t="s">
        <v>4687</v>
      </c>
      <c r="M16" s="1920"/>
      <c r="N16" s="305"/>
      <c r="O16" s="60"/>
      <c r="P16" s="60"/>
      <c r="Q16" s="3560"/>
      <c r="R16" s="3561"/>
    </row>
    <row r="17" spans="2:18" s="69" customFormat="1" ht="24" hidden="1" thickBot="1">
      <c r="B17" s="3404"/>
      <c r="C17" s="2489" t="s">
        <v>4652</v>
      </c>
      <c r="D17" s="2490" t="s">
        <v>4653</v>
      </c>
      <c r="E17" s="2491" t="s">
        <v>3233</v>
      </c>
      <c r="F17" s="2492" t="s">
        <v>4654</v>
      </c>
      <c r="G17" s="2493"/>
      <c r="H17" s="2493"/>
      <c r="I17" s="2492" t="s">
        <v>4931</v>
      </c>
      <c r="J17" s="2492" t="s">
        <v>7711</v>
      </c>
      <c r="K17" s="2494" t="s">
        <v>7610</v>
      </c>
      <c r="L17" s="2495" t="s">
        <v>7712</v>
      </c>
      <c r="M17" s="1920"/>
      <c r="N17" s="305"/>
      <c r="O17" s="2338" t="s">
        <v>4411</v>
      </c>
      <c r="P17" s="1060" t="s">
        <v>1793</v>
      </c>
      <c r="Q17" s="3562" t="s">
        <v>4797</v>
      </c>
      <c r="R17" s="3562" t="s">
        <v>4798</v>
      </c>
    </row>
    <row r="18" spans="2:18" s="69" customFormat="1" ht="16.5" hidden="1" customHeight="1" thickTop="1">
      <c r="B18" s="3404"/>
      <c r="C18" s="2496" t="s">
        <v>1865</v>
      </c>
      <c r="D18" s="2497" t="s">
        <v>7713</v>
      </c>
      <c r="E18" s="2497">
        <v>45563</v>
      </c>
      <c r="F18" s="2515">
        <v>45577</v>
      </c>
      <c r="G18" s="2516" t="s">
        <v>404</v>
      </c>
      <c r="H18" s="2500" t="s">
        <v>7714</v>
      </c>
      <c r="I18" s="2718">
        <v>45580</v>
      </c>
      <c r="J18" s="2719">
        <v>45592</v>
      </c>
      <c r="K18" s="2720">
        <v>45595</v>
      </c>
      <c r="L18" s="2720">
        <v>45599</v>
      </c>
      <c r="M18" s="1920"/>
      <c r="N18" s="80" t="s">
        <v>57</v>
      </c>
      <c r="O18" s="2538">
        <v>45560</v>
      </c>
      <c r="P18" s="2537">
        <v>45561</v>
      </c>
      <c r="Q18" s="3563">
        <v>45554</v>
      </c>
      <c r="R18" s="3563">
        <v>45554</v>
      </c>
    </row>
    <row r="19" spans="2:18" s="69" customFormat="1" ht="16.5" hidden="1" customHeight="1" thickBot="1">
      <c r="B19" s="3404"/>
      <c r="C19" s="2532"/>
      <c r="D19" s="2517"/>
      <c r="E19" s="2517"/>
      <c r="F19" s="1583"/>
      <c r="G19" s="2717" t="s">
        <v>3537</v>
      </c>
      <c r="H19" s="2509"/>
      <c r="I19" s="2510"/>
      <c r="J19" s="2511"/>
      <c r="K19" s="2511"/>
      <c r="L19" s="2511"/>
      <c r="M19" s="1920"/>
      <c r="N19" s="305" t="s">
        <v>4661</v>
      </c>
      <c r="O19" s="60"/>
      <c r="P19" s="60"/>
      <c r="Q19" s="3560"/>
      <c r="R19" s="3561"/>
    </row>
    <row r="20" spans="2:18" s="69" customFormat="1" ht="16.5" hidden="1" customHeight="1" thickTop="1">
      <c r="B20" s="3404"/>
      <c r="C20" s="2496" t="s">
        <v>1877</v>
      </c>
      <c r="D20" s="2497" t="s">
        <v>2019</v>
      </c>
      <c r="E20" s="2497">
        <v>45579</v>
      </c>
      <c r="F20" s="2515">
        <v>45592</v>
      </c>
      <c r="G20" s="2652" t="s">
        <v>7159</v>
      </c>
      <c r="H20" s="2500" t="s">
        <v>7715</v>
      </c>
      <c r="I20" s="2520">
        <v>45594</v>
      </c>
      <c r="J20" s="2521">
        <v>45606</v>
      </c>
      <c r="K20" s="2500">
        <v>45609</v>
      </c>
      <c r="L20" s="2522">
        <v>45613</v>
      </c>
      <c r="M20" s="1920"/>
      <c r="N20" s="80" t="s">
        <v>57</v>
      </c>
      <c r="O20" s="2538">
        <v>45574</v>
      </c>
      <c r="P20" s="2537">
        <v>45575</v>
      </c>
      <c r="Q20" s="3563">
        <v>45568</v>
      </c>
      <c r="R20" s="3563">
        <v>45568</v>
      </c>
    </row>
    <row r="21" spans="2:18" s="69" customFormat="1" ht="16.5" hidden="1" customHeight="1" thickBot="1">
      <c r="B21" s="3404"/>
      <c r="C21" s="2532"/>
      <c r="D21" s="2517"/>
      <c r="E21" s="2517"/>
      <c r="F21" s="1583"/>
      <c r="G21" s="2531"/>
      <c r="H21" s="2509"/>
      <c r="I21" s="2510"/>
      <c r="J21" s="2511"/>
      <c r="K21" s="2511"/>
      <c r="L21" s="2511"/>
      <c r="M21" s="1920"/>
      <c r="N21" s="305" t="s">
        <v>4661</v>
      </c>
      <c r="O21" s="60"/>
      <c r="P21" s="60"/>
      <c r="Q21" s="3560"/>
      <c r="R21" s="3561"/>
    </row>
    <row r="22" spans="2:18" s="69" customFormat="1" ht="24.75" hidden="1" thickTop="1">
      <c r="B22" s="3404"/>
      <c r="C22" s="2480"/>
      <c r="D22" s="2481"/>
      <c r="E22" s="2524" t="s">
        <v>96</v>
      </c>
      <c r="F22" s="2525" t="s">
        <v>4648</v>
      </c>
      <c r="G22" s="2526" t="s">
        <v>7700</v>
      </c>
      <c r="H22" s="2527" t="s">
        <v>99</v>
      </c>
      <c r="I22" s="2528" t="s">
        <v>4650</v>
      </c>
      <c r="J22" s="2779" t="s">
        <v>1020</v>
      </c>
      <c r="K22" s="2779" t="s">
        <v>1619</v>
      </c>
      <c r="L22" s="2530" t="s">
        <v>4687</v>
      </c>
      <c r="M22" s="1920"/>
      <c r="N22" s="305"/>
      <c r="O22" s="60"/>
      <c r="P22" s="60"/>
      <c r="Q22" s="3560"/>
      <c r="R22" s="3561"/>
    </row>
    <row r="23" spans="2:18" s="69" customFormat="1" ht="24" hidden="1" thickBot="1">
      <c r="B23" s="3404"/>
      <c r="C23" s="2489" t="s">
        <v>4652</v>
      </c>
      <c r="D23" s="2490" t="s">
        <v>4653</v>
      </c>
      <c r="E23" s="2491" t="s">
        <v>3233</v>
      </c>
      <c r="F23" s="2492" t="s">
        <v>4654</v>
      </c>
      <c r="G23" s="2493"/>
      <c r="H23" s="2493"/>
      <c r="I23" s="2492" t="s">
        <v>4931</v>
      </c>
      <c r="J23" s="2492"/>
      <c r="K23" s="2494"/>
      <c r="L23" s="2495"/>
      <c r="M23" s="1920"/>
      <c r="N23" s="305"/>
      <c r="O23" s="2338" t="s">
        <v>4411</v>
      </c>
      <c r="P23" s="1060" t="s">
        <v>1793</v>
      </c>
      <c r="Q23" s="3562" t="s">
        <v>4797</v>
      </c>
      <c r="R23" s="3562" t="s">
        <v>4798</v>
      </c>
    </row>
    <row r="24" spans="2:18" s="69" customFormat="1" ht="16.5" hidden="1" customHeight="1" thickTop="1">
      <c r="B24" s="3404" t="s">
        <v>2013</v>
      </c>
      <c r="C24" s="2496" t="s">
        <v>2013</v>
      </c>
      <c r="D24" s="2497" t="s">
        <v>2035</v>
      </c>
      <c r="E24" s="2569">
        <v>45605</v>
      </c>
      <c r="F24" s="2515">
        <v>45614</v>
      </c>
      <c r="G24" s="2516" t="s">
        <v>404</v>
      </c>
      <c r="H24" s="2500" t="s">
        <v>7716</v>
      </c>
      <c r="I24" s="2826">
        <v>45615</v>
      </c>
      <c r="J24" s="2827">
        <v>45627</v>
      </c>
      <c r="K24" s="2828">
        <v>45630</v>
      </c>
      <c r="L24" s="2828">
        <v>45634</v>
      </c>
      <c r="M24" s="1920"/>
      <c r="N24" s="80" t="s">
        <v>57</v>
      </c>
      <c r="O24" s="2538">
        <v>45602</v>
      </c>
      <c r="P24" s="2537">
        <v>45603</v>
      </c>
      <c r="Q24" s="3563">
        <v>45596</v>
      </c>
      <c r="R24" s="3563">
        <v>45596</v>
      </c>
    </row>
    <row r="25" spans="2:18" s="69" customFormat="1" ht="16.5" hidden="1" customHeight="1" thickBot="1">
      <c r="B25" s="3404"/>
      <c r="C25" s="2523"/>
      <c r="D25" s="2517"/>
      <c r="E25" s="2517"/>
      <c r="F25" s="1583"/>
      <c r="G25" s="2508"/>
      <c r="H25" s="2509"/>
      <c r="I25" s="2829"/>
      <c r="J25" s="2829"/>
      <c r="K25" s="2829"/>
      <c r="L25" s="2829"/>
      <c r="M25" s="1920"/>
      <c r="N25" s="305" t="s">
        <v>4661</v>
      </c>
      <c r="O25" s="60"/>
      <c r="P25" s="60"/>
      <c r="Q25" s="3560"/>
      <c r="R25" s="3561"/>
    </row>
    <row r="26" spans="2:18" s="69" customFormat="1" ht="16.5" hidden="1" customHeight="1" thickTop="1">
      <c r="B26" s="3404"/>
      <c r="C26" s="2496" t="s">
        <v>2040</v>
      </c>
      <c r="D26" s="2497" t="s">
        <v>2070</v>
      </c>
      <c r="E26" s="2497">
        <v>45689</v>
      </c>
      <c r="F26" s="2515">
        <v>45700</v>
      </c>
      <c r="G26" s="2519" t="s">
        <v>6945</v>
      </c>
      <c r="H26" s="2500" t="s">
        <v>7717</v>
      </c>
      <c r="I26" s="2520">
        <v>45699</v>
      </c>
      <c r="J26" s="2521">
        <v>45711</v>
      </c>
      <c r="K26" s="2500">
        <v>45714</v>
      </c>
      <c r="L26" s="2522">
        <v>45718</v>
      </c>
      <c r="M26" s="1920"/>
      <c r="N26" s="80" t="s">
        <v>4661</v>
      </c>
      <c r="O26" s="2538">
        <v>45686</v>
      </c>
      <c r="P26" s="2537">
        <v>45687</v>
      </c>
      <c r="Q26" s="3563">
        <v>45680</v>
      </c>
      <c r="R26" s="3563">
        <v>45677</v>
      </c>
    </row>
    <row r="27" spans="2:18" s="69" customFormat="1" ht="16.5" hidden="1" customHeight="1" thickBot="1">
      <c r="B27" s="3404"/>
      <c r="C27" s="2523"/>
      <c r="D27" s="2517"/>
      <c r="E27" s="2517"/>
      <c r="F27" s="1583"/>
      <c r="G27" s="2508"/>
      <c r="H27" s="2509"/>
      <c r="I27" s="2510"/>
      <c r="J27" s="2511"/>
      <c r="K27" s="2511"/>
      <c r="L27" s="2511"/>
      <c r="M27" s="1920"/>
      <c r="N27" s="305" t="s">
        <v>4661</v>
      </c>
      <c r="O27" s="60"/>
      <c r="P27" s="60"/>
      <c r="Q27" s="3560"/>
      <c r="R27" s="3561"/>
    </row>
    <row r="28" spans="2:18" s="69" customFormat="1" ht="33.75" hidden="1" customHeight="1" thickTop="1">
      <c r="B28" s="3404"/>
      <c r="C28" s="2856"/>
      <c r="D28" s="2857"/>
      <c r="E28" s="2857"/>
      <c r="F28" s="2858"/>
      <c r="G28" s="2859"/>
      <c r="H28" s="2860"/>
      <c r="I28" s="2670"/>
      <c r="J28" s="2861"/>
      <c r="K28" s="2861"/>
      <c r="L28" s="2861"/>
      <c r="M28" s="1920"/>
      <c r="N28" s="305"/>
      <c r="O28" s="60"/>
      <c r="P28" s="60"/>
      <c r="Q28" s="3560"/>
      <c r="R28" s="3561"/>
    </row>
    <row r="29" spans="2:18" s="69" customFormat="1" ht="24" hidden="1">
      <c r="B29" s="3404"/>
      <c r="C29" s="2951"/>
      <c r="D29" s="2951"/>
      <c r="E29" s="186" t="s">
        <v>96</v>
      </c>
      <c r="F29" s="186" t="s">
        <v>4648</v>
      </c>
      <c r="G29" s="3072" t="s">
        <v>7700</v>
      </c>
      <c r="H29" s="186" t="s">
        <v>99</v>
      </c>
      <c r="I29" s="186" t="s">
        <v>4650</v>
      </c>
      <c r="J29" s="185" t="s">
        <v>1619</v>
      </c>
      <c r="K29" s="185" t="s">
        <v>1017</v>
      </c>
      <c r="L29" s="186" t="s">
        <v>1020</v>
      </c>
      <c r="M29" s="2952"/>
      <c r="N29" s="305"/>
      <c r="O29" s="60"/>
      <c r="P29" s="60"/>
      <c r="Q29" s="3560"/>
      <c r="R29" s="3561"/>
    </row>
    <row r="30" spans="2:18" s="69" customFormat="1" ht="24.75" hidden="1" customHeight="1" thickBot="1">
      <c r="B30" s="3404"/>
      <c r="C30" s="2953" t="s">
        <v>4652</v>
      </c>
      <c r="D30" s="2954" t="s">
        <v>4653</v>
      </c>
      <c r="E30" s="2955" t="s">
        <v>3233</v>
      </c>
      <c r="F30" s="3068" t="s">
        <v>4654</v>
      </c>
      <c r="G30" s="2956"/>
      <c r="H30" s="2956"/>
      <c r="I30" s="3068" t="s">
        <v>4931</v>
      </c>
      <c r="J30" s="3069"/>
      <c r="K30" s="3070"/>
      <c r="L30" s="3071"/>
      <c r="M30" s="2952"/>
      <c r="N30" s="305"/>
      <c r="O30" s="280" t="s">
        <v>4411</v>
      </c>
      <c r="P30" s="1060" t="s">
        <v>1793</v>
      </c>
      <c r="Q30" s="3562" t="s">
        <v>4797</v>
      </c>
      <c r="R30" s="3562" t="s">
        <v>4798</v>
      </c>
    </row>
    <row r="31" spans="2:18" s="69" customFormat="1" ht="17.25" hidden="1" customHeight="1" thickTop="1">
      <c r="B31" s="3405" t="s">
        <v>634</v>
      </c>
      <c r="C31" s="2957" t="s">
        <v>2040</v>
      </c>
      <c r="D31" s="2498" t="s">
        <v>2070</v>
      </c>
      <c r="E31" s="2498">
        <v>45689</v>
      </c>
      <c r="F31" s="1855">
        <v>45700</v>
      </c>
      <c r="G31" s="3034" t="s">
        <v>404</v>
      </c>
      <c r="H31" s="2958" t="s">
        <v>7718</v>
      </c>
      <c r="I31" s="3032">
        <v>45706</v>
      </c>
      <c r="J31" s="2994">
        <v>45716</v>
      </c>
      <c r="K31" s="2994">
        <v>45719</v>
      </c>
      <c r="L31" s="2984">
        <v>45723</v>
      </c>
      <c r="M31" s="2952"/>
      <c r="N31" s="305" t="s">
        <v>57</v>
      </c>
      <c r="O31" s="280">
        <v>45686</v>
      </c>
      <c r="P31" s="2961">
        <v>45687</v>
      </c>
      <c r="Q31" s="3563">
        <v>45680</v>
      </c>
      <c r="R31" s="3563">
        <v>45677</v>
      </c>
    </row>
    <row r="32" spans="2:18" s="69" customFormat="1" ht="17.25" hidden="1" customHeight="1" thickBot="1">
      <c r="B32" s="3404"/>
      <c r="C32" s="2523"/>
      <c r="D32" s="2517"/>
      <c r="E32" s="2517"/>
      <c r="F32" s="1583"/>
      <c r="G32" s="3033" t="s">
        <v>502</v>
      </c>
      <c r="H32" s="2963"/>
      <c r="I32" s="1583"/>
      <c r="J32" s="1181"/>
      <c r="K32" s="2964"/>
      <c r="L32" s="1181"/>
      <c r="M32" s="2952"/>
      <c r="N32" s="305" t="s">
        <v>4661</v>
      </c>
      <c r="O32" s="280"/>
      <c r="P32" s="2965"/>
      <c r="Q32" s="3562"/>
      <c r="R32" s="3562"/>
    </row>
    <row r="33" spans="1:19" s="69" customFormat="1" ht="16.5" hidden="1" customHeight="1" thickTop="1">
      <c r="B33" s="3404"/>
      <c r="C33" s="2957" t="s">
        <v>1865</v>
      </c>
      <c r="D33" s="2498" t="s">
        <v>7719</v>
      </c>
      <c r="E33" s="2498">
        <v>45701</v>
      </c>
      <c r="F33" s="1855">
        <v>45711</v>
      </c>
      <c r="G33" s="3034" t="s">
        <v>404</v>
      </c>
      <c r="H33" s="1180" t="s">
        <v>7720</v>
      </c>
      <c r="I33" s="3032">
        <v>45720</v>
      </c>
      <c r="J33" s="2994">
        <v>45730</v>
      </c>
      <c r="K33" s="2994">
        <v>45733</v>
      </c>
      <c r="L33" s="2984">
        <v>45737</v>
      </c>
      <c r="M33" s="2952"/>
      <c r="N33" s="80" t="s">
        <v>57</v>
      </c>
      <c r="O33" s="280">
        <v>45700</v>
      </c>
      <c r="P33" s="2961">
        <v>45701</v>
      </c>
      <c r="Q33" s="3563">
        <v>45694</v>
      </c>
      <c r="R33" s="3563">
        <v>45694</v>
      </c>
    </row>
    <row r="34" spans="1:19" s="69" customFormat="1" ht="16.5" hidden="1" customHeight="1" thickBot="1">
      <c r="B34" s="3404"/>
      <c r="C34" s="2523"/>
      <c r="D34" s="2517"/>
      <c r="E34" s="2517"/>
      <c r="F34" s="1583"/>
      <c r="G34" s="2962"/>
      <c r="H34" s="2963"/>
      <c r="I34" s="1583"/>
      <c r="J34" s="1181"/>
      <c r="K34" s="2964"/>
      <c r="L34" s="1181"/>
      <c r="M34" s="2952"/>
      <c r="N34" s="305" t="s">
        <v>4661</v>
      </c>
      <c r="O34" s="60"/>
      <c r="P34" s="60"/>
      <c r="Q34" s="3560"/>
      <c r="R34" s="3561"/>
    </row>
    <row r="35" spans="1:19" s="69" customFormat="1" ht="16.5" hidden="1" customHeight="1" thickTop="1">
      <c r="B35" s="3404"/>
      <c r="C35" s="3057" t="s">
        <v>1865</v>
      </c>
      <c r="D35" s="2960" t="s">
        <v>4945</v>
      </c>
      <c r="E35" s="2960">
        <v>45751</v>
      </c>
      <c r="F35" s="2989">
        <v>45764</v>
      </c>
      <c r="G35" s="3063" t="s">
        <v>2181</v>
      </c>
      <c r="H35" s="1180" t="s">
        <v>7721</v>
      </c>
      <c r="I35" s="3183">
        <v>45762</v>
      </c>
      <c r="J35" s="2994">
        <v>45772</v>
      </c>
      <c r="K35" s="2994">
        <v>45778</v>
      </c>
      <c r="L35" s="2984">
        <v>45783</v>
      </c>
      <c r="M35" s="2952"/>
      <c r="N35" s="80" t="s">
        <v>4661</v>
      </c>
      <c r="O35" s="280">
        <v>45742</v>
      </c>
      <c r="P35" s="2961">
        <v>45743</v>
      </c>
      <c r="Q35" s="3563">
        <v>45736</v>
      </c>
      <c r="R35" s="3563">
        <v>45736</v>
      </c>
    </row>
    <row r="36" spans="1:19" s="69" customFormat="1" ht="16.5" hidden="1" customHeight="1" thickBot="1">
      <c r="B36" s="3404"/>
      <c r="C36" s="3058"/>
      <c r="D36" s="2964"/>
      <c r="E36" s="2964"/>
      <c r="F36" s="3059"/>
      <c r="G36" s="2987"/>
      <c r="H36" s="2963"/>
      <c r="I36" s="1583"/>
      <c r="J36" s="1181"/>
      <c r="K36" s="2964"/>
      <c r="L36" s="3104"/>
      <c r="M36" s="2952"/>
      <c r="N36" s="305" t="s">
        <v>4661</v>
      </c>
      <c r="O36" s="60"/>
      <c r="P36" s="60"/>
      <c r="Q36" s="3560"/>
      <c r="R36" s="3561"/>
    </row>
    <row r="37" spans="1:19" s="69" customFormat="1" ht="16.5" hidden="1" customHeight="1" thickTop="1">
      <c r="B37" s="3404"/>
      <c r="C37" s="3057" t="s">
        <v>4692</v>
      </c>
      <c r="D37" s="2960" t="s">
        <v>4693</v>
      </c>
      <c r="E37" s="2960">
        <v>45757</v>
      </c>
      <c r="F37" s="2989">
        <v>45768</v>
      </c>
      <c r="G37" s="3060" t="s">
        <v>2129</v>
      </c>
      <c r="H37" s="1180" t="s">
        <v>7722</v>
      </c>
      <c r="I37" s="2959">
        <v>45769</v>
      </c>
      <c r="J37" s="2960">
        <v>45780</v>
      </c>
      <c r="K37" s="2960">
        <v>45786</v>
      </c>
      <c r="L37" s="1180">
        <v>45791</v>
      </c>
      <c r="M37" s="2952"/>
      <c r="N37" s="80" t="s">
        <v>57</v>
      </c>
      <c r="O37" s="280">
        <v>45749</v>
      </c>
      <c r="P37" s="2961">
        <v>45750</v>
      </c>
      <c r="Q37" s="3563">
        <v>45743</v>
      </c>
      <c r="R37" s="3563">
        <v>45740</v>
      </c>
    </row>
    <row r="38" spans="1:19" s="69" customFormat="1" ht="16.5" hidden="1" customHeight="1" thickBot="1">
      <c r="B38" s="3404"/>
      <c r="C38" s="3058"/>
      <c r="D38" s="2964"/>
      <c r="E38" s="2964"/>
      <c r="F38" s="3059"/>
      <c r="G38" s="2987"/>
      <c r="H38" s="2963"/>
      <c r="I38" s="1583"/>
      <c r="J38" s="1181"/>
      <c r="K38" s="2964"/>
      <c r="L38" s="1181"/>
      <c r="M38" s="2952"/>
      <c r="N38" s="305" t="s">
        <v>4661</v>
      </c>
      <c r="O38" s="60"/>
      <c r="P38" s="60"/>
      <c r="Q38" s="3560"/>
      <c r="R38" s="3561"/>
    </row>
    <row r="39" spans="1:19" s="69" customFormat="1" ht="16.5" hidden="1" customHeight="1">
      <c r="B39" s="3404"/>
      <c r="C39"/>
      <c r="D39"/>
      <c r="E39"/>
      <c r="F39"/>
      <c r="G39"/>
      <c r="H39"/>
      <c r="I39"/>
      <c r="J39"/>
      <c r="K39"/>
      <c r="L39"/>
      <c r="M39"/>
      <c r="N39" s="305"/>
      <c r="O39" s="60"/>
      <c r="P39" s="60"/>
      <c r="Q39" s="3560"/>
      <c r="R39" s="3561"/>
    </row>
    <row r="40" spans="1:19" s="69" customFormat="1" ht="24.75" hidden="1" customHeight="1">
      <c r="B40" s="3404"/>
      <c r="C40" s="2951"/>
      <c r="D40" s="2951"/>
      <c r="E40" s="186" t="s">
        <v>96</v>
      </c>
      <c r="F40" s="186" t="s">
        <v>4648</v>
      </c>
      <c r="G40" s="3072" t="s">
        <v>7700</v>
      </c>
      <c r="H40" s="186" t="s">
        <v>99</v>
      </c>
      <c r="I40" s="186" t="s">
        <v>4650</v>
      </c>
      <c r="J40" s="185" t="s">
        <v>1619</v>
      </c>
      <c r="K40" s="185" t="s">
        <v>1017</v>
      </c>
      <c r="L40" s="186" t="s">
        <v>1020</v>
      </c>
      <c r="M40" s="2952"/>
      <c r="N40" s="305"/>
      <c r="O40" s="60"/>
      <c r="P40" s="60"/>
      <c r="Q40" s="3560"/>
      <c r="R40" s="3561"/>
    </row>
    <row r="41" spans="1:19" s="69" customFormat="1" ht="24" hidden="1" thickBot="1">
      <c r="B41" s="3404"/>
      <c r="C41" s="2953" t="s">
        <v>4652</v>
      </c>
      <c r="D41" s="2954" t="s">
        <v>7723</v>
      </c>
      <c r="E41" s="2955" t="s">
        <v>3233</v>
      </c>
      <c r="F41" s="3068" t="s">
        <v>4654</v>
      </c>
      <c r="G41" s="2956"/>
      <c r="H41" s="3285" t="s">
        <v>1786</v>
      </c>
      <c r="I41" s="3068" t="s">
        <v>4931</v>
      </c>
      <c r="J41" s="3069"/>
      <c r="K41" s="3070"/>
      <c r="L41" s="3071"/>
      <c r="M41" s="2952"/>
      <c r="N41" s="305"/>
      <c r="O41" s="280" t="s">
        <v>4411</v>
      </c>
      <c r="P41" s="1060" t="s">
        <v>1793</v>
      </c>
      <c r="Q41" s="3562" t="s">
        <v>4797</v>
      </c>
      <c r="R41" s="3562" t="s">
        <v>4798</v>
      </c>
    </row>
    <row r="42" spans="1:19" s="69" customFormat="1" ht="16.5" hidden="1" customHeight="1" thickTop="1">
      <c r="B42" s="3404" t="s">
        <v>7724</v>
      </c>
      <c r="C42" s="3057" t="s">
        <v>1999</v>
      </c>
      <c r="D42" s="3210" t="s">
        <v>4981</v>
      </c>
      <c r="E42" s="3210">
        <v>45784</v>
      </c>
      <c r="F42" s="2989">
        <v>45794</v>
      </c>
      <c r="G42" s="3063" t="s">
        <v>2181</v>
      </c>
      <c r="H42" s="1180" t="s">
        <v>7725</v>
      </c>
      <c r="I42" s="3183">
        <v>45790</v>
      </c>
      <c r="J42" s="3242">
        <v>45800</v>
      </c>
      <c r="K42" s="3242">
        <v>45806</v>
      </c>
      <c r="L42" s="3169">
        <v>45811</v>
      </c>
      <c r="M42" s="2952"/>
      <c r="N42" s="80" t="s">
        <v>4661</v>
      </c>
      <c r="O42" s="280">
        <v>45770</v>
      </c>
      <c r="P42" s="2961">
        <v>45770</v>
      </c>
      <c r="Q42" s="3563">
        <v>45764</v>
      </c>
      <c r="R42" s="3563">
        <v>45764</v>
      </c>
    </row>
    <row r="43" spans="1:19" s="69" customFormat="1" ht="16.5" hidden="1" customHeight="1" thickBot="1">
      <c r="B43" s="3404"/>
      <c r="C43" s="3058"/>
      <c r="D43" s="2964"/>
      <c r="E43" s="2964"/>
      <c r="F43" s="3059"/>
      <c r="G43" s="2987"/>
      <c r="H43" s="2963"/>
      <c r="I43" s="1583"/>
      <c r="J43" s="1181"/>
      <c r="K43" s="2964"/>
      <c r="L43" s="3104"/>
      <c r="M43" s="2952"/>
      <c r="N43" s="305" t="s">
        <v>4661</v>
      </c>
      <c r="O43" s="60"/>
      <c r="P43" s="60"/>
      <c r="Q43" s="3560"/>
      <c r="R43" s="3561"/>
    </row>
    <row r="44" spans="1:19" s="69" customFormat="1" ht="16.5" hidden="1" customHeight="1" thickTop="1">
      <c r="B44" s="3404"/>
      <c r="C44" s="3057" t="s">
        <v>2040</v>
      </c>
      <c r="D44" s="2960" t="s">
        <v>4710</v>
      </c>
      <c r="E44" s="2960">
        <v>45812</v>
      </c>
      <c r="F44" s="2989">
        <v>45830</v>
      </c>
      <c r="G44" s="3295" t="s">
        <v>2175</v>
      </c>
      <c r="H44" s="1180" t="s">
        <v>7726</v>
      </c>
      <c r="I44" s="2959">
        <v>45827</v>
      </c>
      <c r="J44" s="2960">
        <v>45837</v>
      </c>
      <c r="K44" s="2960">
        <v>45843</v>
      </c>
      <c r="L44" s="1180">
        <v>45848</v>
      </c>
      <c r="M44" s="2952"/>
      <c r="N44" s="80" t="s">
        <v>4661</v>
      </c>
      <c r="O44" s="280">
        <v>45805</v>
      </c>
      <c r="P44" s="2961">
        <v>45805</v>
      </c>
      <c r="Q44" s="3563">
        <v>45799</v>
      </c>
      <c r="R44" s="3563">
        <v>45799</v>
      </c>
    </row>
    <row r="45" spans="1:19" s="69" customFormat="1" ht="16.5" hidden="1" customHeight="1" thickBot="1">
      <c r="B45" s="3404"/>
      <c r="C45" s="3058"/>
      <c r="D45" s="2964"/>
      <c r="E45" s="2964"/>
      <c r="F45" s="3059"/>
      <c r="G45" s="2987"/>
      <c r="H45" s="2963"/>
      <c r="I45" s="1583"/>
      <c r="J45" s="1181"/>
      <c r="K45" s="2964"/>
      <c r="L45" s="3104"/>
      <c r="M45" s="2952"/>
      <c r="N45" s="305" t="s">
        <v>4661</v>
      </c>
      <c r="O45" s="60"/>
      <c r="P45" s="60"/>
      <c r="Q45" s="3560"/>
      <c r="R45" s="3561"/>
    </row>
    <row r="46" spans="1:19" s="69" customFormat="1" ht="24" hidden="1">
      <c r="B46" s="3404"/>
      <c r="C46" s="2951"/>
      <c r="D46" s="2951"/>
      <c r="E46" s="186" t="s">
        <v>96</v>
      </c>
      <c r="F46" s="186" t="s">
        <v>4648</v>
      </c>
      <c r="G46" s="3072" t="s">
        <v>7700</v>
      </c>
      <c r="H46" s="186" t="s">
        <v>99</v>
      </c>
      <c r="I46" s="186" t="s">
        <v>4650</v>
      </c>
      <c r="J46" s="186" t="s">
        <v>1619</v>
      </c>
      <c r="K46" s="186" t="s">
        <v>1020</v>
      </c>
      <c r="L46" s="186" t="s">
        <v>1017</v>
      </c>
      <c r="M46" s="2952"/>
      <c r="N46" s="305"/>
      <c r="O46" s="60"/>
      <c r="P46" s="60"/>
      <c r="Q46" s="3560"/>
      <c r="R46" s="3561"/>
    </row>
    <row r="47" spans="1:19" s="69" customFormat="1" ht="30.75" hidden="1" thickBot="1">
      <c r="B47" s="3412" t="s">
        <v>7727</v>
      </c>
      <c r="C47" s="3328" t="s">
        <v>4652</v>
      </c>
      <c r="D47" s="3329" t="s">
        <v>7723</v>
      </c>
      <c r="E47" s="3330" t="s">
        <v>3233</v>
      </c>
      <c r="F47" s="3331" t="s">
        <v>4654</v>
      </c>
      <c r="G47" s="3332"/>
      <c r="H47" s="3333" t="s">
        <v>1786</v>
      </c>
      <c r="I47" s="3331" t="s">
        <v>4931</v>
      </c>
      <c r="J47" s="3334"/>
      <c r="K47" s="3070"/>
      <c r="L47" s="3071"/>
      <c r="M47" s="2952"/>
      <c r="N47" s="3557"/>
      <c r="O47" s="3593" t="s">
        <v>3581</v>
      </c>
      <c r="P47" s="3691" t="s">
        <v>3582</v>
      </c>
      <c r="Q47" s="3776"/>
      <c r="R47" s="3776"/>
      <c r="S47" s="3702"/>
    </row>
    <row r="48" spans="1:19" s="69" customFormat="1" ht="15" hidden="1" customHeight="1" thickTop="1">
      <c r="A48" s="3411" t="s">
        <v>1999</v>
      </c>
      <c r="B48" s="3410">
        <v>25</v>
      </c>
      <c r="C48" s="3335" t="s">
        <v>5031</v>
      </c>
      <c r="D48" s="3210" t="s">
        <v>4992</v>
      </c>
      <c r="E48" s="2994">
        <v>45830</v>
      </c>
      <c r="F48" s="2994">
        <v>45847</v>
      </c>
      <c r="G48" s="3061" t="s">
        <v>7728</v>
      </c>
      <c r="H48" s="1180" t="s">
        <v>7729</v>
      </c>
      <c r="I48" s="2959">
        <v>45846</v>
      </c>
      <c r="J48" s="2960">
        <v>45858</v>
      </c>
      <c r="K48" s="2960">
        <v>45862</v>
      </c>
      <c r="L48" s="1180">
        <v>45871</v>
      </c>
      <c r="M48" s="2952"/>
      <c r="N48" s="3558" t="s">
        <v>4661</v>
      </c>
      <c r="O48" s="2700">
        <v>45826</v>
      </c>
      <c r="P48" s="3559">
        <v>45826</v>
      </c>
      <c r="Q48" s="3777">
        <v>45820</v>
      </c>
      <c r="R48" s="3777">
        <v>45820</v>
      </c>
      <c r="S48" s="3702"/>
    </row>
    <row r="49" spans="1:21" s="69" customFormat="1" ht="15" hidden="1" customHeight="1" thickBot="1">
      <c r="A49" s="1527"/>
      <c r="B49" s="3410"/>
      <c r="C49" s="3058"/>
      <c r="D49" s="2964"/>
      <c r="E49" s="2964"/>
      <c r="F49" s="3059"/>
      <c r="G49" s="2987"/>
      <c r="H49" s="2963"/>
      <c r="I49" s="1583"/>
      <c r="J49" s="1181"/>
      <c r="K49" s="2964"/>
      <c r="L49" s="3104"/>
      <c r="M49" s="2952"/>
      <c r="N49" s="3557" t="s">
        <v>4661</v>
      </c>
      <c r="O49" s="190"/>
      <c r="P49" s="190"/>
      <c r="Q49" s="3778"/>
      <c r="R49" s="3779"/>
      <c r="S49" s="3702"/>
    </row>
    <row r="50" spans="1:21" s="69" customFormat="1" ht="15" hidden="1" customHeight="1" thickTop="1">
      <c r="A50" s="3429" t="s">
        <v>606</v>
      </c>
      <c r="B50" s="3410">
        <v>34</v>
      </c>
      <c r="C50" s="3057" t="s">
        <v>1973</v>
      </c>
      <c r="D50" s="2960" t="s">
        <v>7730</v>
      </c>
      <c r="E50" s="2960">
        <v>45896</v>
      </c>
      <c r="F50" s="2989">
        <v>45910</v>
      </c>
      <c r="G50" s="3063" t="s">
        <v>404</v>
      </c>
      <c r="H50" s="1180" t="s">
        <v>7731</v>
      </c>
      <c r="I50" s="3032">
        <v>45909</v>
      </c>
      <c r="J50" s="2994">
        <v>45921</v>
      </c>
      <c r="K50" s="2994">
        <v>45925</v>
      </c>
      <c r="L50" s="2984">
        <v>45934</v>
      </c>
      <c r="M50" s="2952"/>
      <c r="N50" s="3558" t="s">
        <v>57</v>
      </c>
      <c r="O50" s="2700">
        <v>45889</v>
      </c>
      <c r="P50" s="3559">
        <v>45889</v>
      </c>
      <c r="Q50" s="3777">
        <v>45883</v>
      </c>
      <c r="R50" s="3777">
        <v>45883</v>
      </c>
      <c r="S50" s="3702"/>
    </row>
    <row r="51" spans="1:21" s="69" customFormat="1" ht="15" hidden="1" customHeight="1" thickBot="1">
      <c r="A51" s="3429"/>
      <c r="B51" s="3410"/>
      <c r="C51" s="3058"/>
      <c r="D51" s="2964"/>
      <c r="E51" s="2964"/>
      <c r="F51" s="3059"/>
      <c r="G51" s="2987"/>
      <c r="H51" s="2963"/>
      <c r="I51" s="1583"/>
      <c r="J51" s="1181"/>
      <c r="K51" s="2964"/>
      <c r="L51" s="3104"/>
      <c r="M51" s="2952"/>
      <c r="N51" s="3557" t="s">
        <v>4661</v>
      </c>
      <c r="O51" s="190"/>
      <c r="P51" s="190"/>
      <c r="Q51" s="3778"/>
      <c r="R51" s="3779"/>
      <c r="S51" s="3702"/>
    </row>
    <row r="52" spans="1:21" s="69" customFormat="1" ht="30.75" customHeight="1">
      <c r="A52" s="3429"/>
      <c r="B52" s="3404"/>
      <c r="C52" s="2951"/>
      <c r="D52" s="2951"/>
      <c r="E52" s="186" t="s">
        <v>96</v>
      </c>
      <c r="F52" s="1123" t="s">
        <v>7732</v>
      </c>
      <c r="G52" s="3072" t="s">
        <v>7700</v>
      </c>
      <c r="H52" s="186" t="s">
        <v>99</v>
      </c>
      <c r="I52" s="1123" t="s">
        <v>1016</v>
      </c>
      <c r="J52" s="186" t="s">
        <v>1619</v>
      </c>
      <c r="K52" s="186" t="s">
        <v>1020</v>
      </c>
      <c r="L52" s="186" t="s">
        <v>1017</v>
      </c>
      <c r="M52" s="2952"/>
      <c r="N52" s="305"/>
      <c r="O52" s="60"/>
      <c r="P52" s="60"/>
      <c r="Q52" s="3780"/>
      <c r="R52" s="3781"/>
      <c r="S52" s="3702"/>
    </row>
    <row r="53" spans="1:21" s="69" customFormat="1" ht="30.75" thickBot="1">
      <c r="A53" s="3429"/>
      <c r="B53" s="3412" t="s">
        <v>7727</v>
      </c>
      <c r="C53" s="3756" t="s">
        <v>4473</v>
      </c>
      <c r="D53" s="3329" t="s">
        <v>7723</v>
      </c>
      <c r="E53" s="3330" t="s">
        <v>1786</v>
      </c>
      <c r="F53" s="3331" t="s">
        <v>4654</v>
      </c>
      <c r="G53" s="3332"/>
      <c r="H53" s="3333" t="s">
        <v>2862</v>
      </c>
      <c r="I53" s="3331"/>
      <c r="J53" s="3334"/>
      <c r="K53" s="3070"/>
      <c r="L53" s="3071"/>
      <c r="M53" s="2952"/>
      <c r="N53" s="3557"/>
      <c r="O53" s="3593" t="s">
        <v>3581</v>
      </c>
      <c r="P53" s="3593" t="s">
        <v>3582</v>
      </c>
      <c r="Q53" s="4246"/>
      <c r="R53" s="4249" t="s">
        <v>7669</v>
      </c>
      <c r="S53" s="4247" t="s">
        <v>7670</v>
      </c>
      <c r="T53" s="4247" t="s">
        <v>7671</v>
      </c>
      <c r="U53" s="3702"/>
    </row>
    <row r="54" spans="1:21" s="69" customFormat="1" ht="15" hidden="1" customHeight="1" thickTop="1">
      <c r="A54" s="3429" t="s">
        <v>7733</v>
      </c>
      <c r="B54" s="3410">
        <v>37</v>
      </c>
      <c r="C54" s="3759" t="s">
        <v>6886</v>
      </c>
      <c r="D54" s="2994" t="s">
        <v>7734</v>
      </c>
      <c r="E54" s="2994">
        <v>45910</v>
      </c>
      <c r="F54" s="2994">
        <v>45924</v>
      </c>
      <c r="G54" s="3063" t="s">
        <v>404</v>
      </c>
      <c r="H54" s="1180" t="s">
        <v>7735</v>
      </c>
      <c r="I54" s="3749">
        <v>45932</v>
      </c>
      <c r="J54" s="2994">
        <v>45944</v>
      </c>
      <c r="K54" s="2994">
        <v>45948</v>
      </c>
      <c r="L54" s="2984">
        <v>45957</v>
      </c>
      <c r="M54" s="2952"/>
      <c r="N54" s="3558" t="s">
        <v>57</v>
      </c>
      <c r="O54" s="2700"/>
      <c r="P54" s="2700"/>
      <c r="Q54" s="3777"/>
      <c r="R54" s="4133"/>
      <c r="S54" s="3702"/>
      <c r="T54" s="3702"/>
      <c r="U54" s="3702"/>
    </row>
    <row r="55" spans="1:21" s="69" customFormat="1" ht="21.75" hidden="1" customHeight="1" thickBot="1">
      <c r="A55" s="3429"/>
      <c r="B55" s="3410"/>
      <c r="C55" s="3772" t="s">
        <v>7736</v>
      </c>
      <c r="D55" s="3773" t="s">
        <v>7737</v>
      </c>
      <c r="E55" s="3773">
        <v>45911</v>
      </c>
      <c r="F55" s="3774">
        <v>45924</v>
      </c>
      <c r="G55" s="2987"/>
      <c r="H55" s="2963"/>
      <c r="I55" s="3784">
        <v>45929</v>
      </c>
      <c r="J55" s="3784"/>
      <c r="K55" s="3785"/>
      <c r="L55" s="3786"/>
      <c r="M55" s="2952"/>
      <c r="N55" s="3557" t="s">
        <v>57</v>
      </c>
      <c r="O55" s="3750">
        <v>45909</v>
      </c>
      <c r="P55" s="3750">
        <v>45910</v>
      </c>
      <c r="Q55" s="3818">
        <v>45903</v>
      </c>
      <c r="R55" s="4149"/>
      <c r="S55" s="3702"/>
      <c r="T55" s="3702"/>
      <c r="U55" s="3702"/>
    </row>
    <row r="56" spans="1:21" s="69" customFormat="1" ht="15" hidden="1" customHeight="1" thickTop="1">
      <c r="A56" s="3834"/>
      <c r="B56" s="3410">
        <v>42</v>
      </c>
      <c r="C56" s="3857" t="s">
        <v>7738</v>
      </c>
      <c r="D56" s="3242" t="s">
        <v>7739</v>
      </c>
      <c r="E56" s="3242">
        <v>45944</v>
      </c>
      <c r="F56" s="3398" t="s">
        <v>391</v>
      </c>
      <c r="G56" s="3061" t="s">
        <v>3069</v>
      </c>
      <c r="H56" s="1180" t="s">
        <v>7740</v>
      </c>
      <c r="I56" s="4286" t="s">
        <v>391</v>
      </c>
      <c r="J56" s="2960">
        <v>45978</v>
      </c>
      <c r="K56" s="2960">
        <v>45981</v>
      </c>
      <c r="L56" s="1180">
        <v>45990</v>
      </c>
      <c r="M56" s="2952"/>
      <c r="N56" s="3558" t="s">
        <v>4661</v>
      </c>
      <c r="O56" s="2700">
        <v>45944</v>
      </c>
      <c r="P56" s="2700">
        <v>45945</v>
      </c>
      <c r="Q56" s="4134">
        <v>45938</v>
      </c>
      <c r="R56" s="4134">
        <v>45938</v>
      </c>
      <c r="S56" s="4134">
        <v>45939</v>
      </c>
      <c r="T56" s="4134">
        <v>45940</v>
      </c>
      <c r="U56" s="3702"/>
    </row>
    <row r="57" spans="1:21" s="69" customFormat="1" ht="15" hidden="1" customHeight="1" thickBot="1">
      <c r="A57" s="3834"/>
      <c r="B57" s="3410"/>
      <c r="C57" s="3754" t="s">
        <v>3392</v>
      </c>
      <c r="D57" s="3755" t="s">
        <v>7741</v>
      </c>
      <c r="E57" s="2964">
        <v>45951</v>
      </c>
      <c r="F57" s="3059">
        <v>45961</v>
      </c>
      <c r="G57" s="2987"/>
      <c r="H57" s="2963"/>
      <c r="I57" s="1583"/>
      <c r="J57" s="1181"/>
      <c r="K57" s="2964"/>
      <c r="L57" s="3104"/>
      <c r="M57" s="2952"/>
      <c r="N57" s="3557" t="s">
        <v>4661</v>
      </c>
      <c r="O57" s="3750">
        <v>45947</v>
      </c>
      <c r="P57" s="3750">
        <v>45949</v>
      </c>
      <c r="Q57" s="4134">
        <v>45941</v>
      </c>
      <c r="R57" s="4134">
        <v>45941</v>
      </c>
      <c r="S57" s="4134">
        <v>45942</v>
      </c>
      <c r="T57" s="4134">
        <v>45943</v>
      </c>
      <c r="U57" s="3702"/>
    </row>
    <row r="58" spans="1:21" s="69" customFormat="1" ht="15" customHeight="1" thickTop="1">
      <c r="A58" s="3834"/>
      <c r="B58" s="3410">
        <v>43</v>
      </c>
      <c r="C58" s="4356" t="s">
        <v>7736</v>
      </c>
      <c r="D58" s="4357" t="s">
        <v>7742</v>
      </c>
      <c r="E58" s="4358">
        <v>45955</v>
      </c>
      <c r="F58" s="4359">
        <v>45969</v>
      </c>
      <c r="G58" s="4360" t="s">
        <v>186</v>
      </c>
      <c r="H58" s="2399" t="s">
        <v>7743</v>
      </c>
      <c r="I58" s="4361">
        <v>45971</v>
      </c>
      <c r="J58" s="4362">
        <v>45985</v>
      </c>
      <c r="K58" s="4362">
        <v>45988</v>
      </c>
      <c r="L58" s="2399">
        <v>45997</v>
      </c>
      <c r="M58" s="2952"/>
      <c r="N58" s="3558" t="s">
        <v>57</v>
      </c>
      <c r="O58" s="2700">
        <v>45951</v>
      </c>
      <c r="P58" s="2700">
        <v>45952</v>
      </c>
      <c r="Q58" s="4134">
        <v>45945</v>
      </c>
      <c r="R58" s="4134">
        <v>45945</v>
      </c>
      <c r="S58" s="4134">
        <v>45946</v>
      </c>
      <c r="T58" s="4134">
        <v>45947</v>
      </c>
      <c r="U58" s="3702"/>
    </row>
    <row r="59" spans="1:21" s="69" customFormat="1" ht="15" customHeight="1" thickBot="1">
      <c r="A59" s="3834"/>
      <c r="B59" s="3410"/>
      <c r="C59" s="3772"/>
      <c r="D59" s="3773"/>
      <c r="E59" s="4363"/>
      <c r="F59" s="4364"/>
      <c r="G59" s="4365"/>
      <c r="H59" s="4366"/>
      <c r="I59" s="2402"/>
      <c r="J59" s="1010"/>
      <c r="K59" s="4363"/>
      <c r="L59" s="4367"/>
      <c r="M59" s="2952"/>
      <c r="N59" s="3557" t="s">
        <v>4661</v>
      </c>
      <c r="O59" s="1534"/>
      <c r="P59" s="1534"/>
      <c r="Q59" s="3776"/>
      <c r="R59" s="4149"/>
      <c r="S59" s="3702"/>
      <c r="T59" s="3702"/>
      <c r="U59" s="3702"/>
    </row>
    <row r="60" spans="1:21" s="69" customFormat="1" ht="15" customHeight="1" thickTop="1" thickBot="1">
      <c r="A60" s="3834" t="s">
        <v>7744</v>
      </c>
      <c r="B60" s="3410">
        <v>44</v>
      </c>
      <c r="C60" s="4368" t="s">
        <v>4282</v>
      </c>
      <c r="D60" s="4369" t="s">
        <v>7745</v>
      </c>
      <c r="E60" s="4370">
        <v>45955</v>
      </c>
      <c r="F60" s="3775" t="s">
        <v>391</v>
      </c>
      <c r="G60" s="4360" t="s">
        <v>7308</v>
      </c>
      <c r="H60" s="2399" t="s">
        <v>7746</v>
      </c>
      <c r="I60" s="3775" t="s">
        <v>391</v>
      </c>
      <c r="J60" s="4362">
        <v>45992</v>
      </c>
      <c r="K60" s="4362">
        <v>45995</v>
      </c>
      <c r="L60" s="2399">
        <v>46004</v>
      </c>
      <c r="M60" s="2952"/>
      <c r="N60" s="3558" t="s">
        <v>4661</v>
      </c>
      <c r="O60" s="2700">
        <v>45958</v>
      </c>
      <c r="P60" s="2700">
        <v>45959</v>
      </c>
      <c r="Q60" s="4134">
        <v>45952</v>
      </c>
      <c r="R60" s="4134">
        <v>45952</v>
      </c>
      <c r="S60" s="4134">
        <v>45953</v>
      </c>
      <c r="T60" s="4134">
        <v>45954</v>
      </c>
      <c r="U60" s="3702"/>
    </row>
    <row r="61" spans="1:21" s="69" customFormat="1" ht="15" customHeight="1" thickTop="1" thickBot="1">
      <c r="A61" s="3834"/>
      <c r="B61" s="3410"/>
      <c r="C61" s="4371" t="s">
        <v>5186</v>
      </c>
      <c r="D61" s="4372" t="s">
        <v>7747</v>
      </c>
      <c r="E61" s="3850">
        <v>45955</v>
      </c>
      <c r="F61" s="3850">
        <v>45963</v>
      </c>
      <c r="G61" s="4365"/>
      <c r="H61" s="4366"/>
      <c r="I61" s="2402"/>
      <c r="J61" s="1010"/>
      <c r="K61" s="4363"/>
      <c r="L61" s="4367"/>
      <c r="M61" s="2952"/>
      <c r="N61" s="3557" t="s">
        <v>4661</v>
      </c>
      <c r="O61" s="4150">
        <v>45949</v>
      </c>
      <c r="P61" s="4150">
        <v>45951</v>
      </c>
      <c r="Q61" s="3776"/>
      <c r="R61" s="4149"/>
      <c r="S61" s="3702"/>
      <c r="T61" s="3702"/>
      <c r="U61" s="3702"/>
    </row>
    <row r="62" spans="1:21" s="69" customFormat="1" ht="15" customHeight="1" thickTop="1">
      <c r="A62" s="3834" t="s">
        <v>4476</v>
      </c>
      <c r="B62" s="3410">
        <v>45</v>
      </c>
      <c r="C62" s="4373" t="s">
        <v>404</v>
      </c>
      <c r="D62" s="4369" t="s">
        <v>7748</v>
      </c>
      <c r="E62" s="4374">
        <v>45965</v>
      </c>
      <c r="F62" s="4374">
        <f>E62+14</f>
        <v>45979</v>
      </c>
      <c r="G62" s="4360" t="s">
        <v>5980</v>
      </c>
      <c r="H62" s="2399" t="s">
        <v>7749</v>
      </c>
      <c r="I62" s="4361">
        <v>45985</v>
      </c>
      <c r="J62" s="4362">
        <f>I62+14</f>
        <v>45999</v>
      </c>
      <c r="K62" s="4362">
        <f>I62+17</f>
        <v>46002</v>
      </c>
      <c r="L62" s="2399">
        <f>I62+26</f>
        <v>46011</v>
      </c>
      <c r="M62" s="2952"/>
      <c r="N62" s="3558" t="str">
        <f>IF(I62&gt;F62,".","XX")</f>
        <v>.</v>
      </c>
      <c r="O62" s="2700">
        <f>O60+7</f>
        <v>45965</v>
      </c>
      <c r="P62" s="2700">
        <f>O62+1</f>
        <v>45966</v>
      </c>
      <c r="Q62" s="4134">
        <f>O62-6</f>
        <v>45959</v>
      </c>
      <c r="R62" s="4134">
        <f>Q62+0</f>
        <v>45959</v>
      </c>
      <c r="S62" s="4134">
        <f>O62-5</f>
        <v>45960</v>
      </c>
      <c r="T62" s="4134">
        <f>O62-4</f>
        <v>45961</v>
      </c>
      <c r="U62" s="3702"/>
    </row>
    <row r="63" spans="1:21" s="69" customFormat="1" ht="15" customHeight="1" thickBot="1">
      <c r="A63" s="3834" t="s">
        <v>7750</v>
      </c>
      <c r="B63" s="3410"/>
      <c r="C63" s="4375" t="s">
        <v>133</v>
      </c>
      <c r="D63" s="4376" t="s">
        <v>7751</v>
      </c>
      <c r="E63" s="3775">
        <v>45973</v>
      </c>
      <c r="F63" s="3775" t="s">
        <v>391</v>
      </c>
      <c r="G63" s="4365"/>
      <c r="H63" s="4366"/>
      <c r="I63" s="2402"/>
      <c r="J63" s="1010"/>
      <c r="K63" s="4363"/>
      <c r="L63" s="4367"/>
      <c r="M63" s="2952"/>
      <c r="N63" s="3557" t="str">
        <f>IF(I63&gt;F62,".","XX")</f>
        <v>XX</v>
      </c>
      <c r="O63" s="4150">
        <v>45968</v>
      </c>
      <c r="P63" s="4150">
        <v>45970</v>
      </c>
      <c r="Q63" s="3776"/>
      <c r="R63" s="4149"/>
      <c r="S63" s="3702"/>
      <c r="T63" s="3702"/>
      <c r="U63" s="3702"/>
    </row>
    <row r="64" spans="1:21" s="69" customFormat="1" ht="15" customHeight="1" thickTop="1">
      <c r="A64" s="3834"/>
      <c r="B64" s="3410">
        <v>46</v>
      </c>
      <c r="C64" s="4356" t="s">
        <v>4504</v>
      </c>
      <c r="D64" s="4357" t="s">
        <v>7752</v>
      </c>
      <c r="E64" s="4362">
        <v>45977</v>
      </c>
      <c r="F64" s="4359">
        <f>E64+12</f>
        <v>45989</v>
      </c>
      <c r="G64" s="4377" t="s">
        <v>7753</v>
      </c>
      <c r="H64" s="2399" t="s">
        <v>7754</v>
      </c>
      <c r="I64" s="4361">
        <f>I62+7</f>
        <v>45992</v>
      </c>
      <c r="J64" s="4362">
        <f>I64+14</f>
        <v>46006</v>
      </c>
      <c r="K64" s="4362">
        <f>I64+17</f>
        <v>46009</v>
      </c>
      <c r="L64" s="2399">
        <f>I64+26</f>
        <v>46018</v>
      </c>
      <c r="M64" s="2952"/>
      <c r="N64" s="3558" t="str">
        <f>IF(I64&gt;F64,".","XX")</f>
        <v>.</v>
      </c>
      <c r="O64" s="2700">
        <f>O62+7</f>
        <v>45972</v>
      </c>
      <c r="P64" s="2700">
        <f>O64+1</f>
        <v>45973</v>
      </c>
      <c r="Q64" s="4134">
        <f>O64-6</f>
        <v>45966</v>
      </c>
      <c r="R64" s="4134">
        <f>Q64+0</f>
        <v>45966</v>
      </c>
      <c r="S64" s="4134">
        <f>O64-5</f>
        <v>45967</v>
      </c>
      <c r="T64" s="4134">
        <f>O64-4</f>
        <v>45968</v>
      </c>
      <c r="U64" s="3702"/>
    </row>
    <row r="65" spans="1:21" s="69" customFormat="1" ht="15" customHeight="1" thickBot="1">
      <c r="A65" s="3834"/>
      <c r="B65" s="3410"/>
      <c r="C65" s="4378"/>
      <c r="D65" s="4363"/>
      <c r="E65" s="4363"/>
      <c r="F65" s="4364"/>
      <c r="G65" s="4365"/>
      <c r="H65" s="4366"/>
      <c r="I65" s="2402"/>
      <c r="J65" s="1010"/>
      <c r="K65" s="4363"/>
      <c r="L65" s="4367"/>
      <c r="M65" s="2952"/>
      <c r="N65" s="3557" t="str">
        <f>IF(I65&gt;F64,".","XX")</f>
        <v>XX</v>
      </c>
      <c r="O65" s="1534"/>
      <c r="P65" s="1534"/>
      <c r="Q65" s="3776"/>
      <c r="R65" s="4149"/>
      <c r="S65" s="3702"/>
      <c r="T65" s="3702"/>
      <c r="U65" s="3702"/>
    </row>
    <row r="66" spans="1:21" s="69" customFormat="1" ht="15" customHeight="1" thickTop="1">
      <c r="A66" s="3834"/>
      <c r="B66" s="3410">
        <v>47</v>
      </c>
      <c r="C66" s="4356" t="s">
        <v>4490</v>
      </c>
      <c r="D66" s="4357" t="s">
        <v>7755</v>
      </c>
      <c r="E66" s="4358">
        <v>45978</v>
      </c>
      <c r="F66" s="4359">
        <f>E66+14</f>
        <v>45992</v>
      </c>
      <c r="G66" s="4360" t="s">
        <v>7756</v>
      </c>
      <c r="H66" s="2399" t="s">
        <v>7757</v>
      </c>
      <c r="I66" s="4361">
        <f>I64+7</f>
        <v>45999</v>
      </c>
      <c r="J66" s="4362">
        <f>I66+14</f>
        <v>46013</v>
      </c>
      <c r="K66" s="4362">
        <f>I66+17</f>
        <v>46016</v>
      </c>
      <c r="L66" s="2399">
        <f>I66+26</f>
        <v>46025</v>
      </c>
      <c r="M66" s="2952"/>
      <c r="N66" s="3558" t="str">
        <f>IF(I66&gt;F66,".","XX")</f>
        <v>.</v>
      </c>
      <c r="O66" s="2700">
        <f>O64+7</f>
        <v>45979</v>
      </c>
      <c r="P66" s="2700">
        <f>O66+1</f>
        <v>45980</v>
      </c>
      <c r="Q66" s="4134">
        <f>O66-6</f>
        <v>45973</v>
      </c>
      <c r="R66" s="4134">
        <f>Q66+0</f>
        <v>45973</v>
      </c>
      <c r="S66" s="4134">
        <f>O66-5</f>
        <v>45974</v>
      </c>
      <c r="T66" s="4134">
        <f>O66-4</f>
        <v>45975</v>
      </c>
      <c r="U66" s="3702"/>
    </row>
    <row r="67" spans="1:21" s="69" customFormat="1" ht="15" customHeight="1" thickBot="1">
      <c r="A67" s="3834"/>
      <c r="B67" s="3410"/>
      <c r="C67" s="3772"/>
      <c r="D67" s="4363"/>
      <c r="E67" s="4363"/>
      <c r="F67" s="4364"/>
      <c r="G67" s="4365"/>
      <c r="H67" s="4366"/>
      <c r="I67" s="2402"/>
      <c r="J67" s="1010"/>
      <c r="K67" s="4363"/>
      <c r="L67" s="4367"/>
      <c r="M67" s="2952"/>
      <c r="N67" s="3557" t="str">
        <f>IF(I67&gt;F66,".","XX")</f>
        <v>XX</v>
      </c>
      <c r="O67" s="1534"/>
      <c r="P67" s="1534"/>
      <c r="Q67" s="3776"/>
      <c r="R67" s="4149"/>
      <c r="S67" s="3702"/>
      <c r="T67" s="3702"/>
      <c r="U67" s="3702"/>
    </row>
    <row r="68" spans="1:21" s="69" customFormat="1" ht="15" customHeight="1" thickTop="1">
      <c r="A68" s="3834" t="s">
        <v>7738</v>
      </c>
      <c r="B68" s="3410">
        <v>48</v>
      </c>
      <c r="C68" s="4356" t="s">
        <v>7758</v>
      </c>
      <c r="D68" s="4357" t="s">
        <v>7759</v>
      </c>
      <c r="E68" s="4362">
        <v>45986</v>
      </c>
      <c r="F68" s="4359">
        <f>E68+14</f>
        <v>46000</v>
      </c>
      <c r="G68" s="4373" t="s">
        <v>404</v>
      </c>
      <c r="H68" s="3800" t="s">
        <v>7760</v>
      </c>
      <c r="I68" s="4463">
        <f>I66+7</f>
        <v>46006</v>
      </c>
      <c r="J68" s="4369">
        <f>I68+14</f>
        <v>46020</v>
      </c>
      <c r="K68" s="4369">
        <f>I68+17</f>
        <v>46023</v>
      </c>
      <c r="L68" s="3800">
        <f>I68+26</f>
        <v>46032</v>
      </c>
      <c r="M68" s="2952"/>
      <c r="N68" s="3558" t="str">
        <f>IF(I68&gt;F68,".","XX")</f>
        <v>.</v>
      </c>
      <c r="O68" s="2700">
        <f>O66+7</f>
        <v>45986</v>
      </c>
      <c r="P68" s="2700">
        <f>O68+1</f>
        <v>45987</v>
      </c>
      <c r="Q68" s="4134">
        <f>O68-6</f>
        <v>45980</v>
      </c>
      <c r="R68" s="4134">
        <f>Q68+0</f>
        <v>45980</v>
      </c>
      <c r="S68" s="4134">
        <f>O68-5</f>
        <v>45981</v>
      </c>
      <c r="T68" s="4134">
        <f>O68-4</f>
        <v>45982</v>
      </c>
      <c r="U68" s="3702"/>
    </row>
    <row r="69" spans="1:21" s="69" customFormat="1" ht="15" customHeight="1" thickBot="1">
      <c r="A69" s="3834"/>
      <c r="B69" s="3410"/>
      <c r="C69" s="3772"/>
      <c r="D69" s="4363"/>
      <c r="E69" s="4363"/>
      <c r="F69" s="4364"/>
      <c r="G69" s="4365"/>
      <c r="H69" s="4366"/>
      <c r="I69" s="2402"/>
      <c r="J69" s="1010"/>
      <c r="K69" s="4363"/>
      <c r="L69" s="4367"/>
      <c r="M69" s="2952"/>
      <c r="N69" s="3557" t="str">
        <f>IF(I69&gt;F68,".","XX")</f>
        <v>XX</v>
      </c>
      <c r="O69" s="1534"/>
      <c r="P69" s="1534"/>
      <c r="Q69" s="3776"/>
      <c r="R69" s="4149"/>
      <c r="S69" s="3702"/>
      <c r="T69" s="3702"/>
      <c r="U69" s="3702"/>
    </row>
    <row r="70" spans="1:21" s="69" customFormat="1" ht="15" customHeight="1" thickTop="1">
      <c r="A70" s="3834"/>
      <c r="B70" s="3410">
        <v>49</v>
      </c>
      <c r="C70" s="4356" t="s">
        <v>7736</v>
      </c>
      <c r="D70" s="4357" t="s">
        <v>7761</v>
      </c>
      <c r="E70" s="4362">
        <v>45993</v>
      </c>
      <c r="F70" s="4359">
        <f>E70+14</f>
        <v>46007</v>
      </c>
      <c r="G70" s="4360" t="s">
        <v>7429</v>
      </c>
      <c r="H70" s="2399" t="s">
        <v>7762</v>
      </c>
      <c r="I70" s="4361">
        <f>I68+7</f>
        <v>46013</v>
      </c>
      <c r="J70" s="4362">
        <f>I70+14</f>
        <v>46027</v>
      </c>
      <c r="K70" s="4362">
        <f>I70+17</f>
        <v>46030</v>
      </c>
      <c r="L70" s="2399">
        <f>I70+26</f>
        <v>46039</v>
      </c>
      <c r="M70" s="2952"/>
      <c r="N70" s="3558" t="str">
        <f>IF(I70&gt;F70,".","XX")</f>
        <v>.</v>
      </c>
      <c r="O70" s="2700">
        <f>O68+7</f>
        <v>45993</v>
      </c>
      <c r="P70" s="2700">
        <f>O70+1</f>
        <v>45994</v>
      </c>
      <c r="Q70" s="4134">
        <f>O70-6</f>
        <v>45987</v>
      </c>
      <c r="R70" s="4134">
        <f>Q70+0</f>
        <v>45987</v>
      </c>
      <c r="S70" s="4134">
        <f>O70-5</f>
        <v>45988</v>
      </c>
      <c r="T70" s="4134">
        <f>O70-4</f>
        <v>45989</v>
      </c>
      <c r="U70" s="3702"/>
    </row>
    <row r="71" spans="1:21" s="69" customFormat="1" ht="15" customHeight="1" thickBot="1">
      <c r="A71" s="3834"/>
      <c r="B71" s="3410"/>
      <c r="C71" s="3772" t="s">
        <v>7758</v>
      </c>
      <c r="D71" s="4363" t="s">
        <v>7759</v>
      </c>
      <c r="E71" s="4363">
        <v>45986</v>
      </c>
      <c r="F71" s="4364">
        <v>46000</v>
      </c>
      <c r="G71" s="4365"/>
      <c r="H71" s="4366"/>
      <c r="I71" s="2402"/>
      <c r="J71" s="1010"/>
      <c r="K71" s="4363"/>
      <c r="L71" s="4367"/>
      <c r="M71" s="2952"/>
      <c r="N71" s="3557" t="str">
        <f>IF(I71&gt;F70,".","XX")</f>
        <v>XX</v>
      </c>
      <c r="O71" s="1534"/>
      <c r="P71" s="1534"/>
      <c r="Q71" s="3776"/>
      <c r="R71" s="4149"/>
      <c r="S71" s="3702"/>
      <c r="T71" s="3702"/>
      <c r="U71" s="3702"/>
    </row>
    <row r="72" spans="1:21" s="69" customFormat="1" ht="15" customHeight="1" thickTop="1">
      <c r="A72" s="3834"/>
      <c r="B72" s="3410">
        <v>50</v>
      </c>
      <c r="C72" s="4356" t="s">
        <v>4282</v>
      </c>
      <c r="D72" s="4357" t="s">
        <v>7763</v>
      </c>
      <c r="E72" s="4362">
        <v>46000</v>
      </c>
      <c r="F72" s="4359">
        <f>E72+14</f>
        <v>46014</v>
      </c>
      <c r="G72" s="4360" t="s">
        <v>2603</v>
      </c>
      <c r="H72" s="2399" t="s">
        <v>7764</v>
      </c>
      <c r="I72" s="4361">
        <f>I70+7</f>
        <v>46020</v>
      </c>
      <c r="J72" s="4362">
        <f>I72+14</f>
        <v>46034</v>
      </c>
      <c r="K72" s="4362">
        <f>I72+17</f>
        <v>46037</v>
      </c>
      <c r="L72" s="2399">
        <f>I72+26</f>
        <v>46046</v>
      </c>
      <c r="M72" s="2952"/>
      <c r="N72" s="3558" t="str">
        <f>IF(I72&gt;F72,".","XX")</f>
        <v>.</v>
      </c>
      <c r="O72" s="2700">
        <f>O70+7</f>
        <v>46000</v>
      </c>
      <c r="P72" s="2700">
        <f>O72+1</f>
        <v>46001</v>
      </c>
      <c r="Q72" s="4134">
        <f>O72-6</f>
        <v>45994</v>
      </c>
      <c r="R72" s="4134">
        <f>Q72+0</f>
        <v>45994</v>
      </c>
      <c r="S72" s="4134">
        <f>O72-5</f>
        <v>45995</v>
      </c>
      <c r="T72" s="4134">
        <f>O72-4</f>
        <v>45996</v>
      </c>
      <c r="U72" s="3702"/>
    </row>
    <row r="73" spans="1:21" s="69" customFormat="1" ht="15" customHeight="1" thickBot="1">
      <c r="A73" s="3834"/>
      <c r="B73" s="3410"/>
      <c r="C73" s="4378"/>
      <c r="D73" s="4363"/>
      <c r="E73" s="4363"/>
      <c r="F73" s="4364"/>
      <c r="G73" s="4365"/>
      <c r="H73" s="4366"/>
      <c r="I73" s="2402"/>
      <c r="J73" s="1010"/>
      <c r="K73" s="4363"/>
      <c r="L73" s="4367"/>
      <c r="M73" s="2952"/>
      <c r="N73" s="3557" t="str">
        <f>IF(I73&gt;F72,".","XX")</f>
        <v>XX</v>
      </c>
      <c r="O73" s="1534"/>
      <c r="P73" s="1534"/>
      <c r="Q73" s="3776"/>
      <c r="R73" s="4149"/>
      <c r="S73" s="3702"/>
      <c r="T73" s="3702"/>
      <c r="U73" s="3702"/>
    </row>
    <row r="74" spans="1:21" s="69" customFormat="1" ht="15" customHeight="1" thickTop="1">
      <c r="A74" s="3834"/>
      <c r="B74" s="3410">
        <v>51</v>
      </c>
      <c r="C74" s="4356" t="s">
        <v>4476</v>
      </c>
      <c r="D74" s="4357" t="s">
        <v>7765</v>
      </c>
      <c r="E74" s="4362">
        <f>E72+7</f>
        <v>46007</v>
      </c>
      <c r="F74" s="4359">
        <f>E74+14</f>
        <v>46021</v>
      </c>
      <c r="G74" s="4360" t="s">
        <v>5735</v>
      </c>
      <c r="H74" s="2399" t="s">
        <v>7766</v>
      </c>
      <c r="I74" s="4361">
        <f>I72+7</f>
        <v>46027</v>
      </c>
      <c r="J74" s="4362">
        <f>I74+14</f>
        <v>46041</v>
      </c>
      <c r="K74" s="4362">
        <f>I74+17</f>
        <v>46044</v>
      </c>
      <c r="L74" s="2399">
        <f>I74+26</f>
        <v>46053</v>
      </c>
      <c r="M74" s="2952"/>
      <c r="N74" s="3558" t="str">
        <f>IF(I74&gt;F74,".","XX")</f>
        <v>.</v>
      </c>
      <c r="O74" s="2700">
        <f>O72+7</f>
        <v>46007</v>
      </c>
      <c r="P74" s="2700">
        <f>O74+1</f>
        <v>46008</v>
      </c>
      <c r="Q74" s="4134">
        <f>O74-6</f>
        <v>46001</v>
      </c>
      <c r="R74" s="4134">
        <f>Q74+0</f>
        <v>46001</v>
      </c>
      <c r="S74" s="4134">
        <f>O74-5</f>
        <v>46002</v>
      </c>
      <c r="T74" s="4134">
        <f>O74-4</f>
        <v>46003</v>
      </c>
      <c r="U74" s="3702"/>
    </row>
    <row r="75" spans="1:21" s="69" customFormat="1" ht="15" customHeight="1" thickBot="1">
      <c r="A75" s="3834"/>
      <c r="B75" s="3410"/>
      <c r="C75" s="4378"/>
      <c r="D75" s="4363"/>
      <c r="E75" s="4363"/>
      <c r="F75" s="4364"/>
      <c r="G75" s="4365"/>
      <c r="H75" s="4366"/>
      <c r="I75" s="2402"/>
      <c r="J75" s="1010"/>
      <c r="K75" s="4363"/>
      <c r="L75" s="4367"/>
      <c r="M75" s="2952"/>
      <c r="N75" s="3557" t="str">
        <f>IF(I75&gt;F74,".","XX")</f>
        <v>XX</v>
      </c>
      <c r="O75" s="1534"/>
      <c r="P75" s="1534"/>
      <c r="Q75" s="3776"/>
      <c r="R75" s="4149"/>
      <c r="S75" s="3702"/>
      <c r="T75" s="3702"/>
      <c r="U75" s="3702"/>
    </row>
    <row r="76" spans="1:21" s="69" customFormat="1" ht="15" customHeight="1" thickTop="1">
      <c r="A76" s="3834"/>
      <c r="B76" s="3410">
        <v>52</v>
      </c>
      <c r="C76" s="4356" t="s">
        <v>4504</v>
      </c>
      <c r="D76" s="4357" t="s">
        <v>7767</v>
      </c>
      <c r="E76" s="4362">
        <f>E74+7</f>
        <v>46014</v>
      </c>
      <c r="F76" s="4359">
        <f>E76+14</f>
        <v>46028</v>
      </c>
      <c r="G76" s="4360" t="s">
        <v>3069</v>
      </c>
      <c r="H76" s="2399" t="s">
        <v>7768</v>
      </c>
      <c r="I76" s="4361">
        <f>I74+7</f>
        <v>46034</v>
      </c>
      <c r="J76" s="4362">
        <f>I76+14</f>
        <v>46048</v>
      </c>
      <c r="K76" s="4362">
        <f>I76+17</f>
        <v>46051</v>
      </c>
      <c r="L76" s="2399">
        <f>I76+26</f>
        <v>46060</v>
      </c>
      <c r="M76" s="2952"/>
      <c r="N76" s="3558" t="str">
        <f>IF(I76&gt;F76,".","XX")</f>
        <v>.</v>
      </c>
      <c r="O76" s="2700">
        <f>O74+7</f>
        <v>46014</v>
      </c>
      <c r="P76" s="2700">
        <f>O76+1</f>
        <v>46015</v>
      </c>
      <c r="Q76" s="4134">
        <f>O76-6</f>
        <v>46008</v>
      </c>
      <c r="R76" s="4134">
        <f>Q76+0</f>
        <v>46008</v>
      </c>
      <c r="S76" s="4134">
        <f>O76-5</f>
        <v>46009</v>
      </c>
      <c r="T76" s="4134">
        <f>O76-4</f>
        <v>46010</v>
      </c>
      <c r="U76" s="3702"/>
    </row>
    <row r="77" spans="1:21" s="69" customFormat="1" ht="15" customHeight="1" thickBot="1">
      <c r="A77" s="3834"/>
      <c r="B77" s="3410"/>
      <c r="C77" s="4378"/>
      <c r="D77" s="4363"/>
      <c r="E77" s="4363"/>
      <c r="F77" s="4364"/>
      <c r="G77" s="4365"/>
      <c r="H77" s="4366"/>
      <c r="I77" s="2402"/>
      <c r="J77" s="1010"/>
      <c r="K77" s="4363"/>
      <c r="L77" s="4367"/>
      <c r="M77" s="2952"/>
      <c r="N77" s="3557" t="str">
        <f>IF(I77&gt;F76,".","XX")</f>
        <v>XX</v>
      </c>
      <c r="O77" s="1534"/>
      <c r="P77" s="1534"/>
      <c r="Q77" s="3776"/>
      <c r="R77" s="3782"/>
      <c r="S77" s="3702"/>
      <c r="T77" s="3702"/>
      <c r="U77" s="3702"/>
    </row>
    <row r="78" spans="1:21" s="69" customFormat="1" ht="15" customHeight="1" thickTop="1">
      <c r="A78" s="3834"/>
      <c r="B78" s="3410">
        <v>1</v>
      </c>
      <c r="C78" s="4356" t="s">
        <v>4490</v>
      </c>
      <c r="D78" s="4357" t="s">
        <v>7769</v>
      </c>
      <c r="E78" s="4362">
        <f>E76+7</f>
        <v>46021</v>
      </c>
      <c r="F78" s="4359">
        <f>E78+14</f>
        <v>46035</v>
      </c>
      <c r="G78" s="4360" t="s">
        <v>186</v>
      </c>
      <c r="H78" s="2399" t="s">
        <v>7770</v>
      </c>
      <c r="I78" s="4361">
        <f>I76+7</f>
        <v>46041</v>
      </c>
      <c r="J78" s="4362">
        <f>I78+14</f>
        <v>46055</v>
      </c>
      <c r="K78" s="4362">
        <f>I78+17</f>
        <v>46058</v>
      </c>
      <c r="L78" s="2399">
        <f>I78+26</f>
        <v>46067</v>
      </c>
      <c r="M78" s="2952"/>
      <c r="N78" s="3558" t="str">
        <f>IF(I78&gt;F78,".","XX")</f>
        <v>.</v>
      </c>
      <c r="O78" s="2700">
        <f>O76+7</f>
        <v>46021</v>
      </c>
      <c r="P78" s="2700">
        <f>O78+1</f>
        <v>46022</v>
      </c>
      <c r="Q78" s="4134">
        <f>O78-6</f>
        <v>46015</v>
      </c>
      <c r="R78" s="4134">
        <f>Q78+0</f>
        <v>46015</v>
      </c>
      <c r="S78" s="4134">
        <f>O78-5</f>
        <v>46016</v>
      </c>
      <c r="T78" s="4134">
        <f>O78-4</f>
        <v>46017</v>
      </c>
      <c r="U78" s="3702"/>
    </row>
    <row r="79" spans="1:21" s="69" customFormat="1" ht="15" customHeight="1" thickBot="1">
      <c r="A79" s="3834"/>
      <c r="B79" s="3410"/>
      <c r="C79" s="3772"/>
      <c r="D79" s="4363"/>
      <c r="E79" s="4363"/>
      <c r="F79" s="4364"/>
      <c r="G79" s="4365"/>
      <c r="H79" s="4366"/>
      <c r="I79" s="2402"/>
      <c r="J79" s="1010"/>
      <c r="K79" s="4363"/>
      <c r="L79" s="4367"/>
      <c r="M79" s="2952"/>
      <c r="N79" s="3557" t="str">
        <f>IF(I79&gt;F78,".","XX")</f>
        <v>XX</v>
      </c>
      <c r="O79" s="1534"/>
      <c r="P79" s="1534"/>
      <c r="Q79" s="3776"/>
      <c r="R79" s="3782"/>
      <c r="S79" s="3702"/>
      <c r="T79" s="3702"/>
      <c r="U79" s="3702"/>
    </row>
    <row r="80" spans="1:21" s="69" customFormat="1" ht="15" customHeight="1" thickTop="1">
      <c r="A80" s="3834"/>
      <c r="B80" s="3410">
        <v>2</v>
      </c>
      <c r="C80" s="4356" t="s">
        <v>7758</v>
      </c>
      <c r="D80" s="4357" t="s">
        <v>7771</v>
      </c>
      <c r="E80" s="4362">
        <f>E78+7</f>
        <v>46028</v>
      </c>
      <c r="F80" s="4359">
        <f>E80+14</f>
        <v>46042</v>
      </c>
      <c r="G80" s="4360" t="s">
        <v>7772</v>
      </c>
      <c r="H80" s="2399" t="s">
        <v>7773</v>
      </c>
      <c r="I80" s="4361">
        <f>I78+7</f>
        <v>46048</v>
      </c>
      <c r="J80" s="4362">
        <f>I80+14</f>
        <v>46062</v>
      </c>
      <c r="K80" s="4362">
        <f>I80+17</f>
        <v>46065</v>
      </c>
      <c r="L80" s="2399">
        <f>I80+26</f>
        <v>46074</v>
      </c>
      <c r="M80" s="2952"/>
      <c r="N80" s="3558" t="str">
        <f>IF(I80&gt;F80,".","XX")</f>
        <v>.</v>
      </c>
      <c r="O80" s="2700">
        <f>O78+7</f>
        <v>46028</v>
      </c>
      <c r="P80" s="2700">
        <f>O80+1</f>
        <v>46029</v>
      </c>
      <c r="Q80" s="4134">
        <f>O80-6</f>
        <v>46022</v>
      </c>
      <c r="R80" s="4134">
        <f>Q80+0</f>
        <v>46022</v>
      </c>
      <c r="S80" s="4134">
        <f>O80-5</f>
        <v>46023</v>
      </c>
      <c r="T80" s="4134">
        <f>O80-4</f>
        <v>46024</v>
      </c>
      <c r="U80" s="3702"/>
    </row>
    <row r="81" spans="1:21" s="69" customFormat="1" ht="15" customHeight="1" thickBot="1">
      <c r="A81" s="3834"/>
      <c r="B81" s="3410"/>
      <c r="C81" s="3772"/>
      <c r="D81" s="4363"/>
      <c r="E81" s="4363"/>
      <c r="F81" s="4364"/>
      <c r="G81" s="4365"/>
      <c r="H81" s="4366"/>
      <c r="I81" s="2402"/>
      <c r="J81" s="1010"/>
      <c r="K81" s="4363"/>
      <c r="L81" s="4367"/>
      <c r="M81" s="2952"/>
      <c r="N81" s="3557" t="str">
        <f>IF(I81&gt;F80,".","XX")</f>
        <v>XX</v>
      </c>
      <c r="O81" s="1534"/>
      <c r="P81" s="1534"/>
      <c r="Q81" s="3776"/>
      <c r="R81" s="3782"/>
      <c r="S81" s="3702"/>
      <c r="T81" s="3702"/>
      <c r="U81" s="3702"/>
    </row>
    <row r="82" spans="1:21" s="69" customFormat="1" ht="15" customHeight="1" thickTop="1">
      <c r="A82" s="3834"/>
      <c r="B82" s="3410">
        <v>3</v>
      </c>
      <c r="C82" s="4356" t="s">
        <v>7736</v>
      </c>
      <c r="D82" s="4357" t="s">
        <v>7774</v>
      </c>
      <c r="E82" s="4362">
        <f>E80+7</f>
        <v>46035</v>
      </c>
      <c r="F82" s="4359">
        <f>E82+14</f>
        <v>46049</v>
      </c>
      <c r="G82" s="4360" t="s">
        <v>2290</v>
      </c>
      <c r="H82" s="2399" t="s">
        <v>7775</v>
      </c>
      <c r="I82" s="4361">
        <f>I80+7</f>
        <v>46055</v>
      </c>
      <c r="J82" s="4362">
        <f>I82+14</f>
        <v>46069</v>
      </c>
      <c r="K82" s="4362">
        <f>I82+17</f>
        <v>46072</v>
      </c>
      <c r="L82" s="2399">
        <f>I82+26</f>
        <v>46081</v>
      </c>
      <c r="M82" s="2952"/>
      <c r="N82" s="3558" t="str">
        <f>IF(I82&gt;F82,".","XX")</f>
        <v>.</v>
      </c>
      <c r="O82" s="2700">
        <f>O80+7</f>
        <v>46035</v>
      </c>
      <c r="P82" s="2700">
        <f>O82+1</f>
        <v>46036</v>
      </c>
      <c r="Q82" s="4134">
        <f>O82-6</f>
        <v>46029</v>
      </c>
      <c r="R82" s="4134">
        <f>Q82+0</f>
        <v>46029</v>
      </c>
      <c r="S82" s="4134">
        <f>O82-5</f>
        <v>46030</v>
      </c>
      <c r="T82" s="4134">
        <f>O82-4</f>
        <v>46031</v>
      </c>
      <c r="U82" s="3702"/>
    </row>
    <row r="83" spans="1:21" s="69" customFormat="1" ht="15" customHeight="1" thickBot="1">
      <c r="A83" s="3834"/>
      <c r="B83" s="3410"/>
      <c r="C83" s="4378"/>
      <c r="D83" s="4363"/>
      <c r="E83" s="4363"/>
      <c r="F83" s="4364"/>
      <c r="G83" s="4365"/>
      <c r="H83" s="4366"/>
      <c r="I83" s="2402"/>
      <c r="J83" s="1010"/>
      <c r="K83" s="4363"/>
      <c r="L83" s="4367"/>
      <c r="M83" s="2952"/>
      <c r="N83" s="3557" t="str">
        <f>IF(I83&gt;F82,".","XX")</f>
        <v>XX</v>
      </c>
      <c r="O83" s="1534"/>
      <c r="P83" s="1534"/>
      <c r="Q83" s="3776"/>
      <c r="R83" s="3782"/>
      <c r="S83" s="3702"/>
      <c r="T83" s="3702"/>
      <c r="U83" s="3702"/>
    </row>
    <row r="84" spans="1:21" s="69" customFormat="1" ht="15" customHeight="1" thickTop="1">
      <c r="A84" s="3834"/>
      <c r="B84" s="3410">
        <v>4</v>
      </c>
      <c r="C84" s="4356" t="s">
        <v>4282</v>
      </c>
      <c r="D84" s="4357" t="s">
        <v>7776</v>
      </c>
      <c r="E84" s="4362">
        <f>E82+7</f>
        <v>46042</v>
      </c>
      <c r="F84" s="4359">
        <f>E84+14</f>
        <v>46056</v>
      </c>
      <c r="G84" s="4360" t="s">
        <v>2290</v>
      </c>
      <c r="H84" s="2399" t="s">
        <v>7777</v>
      </c>
      <c r="I84" s="4361">
        <f>I82+7</f>
        <v>46062</v>
      </c>
      <c r="J84" s="4362">
        <f>I84+14</f>
        <v>46076</v>
      </c>
      <c r="K84" s="4362">
        <f>I84+17</f>
        <v>46079</v>
      </c>
      <c r="L84" s="2399">
        <f>I84+26</f>
        <v>46088</v>
      </c>
      <c r="M84" s="2952"/>
      <c r="N84" s="3558" t="str">
        <f>IF(I84&gt;F84,".","XX")</f>
        <v>.</v>
      </c>
      <c r="O84" s="2700">
        <f>O82+7</f>
        <v>46042</v>
      </c>
      <c r="P84" s="2700">
        <f>O84+1</f>
        <v>46043</v>
      </c>
      <c r="Q84" s="4134">
        <f>O84-6</f>
        <v>46036</v>
      </c>
      <c r="R84" s="4134">
        <f>Q84+0</f>
        <v>46036</v>
      </c>
      <c r="S84" s="4134">
        <f>O84-5</f>
        <v>46037</v>
      </c>
      <c r="T84" s="4134">
        <f>O84-4</f>
        <v>46038</v>
      </c>
      <c r="U84" s="3702"/>
    </row>
    <row r="85" spans="1:21" s="69" customFormat="1" ht="15" customHeight="1" thickBot="1">
      <c r="A85" s="3834"/>
      <c r="B85" s="3410"/>
      <c r="C85" s="4378"/>
      <c r="D85" s="4363"/>
      <c r="E85" s="4363"/>
      <c r="F85" s="4364"/>
      <c r="G85" s="4365"/>
      <c r="H85" s="4366"/>
      <c r="I85" s="2402"/>
      <c r="J85" s="1010"/>
      <c r="K85" s="4363"/>
      <c r="L85" s="4367"/>
      <c r="M85" s="2952"/>
      <c r="N85" s="3557" t="str">
        <f>IF(I85&gt;F84,".","XX")</f>
        <v>XX</v>
      </c>
      <c r="O85" s="1534"/>
      <c r="P85" s="1534"/>
      <c r="Q85" s="3776"/>
      <c r="R85" s="3782"/>
      <c r="S85" s="3702"/>
      <c r="T85" s="3702"/>
      <c r="U85" s="3702"/>
    </row>
    <row r="86" spans="1:21" s="451" customFormat="1" ht="19.5" thickTop="1">
      <c r="A86" s="3653"/>
      <c r="B86" s="3407"/>
      <c r="C86" s="4801" t="s">
        <v>609</v>
      </c>
      <c r="D86" s="4801"/>
      <c r="E86" s="4801"/>
      <c r="F86" s="4801"/>
      <c r="G86" s="4801"/>
      <c r="H86" s="4801"/>
      <c r="I86" s="1565"/>
      <c r="J86" s="1565"/>
      <c r="K86" s="1565"/>
      <c r="L86" s="3400"/>
      <c r="M86" s="450"/>
      <c r="N86" s="450"/>
      <c r="O86" s="3751"/>
      <c r="P86" s="3752"/>
      <c r="Q86" s="3782"/>
      <c r="R86" s="3782"/>
      <c r="S86" s="3819"/>
      <c r="T86" s="3819"/>
      <c r="U86" s="3819"/>
    </row>
    <row r="87" spans="1:21" s="451" customFormat="1">
      <c r="A87" s="3654"/>
      <c r="B87" s="3407"/>
      <c r="C87" s="854"/>
      <c r="D87" s="851"/>
      <c r="E87" s="851"/>
      <c r="F87" s="851"/>
      <c r="G87" s="852"/>
      <c r="H87" s="853"/>
      <c r="I87" s="851"/>
      <c r="J87" s="851"/>
      <c r="K87" s="851"/>
      <c r="L87" s="855"/>
      <c r="M87" s="450"/>
      <c r="N87" s="450"/>
      <c r="O87" s="3753"/>
      <c r="P87" s="305"/>
      <c r="Q87" s="3820"/>
      <c r="R87" s="3820"/>
      <c r="S87" s="3819"/>
      <c r="T87" s="3819"/>
      <c r="U87" s="3819"/>
    </row>
    <row r="88" spans="1:21" s="69" customFormat="1">
      <c r="A88" s="3030"/>
      <c r="B88" s="3408"/>
      <c r="C88" s="230" t="s">
        <v>0</v>
      </c>
      <c r="E88" s="1416" t="s">
        <v>2209</v>
      </c>
      <c r="F88" s="70"/>
      <c r="G88" s="70" t="s">
        <v>35</v>
      </c>
      <c r="H88" s="70"/>
      <c r="K88" s="70" t="s">
        <v>60</v>
      </c>
      <c r="L88" s="70" t="str">
        <f>'HOW TO-&gt;'!$B$136</f>
        <v>6011 2413</v>
      </c>
      <c r="M88" s="70"/>
      <c r="N88" s="60"/>
      <c r="O88" s="60"/>
      <c r="Q88" s="3781"/>
      <c r="R88" s="3781"/>
      <c r="S88" s="3702"/>
      <c r="T88" s="3702"/>
    </row>
    <row r="89" spans="1:21" s="69" customFormat="1">
      <c r="A89" s="3030"/>
      <c r="B89" s="3408"/>
      <c r="C89" s="80" t="s">
        <v>1</v>
      </c>
      <c r="E89" s="283" t="s">
        <v>610</v>
      </c>
      <c r="F89" s="70"/>
      <c r="G89" s="69" t="s">
        <v>611</v>
      </c>
      <c r="I89" s="283" t="s">
        <v>38</v>
      </c>
      <c r="K89" s="69" t="s">
        <v>62</v>
      </c>
      <c r="M89" s="250" t="s">
        <v>63</v>
      </c>
      <c r="N89" s="60"/>
      <c r="O89" s="60"/>
      <c r="Q89" s="3781"/>
      <c r="R89" s="3781"/>
      <c r="S89" s="3702"/>
      <c r="T89" s="3702"/>
    </row>
    <row r="90" spans="1:21">
      <c r="A90" s="383"/>
      <c r="B90" s="3409"/>
      <c r="C90" s="80"/>
      <c r="D90" s="69"/>
      <c r="E90" s="283"/>
      <c r="F90" s="60"/>
      <c r="G90" s="69"/>
      <c r="H90" s="69"/>
      <c r="I90" s="283"/>
      <c r="J90" s="69"/>
      <c r="K90" s="69" t="str">
        <f>'HOW TO-&gt;'!$A$138</f>
        <v>PERMIT</v>
      </c>
      <c r="L90" s="69"/>
      <c r="M90" s="3053" t="str">
        <f>'HOW TO-&gt;'!$C$138</f>
        <v>SG094-SinPermit@msc.com</v>
      </c>
      <c r="N90" s="60"/>
      <c r="Q90" s="3780"/>
      <c r="R90" s="3780"/>
      <c r="S90" s="3813"/>
      <c r="T90" s="3813"/>
    </row>
    <row r="91" spans="1:21" s="60" customFormat="1">
      <c r="A91" s="383"/>
      <c r="B91" s="3409"/>
      <c r="C91" s="78">
        <f>'HOW TO-&gt;'!$A$105</f>
        <v>0</v>
      </c>
      <c r="D91" s="78">
        <f>'HOW TO-&gt;'!$B$105</f>
        <v>0</v>
      </c>
      <c r="E91" s="64">
        <f>'HOW TO-&gt;'!$C$105</f>
        <v>0</v>
      </c>
      <c r="G91" s="78" t="str">
        <f>'HOW TO-&gt;'!$A$124</f>
        <v>ROBERT CHIA</v>
      </c>
      <c r="H91" s="78" t="str">
        <f>'HOW TO-&gt;'!$B$124</f>
        <v>6011 0564</v>
      </c>
      <c r="I91" s="64" t="str">
        <f>'HOW TO-&gt;'!$C$124</f>
        <v>robert.chia@msc.com</v>
      </c>
      <c r="K91" s="78" t="str">
        <f>'HOW TO-&gt;'!$A$139</f>
        <v>RAYNAR ANG</v>
      </c>
      <c r="L91" s="78" t="str">
        <f>'HOW TO-&gt;'!$B$139</f>
        <v>6011 2358</v>
      </c>
      <c r="M91" s="64" t="str">
        <f>'HOW TO-&gt;'!$C$139</f>
        <v>raynar.ang@msc.com</v>
      </c>
      <c r="Q91" s="3780"/>
      <c r="R91" s="3780"/>
      <c r="S91" s="3821"/>
      <c r="T91" s="3821"/>
    </row>
    <row r="92" spans="1:21" s="60" customFormat="1">
      <c r="A92" s="383"/>
      <c r="B92" s="3409"/>
      <c r="C92" s="78" t="str">
        <f>'HOW TO-&gt;'!$A$107</f>
        <v>PHOEBE HUANG</v>
      </c>
      <c r="D92" s="78" t="str">
        <f>'HOW TO-&gt;'!$B$107</f>
        <v>6011 0562</v>
      </c>
      <c r="E92" s="64" t="str">
        <f>'HOW TO-&gt;'!$C$107</f>
        <v>phoebe.huang@msc.com</v>
      </c>
      <c r="G92" s="78" t="str">
        <f>'HOW TO-&gt;'!$A$125</f>
        <v>S. Y. LIEW</v>
      </c>
      <c r="H92" s="78" t="str">
        <f>'HOW TO-&gt;'!$B$125</f>
        <v>6011 2348</v>
      </c>
      <c r="I92" s="64" t="str">
        <f>'HOW TO-&gt;'!$C$125</f>
        <v>seoyi.liew@msc.com</v>
      </c>
      <c r="K92" s="78" t="str">
        <f>'HOW TO-&gt;'!$A$140</f>
        <v>KAI SIANG</v>
      </c>
      <c r="L92" s="78" t="str">
        <f>'HOW TO-&gt;'!$B$140</f>
        <v>6011 2356</v>
      </c>
      <c r="M92" s="64" t="str">
        <f>'HOW TO-&gt;'!$C$140</f>
        <v>kaisiang.lim@msc.com</v>
      </c>
      <c r="Q92" s="3560"/>
      <c r="R92" s="3560"/>
    </row>
    <row r="93" spans="1:21" s="60" customFormat="1">
      <c r="A93" s="383"/>
      <c r="B93" s="3409"/>
      <c r="C93" s="78" t="str">
        <f>'HOW TO-&gt;'!$A$108</f>
        <v>SHERWIN LIM</v>
      </c>
      <c r="D93" s="78" t="str">
        <f>'HOW TO-&gt;'!$B$108</f>
        <v>6011 2395</v>
      </c>
      <c r="E93" s="64" t="str">
        <f>'HOW TO-&gt;'!$C$108</f>
        <v>sherwin.lim@msc.com</v>
      </c>
      <c r="G93" s="78" t="str">
        <f>'HOW TO-&gt;'!$A$126</f>
        <v>SHARON KOH</v>
      </c>
      <c r="H93" s="78" t="str">
        <f>'HOW TO-&gt;'!$B$126</f>
        <v>6011 2349</v>
      </c>
      <c r="I93" s="64" t="str">
        <f>'HOW TO-&gt;'!$C$126</f>
        <v>sharon.koh@msc.com</v>
      </c>
      <c r="K93" s="78" t="str">
        <f>'HOW TO-&gt;'!$A$141</f>
        <v>DEWI</v>
      </c>
      <c r="L93" s="78" t="str">
        <f>'HOW TO-&gt;'!$B$141</f>
        <v>6011 2354</v>
      </c>
      <c r="M93" s="64" t="str">
        <f>'HOW TO-&gt;'!$C$141</f>
        <v>dewi.ratnah@msc.com</v>
      </c>
      <c r="Q93" s="3560"/>
      <c r="R93" s="3560"/>
    </row>
    <row r="94" spans="1:21" s="60" customFormat="1">
      <c r="A94" s="383"/>
      <c r="B94" s="3409"/>
      <c r="C94" s="78" t="str">
        <f>'HOW TO-&gt;'!$A$106</f>
        <v>NATALIE LEW</v>
      </c>
      <c r="D94" s="78" t="str">
        <f>'HOW TO-&gt;'!$B$106</f>
        <v>6011 2399</v>
      </c>
      <c r="E94" s="64" t="str">
        <f>'HOW TO-&gt;'!$C$106</f>
        <v>natalie.lew@msc.com</v>
      </c>
      <c r="G94" s="78" t="str">
        <f>'HOW TO-&gt;'!$A$127</f>
        <v>ANGELIA LAU</v>
      </c>
      <c r="H94" s="78" t="str">
        <f>'HOW TO-&gt;'!$B$127</f>
        <v>6011 2346</v>
      </c>
      <c r="I94" s="64" t="str">
        <f>'HOW TO-&gt;'!$C$127</f>
        <v>angelia.lau@msc.com</v>
      </c>
      <c r="K94" s="78" t="str">
        <f>'HOW TO-&gt;'!$A$142</f>
        <v>YU TING</v>
      </c>
      <c r="L94" s="78" t="str">
        <f>'HOW TO-&gt;'!$B$142</f>
        <v>6011 2359</v>
      </c>
      <c r="M94" s="64" t="str">
        <f>'HOW TO-&gt;'!$C$142</f>
        <v>yuting.luo@msc.com</v>
      </c>
      <c r="Q94" s="3560"/>
      <c r="R94" s="3560"/>
    </row>
    <row r="95" spans="1:21" s="60" customFormat="1">
      <c r="A95" s="383"/>
      <c r="B95" s="3406"/>
      <c r="C95" s="78" t="str">
        <f>'HOW TO-&gt;'!$A$109</f>
        <v>CHOK KAR HEE</v>
      </c>
      <c r="D95" s="78" t="str">
        <f>'HOW TO-&gt;'!$B$109</f>
        <v>6011 2397</v>
      </c>
      <c r="E95" s="64" t="str">
        <f>'HOW TO-&gt;'!$C$109</f>
        <v>karhee.chok@msc.com</v>
      </c>
      <c r="G95" s="78" t="str">
        <f>'HOW TO-&gt;'!$A$128</f>
        <v>NOOR AFNINDAH</v>
      </c>
      <c r="H95" s="78" t="str">
        <f>'HOW TO-&gt;'!$B$128</f>
        <v>6011 2347</v>
      </c>
      <c r="I95" s="64" t="str">
        <f>'HOW TO-&gt;'!$C$128</f>
        <v>noor.afnindah@msc.com</v>
      </c>
      <c r="K95" s="78" t="str">
        <f>'HOW TO-&gt;'!$A$143</f>
        <v>SHAN SHAN</v>
      </c>
      <c r="L95" s="78" t="str">
        <f>'HOW TO-&gt;'!$B$143</f>
        <v>6011 2353</v>
      </c>
      <c r="M95" s="64" t="str">
        <f>'HOW TO-&gt;'!$C$143</f>
        <v>shanshan.chin@msc.com</v>
      </c>
      <c r="Q95" s="3560"/>
      <c r="R95" s="3560"/>
    </row>
    <row r="96" spans="1:21" s="60" customFormat="1">
      <c r="B96" s="3406"/>
      <c r="C96" s="78" t="str">
        <f>'HOW TO-&gt;'!$A$115</f>
        <v>YURIKO KHOO</v>
      </c>
      <c r="D96" s="78" t="str">
        <f>'HOW TO-&gt;'!$B$115</f>
        <v>6011 2402</v>
      </c>
      <c r="E96" s="64" t="str">
        <f>'HOW TO-&gt;'!$C$115</f>
        <v>yuriko.k@msc.com</v>
      </c>
      <c r="G96" s="78" t="str">
        <f>'HOW TO-&gt;'!$A$129</f>
        <v>NG CHING WEI</v>
      </c>
      <c r="H96" s="78" t="str">
        <f>'HOW TO-&gt;'!$B$129</f>
        <v>6011 2404</v>
      </c>
      <c r="I96" s="64" t="str">
        <f>'HOW TO-&gt;'!$C$129</f>
        <v>chingwei.ng@msc.com</v>
      </c>
      <c r="K96" s="78" t="str">
        <f>'HOW TO-&gt;'!$A$144</f>
        <v>EUNICE</v>
      </c>
      <c r="L96" s="78" t="str">
        <f>'HOW TO-&gt;'!$B$144</f>
        <v>6011 2355</v>
      </c>
      <c r="M96" s="64" t="str">
        <f>'HOW TO-&gt;'!$C$144</f>
        <v>eunice.chan@msc.com</v>
      </c>
      <c r="Q96" s="3560"/>
      <c r="R96" s="3560"/>
    </row>
    <row r="97" spans="2:18" s="60" customFormat="1">
      <c r="B97" s="3406"/>
      <c r="C97" s="78" t="str">
        <f>'HOW TO-&gt;'!$A$113</f>
        <v>LAWRENCE ANG (CROSS-TRADE)</v>
      </c>
      <c r="D97" s="78" t="str">
        <f>'HOW TO-&gt;'!$B$113</f>
        <v>6011 2400</v>
      </c>
      <c r="E97" s="64" t="str">
        <f>'HOW TO-&gt;'!$C$113</f>
        <v>lawrence.ang@msc.com</v>
      </c>
      <c r="G97" s="78" t="str">
        <f>'HOW TO-&gt;'!$A$130</f>
        <v>ZOEY ONG</v>
      </c>
      <c r="H97" s="78">
        <f>'HOW TO-&gt;'!$B$130</f>
        <v>0</v>
      </c>
      <c r="I97" s="64" t="str">
        <f>'HOW TO-&gt;'!$C$130</f>
        <v>zoey.ong@msc.com</v>
      </c>
      <c r="K97" s="78" t="str">
        <f>'HOW TO-&gt;'!$A$145</f>
        <v>HAZEL</v>
      </c>
      <c r="L97" s="78" t="str">
        <f>'HOW TO-&gt;'!$B$145</f>
        <v>6011 2435</v>
      </c>
      <c r="M97" s="64" t="str">
        <f>'HOW TO-&gt;'!$C$145</f>
        <v>hazel.toh@msc.com</v>
      </c>
      <c r="Q97" s="3560"/>
      <c r="R97" s="3560"/>
    </row>
    <row r="98" spans="2:18" s="60" customFormat="1">
      <c r="B98" s="3406"/>
      <c r="C98" s="78" t="str">
        <f>'HOW TO-&gt;'!$A$112</f>
        <v>SUE ANN SOON</v>
      </c>
      <c r="D98" s="78" t="str">
        <f>'HOW TO-&gt;'!$B$112</f>
        <v>6011 2327</v>
      </c>
      <c r="E98" s="64" t="str">
        <f>'HOW TO-&gt;'!$C$112</f>
        <v>sueann.soon@msc.com</v>
      </c>
      <c r="G98" s="78" t="str">
        <f>'HOW TO-&gt;'!$A$131</f>
        <v>.</v>
      </c>
      <c r="H98" s="78" t="str">
        <f>'HOW TO-&gt;'!$B$131</f>
        <v>.</v>
      </c>
      <c r="I98" s="64" t="str">
        <f>'HOW TO-&gt;'!$C$131</f>
        <v>.</v>
      </c>
      <c r="K98" s="78">
        <f>'HOW TO-&gt;'!$A$146</f>
        <v>0</v>
      </c>
      <c r="L98" s="78">
        <f>'HOW TO-&gt;'!$B$146</f>
        <v>0</v>
      </c>
      <c r="M98" s="64">
        <f>'HOW TO-&gt;'!$C$146</f>
        <v>0</v>
      </c>
      <c r="Q98" s="3560"/>
      <c r="R98" s="3560"/>
    </row>
    <row r="99" spans="2:18" s="60" customFormat="1">
      <c r="B99" s="3406"/>
      <c r="C99" s="78" t="str">
        <f>'HOW TO-&gt;'!$A$114</f>
        <v>DARIUS ONG</v>
      </c>
      <c r="D99" s="78" t="str">
        <f>'HOW TO-&gt;'!$B$114</f>
        <v>6011 2396</v>
      </c>
      <c r="E99" s="64" t="str">
        <f>'HOW TO-&gt;'!$C$114</f>
        <v>darius.ong@msc.com</v>
      </c>
      <c r="G99" s="78">
        <f>'HOW TO-&gt;'!$A$132</f>
        <v>0</v>
      </c>
      <c r="H99" s="78">
        <f>'HOW TO-&gt;'!$B$132</f>
        <v>0</v>
      </c>
      <c r="I99" s="64">
        <f>'HOW TO-&gt;'!$C$132</f>
        <v>0</v>
      </c>
      <c r="K99" s="78">
        <f>'HOW TO-&gt;'!$A$147</f>
        <v>0</v>
      </c>
      <c r="L99" s="78">
        <f>'HOW TO-&gt;'!$B$147</f>
        <v>0</v>
      </c>
      <c r="M99" s="64">
        <f>'HOW TO-&gt;'!$C$147</f>
        <v>0</v>
      </c>
      <c r="Q99" s="3560"/>
      <c r="R99" s="3560"/>
    </row>
    <row r="100" spans="2:18" s="60" customFormat="1">
      <c r="B100" s="3406"/>
      <c r="C100" s="78" t="str">
        <f>'HOW TO-&gt;'!$A$110</f>
        <v>LEWIS SOH</v>
      </c>
      <c r="D100" s="78" t="str">
        <f>'HOW TO-&gt;'!$B$110</f>
        <v>6011 7905</v>
      </c>
      <c r="E100" s="64" t="str">
        <f>'HOW TO-&gt;'!$C$110</f>
        <v>lewis.soh@msc.com</v>
      </c>
      <c r="H100" s="82"/>
      <c r="I100" s="250"/>
      <c r="K100" s="78">
        <f>'HOW TO-&gt;'!$A$148</f>
        <v>0</v>
      </c>
      <c r="L100" s="78">
        <f>'HOW TO-&gt;'!$B$148</f>
        <v>0</v>
      </c>
      <c r="M100" s="64">
        <f>'HOW TO-&gt;'!$C$148</f>
        <v>0</v>
      </c>
      <c r="Q100" s="3560"/>
      <c r="R100" s="3560"/>
    </row>
    <row r="101" spans="2:18" s="60" customFormat="1">
      <c r="B101" s="3406"/>
      <c r="C101" s="78" t="str">
        <f>'HOW TO-&gt;'!$A$111</f>
        <v xml:space="preserve">MELVIN TAN </v>
      </c>
      <c r="D101" s="78" t="str">
        <f>'HOW TO-&gt;'!$B$111</f>
        <v>6011 0561</v>
      </c>
      <c r="E101" s="64" t="str">
        <f>'HOW TO-&gt;'!$C$111</f>
        <v>melvin.tan@msc.com</v>
      </c>
      <c r="H101" s="82"/>
      <c r="I101" s="82"/>
      <c r="J101" s="250"/>
      <c r="K101" s="78"/>
      <c r="L101" s="78"/>
      <c r="M101" s="64"/>
      <c r="Q101" s="3560"/>
      <c r="R101" s="3560"/>
    </row>
    <row r="102" spans="2:18">
      <c r="C102" s="78">
        <f>'HOW TO-&gt;'!$A$118</f>
        <v>0</v>
      </c>
      <c r="D102" s="78">
        <f>'HOW TO-&gt;'!$B$118</f>
        <v>0</v>
      </c>
      <c r="E102" s="64">
        <f>'HOW TO-&gt;'!$C$118</f>
        <v>0</v>
      </c>
      <c r="F102" s="60"/>
      <c r="G102" s="60"/>
      <c r="H102" s="60"/>
      <c r="I102" s="60"/>
      <c r="J102" s="60"/>
      <c r="K102" s="60"/>
      <c r="L102" s="60"/>
      <c r="M102" s="60"/>
      <c r="N102" s="60"/>
    </row>
    <row r="103" spans="2:18">
      <c r="C103" s="78" t="str">
        <f>'HOW TO-&gt;'!$A$119</f>
        <v xml:space="preserve">MAIN LINE  </v>
      </c>
      <c r="D103" s="78" t="str">
        <f>'HOW TO-&gt;'!$B$119</f>
        <v>6011 2424</v>
      </c>
      <c r="E103" s="64">
        <f>'HOW TO-&gt;'!$C$119</f>
        <v>0</v>
      </c>
      <c r="F103" s="60"/>
      <c r="G103" s="60"/>
      <c r="H103" s="60"/>
      <c r="I103" s="60"/>
      <c r="J103" s="60"/>
      <c r="K103" s="60"/>
      <c r="L103" s="60"/>
      <c r="M103" s="60"/>
      <c r="N103" s="60"/>
    </row>
    <row r="104" spans="2:18">
      <c r="C104" s="78">
        <f>'HOW TO-&gt;'!$A$120</f>
        <v>0</v>
      </c>
      <c r="D104" s="78">
        <f>'HOW TO-&gt;'!$B$120</f>
        <v>0</v>
      </c>
      <c r="E104" s="64">
        <f>'HOW TO-&gt;'!$C$120</f>
        <v>0</v>
      </c>
      <c r="F104" s="60"/>
      <c r="G104" s="60"/>
      <c r="H104" s="60"/>
      <c r="I104" s="60"/>
      <c r="J104" s="60"/>
      <c r="K104" s="60"/>
      <c r="L104" s="60"/>
      <c r="M104" s="60"/>
      <c r="N104" s="60"/>
    </row>
    <row r="105" spans="2:18">
      <c r="C105" s="60"/>
      <c r="D105" s="60"/>
      <c r="E105" s="60"/>
      <c r="F105" s="60"/>
      <c r="G105" s="60"/>
      <c r="H105" s="60"/>
      <c r="I105" s="60"/>
      <c r="J105" s="60"/>
      <c r="K105" s="60"/>
      <c r="L105" s="60"/>
      <c r="M105" s="60"/>
      <c r="N105" s="60"/>
    </row>
  </sheetData>
  <sheetProtection algorithmName="SHA-512" hashValue="+1L8jBjw1qkJnthZzZboyIsBr2YtvA2q9ZcKhasSwQlxfiaVsvshsaore5reMBm4wFuy6XEB3djIWdbzAEQyIg==" saltValue="PMtwMnr2E+UEQ/6qLPHs0Q==" spinCount="100000" sheet="1" formatCells="0"/>
  <mergeCells count="1">
    <mergeCell ref="C86:H86"/>
  </mergeCells>
  <hyperlinks>
    <hyperlink ref="I89" display="custsvc@msca.com.sg" xr:uid="{A9354215-1644-4524-9954-07FFB848D710}"/>
    <hyperlink ref="M89" display="sinexp@msca.com.sg" xr:uid="{F3E362F5-AC1F-4DDC-9043-B997516B91DD}"/>
    <hyperlink ref="E88" r:id="rId1" xr:uid="{4601F691-C82F-4EB8-805D-5781862A4400}"/>
    <hyperlink ref="E89"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T65"/>
  <sheetViews>
    <sheetView zoomScale="75" zoomScaleNormal="75" workbookViewId="0">
      <pane ySplit="7" topLeftCell="A15" activePane="bottomLeft" state="frozen"/>
      <selection pane="bottomLeft"/>
    </sheetView>
  </sheetViews>
  <sheetFormatPr defaultColWidth="9.42578125" defaultRowHeight="12.75"/>
  <cols>
    <col min="1" max="1" width="14" style="2170" customWidth="1"/>
    <col min="2" max="2" width="3.140625" style="2170" customWidth="1"/>
    <col min="3" max="3" width="22" style="5" customWidth="1"/>
    <col min="4" max="4" width="11.42578125" style="5" customWidth="1"/>
    <col min="5" max="5" width="14.28515625" style="5" customWidth="1"/>
    <col min="6" max="6" width="12.28515625" style="5" customWidth="1"/>
    <col min="7" max="7" width="24" style="5" customWidth="1"/>
    <col min="8" max="8" width="10.5703125" style="5" customWidth="1"/>
    <col min="9" max="12" width="12.28515625" style="5" customWidth="1"/>
    <col min="13" max="13" width="16.5703125" style="5" customWidth="1"/>
    <col min="14" max="14" width="13.85546875" style="5" customWidth="1"/>
    <col min="15" max="15" width="11.85546875" style="5" customWidth="1"/>
    <col min="16" max="18" width="10.140625" customWidth="1"/>
    <col min="19" max="19" width="10.140625" style="11" customWidth="1"/>
    <col min="20" max="23" width="17.140625" style="5" customWidth="1"/>
    <col min="24" max="16384" width="9.42578125" style="5"/>
  </cols>
  <sheetData>
    <row r="1" spans="1:19" ht="15">
      <c r="A1" s="3593"/>
      <c r="B1" s="30"/>
      <c r="C1" s="4119"/>
      <c r="D1" s="4119"/>
      <c r="E1" s="4119"/>
    </row>
    <row r="2" spans="1:19" s="6" customFormat="1" ht="33">
      <c r="A2" s="2170"/>
      <c r="B2" s="2170"/>
      <c r="C2" s="138" t="s">
        <v>93</v>
      </c>
      <c r="D2" s="44"/>
      <c r="Q2" s="4135"/>
      <c r="S2" s="772"/>
    </row>
    <row r="3" spans="1:19" s="6" customFormat="1" ht="22.5" customHeight="1">
      <c r="A3" s="2170"/>
      <c r="B3" s="2170"/>
      <c r="C3" s="169"/>
      <c r="D3" s="44"/>
      <c r="Q3" s="4135"/>
      <c r="S3" s="772"/>
    </row>
    <row r="4" spans="1:19" ht="22.5" customHeight="1">
      <c r="C4" s="169"/>
      <c r="D4" s="45"/>
      <c r="E4" s="171" t="s">
        <v>7778</v>
      </c>
      <c r="H4" s="45"/>
      <c r="I4" s="45"/>
      <c r="J4" s="45"/>
      <c r="K4" s="45"/>
      <c r="L4" s="45"/>
      <c r="M4" s="37"/>
      <c r="N4" s="37"/>
      <c r="O4" s="37"/>
    </row>
    <row r="5" spans="1:19" ht="22.5" customHeight="1">
      <c r="C5" s="751"/>
      <c r="D5" s="46"/>
      <c r="E5" s="46"/>
      <c r="F5" s="47"/>
      <c r="G5" s="774"/>
      <c r="H5" s="46"/>
      <c r="I5" s="46"/>
      <c r="J5" s="46"/>
      <c r="K5" s="46"/>
      <c r="L5" s="46"/>
      <c r="M5" s="37"/>
      <c r="N5" s="37"/>
      <c r="O5" s="37"/>
    </row>
    <row r="6" spans="1:19" customFormat="1" ht="34.5" customHeight="1">
      <c r="A6" s="2170"/>
      <c r="B6" s="2170"/>
      <c r="C6" s="2118"/>
      <c r="D6" s="2119"/>
      <c r="E6" s="91" t="s">
        <v>96</v>
      </c>
      <c r="F6" s="91" t="s">
        <v>4648</v>
      </c>
      <c r="G6" s="140" t="s">
        <v>7779</v>
      </c>
      <c r="H6" s="140" t="s">
        <v>2077</v>
      </c>
      <c r="I6" s="2120" t="s">
        <v>658</v>
      </c>
      <c r="J6" s="91" t="s">
        <v>1767</v>
      </c>
      <c r="K6" s="91" t="s">
        <v>1771</v>
      </c>
      <c r="L6" s="91" t="s">
        <v>1773</v>
      </c>
      <c r="M6" s="140" t="s">
        <v>1600</v>
      </c>
      <c r="N6" s="3593" t="s">
        <v>3581</v>
      </c>
      <c r="O6" s="3691" t="s">
        <v>3582</v>
      </c>
      <c r="P6" s="4246"/>
      <c r="Q6" s="4247" t="s">
        <v>7669</v>
      </c>
      <c r="R6" s="4247" t="s">
        <v>7670</v>
      </c>
      <c r="S6" s="4247" t="s">
        <v>7671</v>
      </c>
    </row>
    <row r="7" spans="1:19" customFormat="1" ht="12.75" customHeight="1" thickBot="1">
      <c r="A7" s="2170"/>
      <c r="B7" s="2170"/>
      <c r="C7" s="4293" t="s">
        <v>4956</v>
      </c>
      <c r="D7" s="2127"/>
      <c r="E7" s="143"/>
      <c r="F7" s="3590"/>
      <c r="G7" s="3591"/>
      <c r="H7" s="3591"/>
      <c r="I7" s="3592" t="s">
        <v>5843</v>
      </c>
      <c r="J7" s="3590"/>
      <c r="K7" s="3590"/>
      <c r="L7" s="3590"/>
      <c r="M7" s="3590"/>
      <c r="N7" s="1610"/>
      <c r="O7" s="1610"/>
      <c r="P7" s="4248"/>
      <c r="Q7" s="3813"/>
      <c r="R7" s="3813"/>
      <c r="S7" s="3813"/>
    </row>
    <row r="8" spans="1:19" customFormat="1" ht="15" customHeight="1" thickTop="1">
      <c r="A8" s="3835" t="s">
        <v>1973</v>
      </c>
      <c r="B8" s="3410">
        <v>41</v>
      </c>
      <c r="C8" s="4380" t="s">
        <v>1973</v>
      </c>
      <c r="D8" s="4362" t="s">
        <v>7780</v>
      </c>
      <c r="E8" s="4362">
        <v>45942</v>
      </c>
      <c r="F8" s="4359">
        <v>45956</v>
      </c>
      <c r="G8" s="4381" t="s">
        <v>7781</v>
      </c>
      <c r="H8" s="408" t="s">
        <v>7782</v>
      </c>
      <c r="I8" s="2103">
        <v>45956</v>
      </c>
      <c r="J8" s="4382">
        <v>45981</v>
      </c>
      <c r="K8" s="400">
        <v>45984</v>
      </c>
      <c r="L8" s="4382">
        <v>45986</v>
      </c>
      <c r="M8" s="412">
        <v>45992</v>
      </c>
      <c r="N8" s="2700">
        <v>45938</v>
      </c>
      <c r="O8" s="2700">
        <v>45938</v>
      </c>
      <c r="P8" s="4133">
        <v>45932</v>
      </c>
      <c r="Q8" s="3777">
        <v>45932</v>
      </c>
      <c r="R8" s="4133">
        <v>45933</v>
      </c>
      <c r="S8" s="4133">
        <f>N8-4</f>
        <v>45934</v>
      </c>
    </row>
    <row r="9" spans="1:19" customFormat="1" ht="15" customHeight="1" thickBot="1">
      <c r="A9" s="3835"/>
      <c r="B9" s="3410"/>
      <c r="C9" s="4378"/>
      <c r="D9" s="4363"/>
      <c r="E9" s="4363"/>
      <c r="F9" s="4364"/>
      <c r="G9" s="2097"/>
      <c r="H9" s="2097"/>
      <c r="I9" s="2098"/>
      <c r="J9" s="414"/>
      <c r="K9" s="414"/>
      <c r="L9" s="414"/>
      <c r="M9" s="414"/>
      <c r="N9" s="268"/>
      <c r="O9" s="3761"/>
      <c r="P9" s="4136"/>
      <c r="Q9" s="3778"/>
      <c r="R9" s="3813"/>
      <c r="S9" s="3813"/>
    </row>
    <row r="10" spans="1:19" customFormat="1" ht="15" customHeight="1" thickTop="1">
      <c r="A10" s="3835" t="s">
        <v>7783</v>
      </c>
      <c r="B10" s="3410">
        <v>42</v>
      </c>
      <c r="C10" s="4380" t="s">
        <v>7783</v>
      </c>
      <c r="D10" s="4362" t="s">
        <v>7784</v>
      </c>
      <c r="E10" s="4362">
        <v>45954</v>
      </c>
      <c r="F10" s="4359">
        <v>45964</v>
      </c>
      <c r="G10" s="4381" t="s">
        <v>7785</v>
      </c>
      <c r="H10" s="408" t="s">
        <v>7786</v>
      </c>
      <c r="I10" s="2103">
        <v>45963</v>
      </c>
      <c r="J10" s="453">
        <f>I10+25</f>
        <v>45988</v>
      </c>
      <c r="K10" s="2726">
        <f>I10+28</f>
        <v>45991</v>
      </c>
      <c r="L10" s="453">
        <f>I10+30</f>
        <v>45993</v>
      </c>
      <c r="M10" s="4382">
        <f>I10+36</f>
        <v>45999</v>
      </c>
      <c r="N10" s="2700">
        <v>45945</v>
      </c>
      <c r="O10" s="2700">
        <f>N10</f>
        <v>45945</v>
      </c>
      <c r="P10" s="4133">
        <f>N10-6</f>
        <v>45939</v>
      </c>
      <c r="Q10" s="3777">
        <f>P10+0</f>
        <v>45939</v>
      </c>
      <c r="R10" s="4133">
        <f>N10-5</f>
        <v>45940</v>
      </c>
      <c r="S10" s="4133">
        <f>N10-4</f>
        <v>45941</v>
      </c>
    </row>
    <row r="11" spans="1:19" customFormat="1" ht="15" customHeight="1" thickBot="1">
      <c r="A11" s="3835"/>
      <c r="B11" s="3410"/>
      <c r="C11" s="4378"/>
      <c r="D11" s="4363"/>
      <c r="E11" s="4363"/>
      <c r="F11" s="4364"/>
      <c r="G11" s="2097"/>
      <c r="H11" s="2097"/>
      <c r="I11" s="2098"/>
      <c r="J11" s="414"/>
      <c r="K11" s="414"/>
      <c r="L11" s="414"/>
      <c r="M11" s="414"/>
      <c r="N11" s="268"/>
      <c r="O11" s="3761"/>
      <c r="P11" s="4136"/>
      <c r="Q11" s="3778"/>
      <c r="R11" s="3813"/>
      <c r="S11" s="3813"/>
    </row>
    <row r="12" spans="1:19" customFormat="1" ht="15" customHeight="1" thickTop="1">
      <c r="A12" s="3835" t="s">
        <v>4692</v>
      </c>
      <c r="B12" s="3410">
        <v>43</v>
      </c>
      <c r="C12" s="4380" t="s">
        <v>6886</v>
      </c>
      <c r="D12" s="4362" t="s">
        <v>7787</v>
      </c>
      <c r="E12" s="4358">
        <v>45958</v>
      </c>
      <c r="F12" s="4359">
        <f>E12+14</f>
        <v>45972</v>
      </c>
      <c r="G12" s="4383" t="s">
        <v>7788</v>
      </c>
      <c r="H12" s="408" t="s">
        <v>7789</v>
      </c>
      <c r="I12" s="2103">
        <f>I10+7</f>
        <v>45970</v>
      </c>
      <c r="J12" s="412">
        <f>I12+25</f>
        <v>45995</v>
      </c>
      <c r="K12" s="400">
        <f>I12+28</f>
        <v>45998</v>
      </c>
      <c r="L12" s="412">
        <f>I12+30</f>
        <v>46000</v>
      </c>
      <c r="M12" s="412">
        <f>I12+36</f>
        <v>46006</v>
      </c>
      <c r="N12" s="2700">
        <v>45952</v>
      </c>
      <c r="O12" s="2700">
        <f>N12</f>
        <v>45952</v>
      </c>
      <c r="P12" s="4133">
        <f>N12-6</f>
        <v>45946</v>
      </c>
      <c r="Q12" s="3777">
        <f>P12+0</f>
        <v>45946</v>
      </c>
      <c r="R12" s="4133">
        <f>N12-5</f>
        <v>45947</v>
      </c>
      <c r="S12" s="4133">
        <f>N12-4</f>
        <v>45948</v>
      </c>
    </row>
    <row r="13" spans="1:19" customFormat="1" ht="15" customHeight="1" thickBot="1">
      <c r="A13" s="3835"/>
      <c r="B13" s="3410"/>
      <c r="C13" s="4378"/>
      <c r="D13" s="4363"/>
      <c r="E13" s="4363"/>
      <c r="F13" s="4364"/>
      <c r="G13" s="2097"/>
      <c r="H13" s="2097"/>
      <c r="I13" s="2098"/>
      <c r="J13" s="414"/>
      <c r="K13" s="414"/>
      <c r="L13" s="414"/>
      <c r="M13" s="414"/>
      <c r="N13" s="3761"/>
      <c r="O13" s="3761"/>
      <c r="P13" s="4136"/>
      <c r="Q13" s="3778"/>
      <c r="R13" s="3813"/>
      <c r="S13" s="3813"/>
    </row>
    <row r="14" spans="1:19" customFormat="1" ht="15" customHeight="1" thickTop="1">
      <c r="A14" s="3835" t="s">
        <v>6886</v>
      </c>
      <c r="B14" s="3410">
        <v>44</v>
      </c>
      <c r="C14" s="4380" t="s">
        <v>4692</v>
      </c>
      <c r="D14" s="4362" t="s">
        <v>7790</v>
      </c>
      <c r="E14" s="4362">
        <v>45967</v>
      </c>
      <c r="F14" s="4359">
        <f>E14+14</f>
        <v>45981</v>
      </c>
      <c r="G14" s="4381" t="s">
        <v>7791</v>
      </c>
      <c r="H14" s="408" t="s">
        <v>7792</v>
      </c>
      <c r="I14" s="2103">
        <f>I12+7</f>
        <v>45977</v>
      </c>
      <c r="J14" s="412">
        <f>I14+25</f>
        <v>46002</v>
      </c>
      <c r="K14" s="400">
        <f>I14+28</f>
        <v>46005</v>
      </c>
      <c r="L14" s="412">
        <f>I14+30</f>
        <v>46007</v>
      </c>
      <c r="M14" s="412">
        <f>I14+36</f>
        <v>46013</v>
      </c>
      <c r="N14" s="2700">
        <v>45959</v>
      </c>
      <c r="O14" s="2700">
        <f>N14</f>
        <v>45959</v>
      </c>
      <c r="P14" s="4133">
        <f>N14-6</f>
        <v>45953</v>
      </c>
      <c r="Q14" s="3777">
        <f>P14+0</f>
        <v>45953</v>
      </c>
      <c r="R14" s="4133">
        <f>N14-5</f>
        <v>45954</v>
      </c>
      <c r="S14" s="4133">
        <f>N14-4</f>
        <v>45955</v>
      </c>
    </row>
    <row r="15" spans="1:19" customFormat="1" ht="15" customHeight="1" thickBot="1">
      <c r="A15" s="3835"/>
      <c r="B15" s="3410"/>
      <c r="C15" s="4378"/>
      <c r="D15" s="4363"/>
      <c r="E15" s="4363"/>
      <c r="F15" s="4364"/>
      <c r="G15" s="2097"/>
      <c r="H15" s="2097"/>
      <c r="I15" s="2098"/>
      <c r="J15" s="414"/>
      <c r="K15" s="414"/>
      <c r="L15" s="414"/>
      <c r="M15" s="414"/>
      <c r="N15" s="3761"/>
      <c r="O15" s="3761"/>
      <c r="P15" s="4136"/>
      <c r="Q15" s="3778"/>
      <c r="R15" s="3813"/>
      <c r="S15" s="3813"/>
    </row>
    <row r="16" spans="1:19" customFormat="1" ht="15" customHeight="1" thickTop="1">
      <c r="A16" s="3835" t="s">
        <v>7793</v>
      </c>
      <c r="B16" s="3410">
        <v>45</v>
      </c>
      <c r="C16" s="4384" t="s">
        <v>404</v>
      </c>
      <c r="D16" s="4369" t="s">
        <v>7794</v>
      </c>
      <c r="E16" s="4369">
        <v>45966</v>
      </c>
      <c r="F16" s="4369">
        <f>E16+14</f>
        <v>45980</v>
      </c>
      <c r="G16" s="4381" t="s">
        <v>7387</v>
      </c>
      <c r="H16" s="408" t="s">
        <v>7795</v>
      </c>
      <c r="I16" s="2103">
        <f>I14+7</f>
        <v>45984</v>
      </c>
      <c r="J16" s="412">
        <f>I16+25</f>
        <v>46009</v>
      </c>
      <c r="K16" s="400">
        <f>I16+28</f>
        <v>46012</v>
      </c>
      <c r="L16" s="412">
        <f>I16+30</f>
        <v>46014</v>
      </c>
      <c r="M16" s="412">
        <f>I16+36</f>
        <v>46020</v>
      </c>
      <c r="N16" s="2700">
        <v>45966</v>
      </c>
      <c r="O16" s="2700">
        <f>N16</f>
        <v>45966</v>
      </c>
      <c r="P16" s="4133">
        <f t="shared" ref="P16:P21" si="0">N16-6</f>
        <v>45960</v>
      </c>
      <c r="Q16" s="3777">
        <f t="shared" ref="Q16:Q21" si="1">P16+0</f>
        <v>45960</v>
      </c>
      <c r="R16" s="4133">
        <f t="shared" ref="R16:R21" si="2">N16-5</f>
        <v>45961</v>
      </c>
      <c r="S16" s="4133">
        <f t="shared" ref="S16:S21" si="3">N16-4</f>
        <v>45962</v>
      </c>
    </row>
    <row r="17" spans="1:19" customFormat="1" ht="15" customHeight="1" thickBot="1">
      <c r="A17" s="3835"/>
      <c r="B17" s="3410"/>
      <c r="C17" s="3849" t="s">
        <v>7796</v>
      </c>
      <c r="D17" s="3850" t="s">
        <v>7797</v>
      </c>
      <c r="E17" s="3850">
        <v>45966</v>
      </c>
      <c r="F17" s="3850">
        <f>E17+11</f>
        <v>45977</v>
      </c>
      <c r="G17" s="2097"/>
      <c r="H17" s="2097"/>
      <c r="I17" s="2098"/>
      <c r="J17" s="414"/>
      <c r="K17" s="414"/>
      <c r="L17" s="414"/>
      <c r="M17" s="414"/>
      <c r="N17" s="3862">
        <v>45966</v>
      </c>
      <c r="O17" s="3862">
        <v>45967</v>
      </c>
      <c r="P17" s="4133">
        <f t="shared" si="0"/>
        <v>45960</v>
      </c>
      <c r="Q17" s="3777">
        <f t="shared" si="1"/>
        <v>45960</v>
      </c>
      <c r="R17" s="4133">
        <f t="shared" si="2"/>
        <v>45961</v>
      </c>
      <c r="S17" s="4133">
        <f t="shared" si="3"/>
        <v>45962</v>
      </c>
    </row>
    <row r="18" spans="1:19" customFormat="1" ht="15" customHeight="1" thickTop="1">
      <c r="A18" s="3835" t="s">
        <v>2290</v>
      </c>
      <c r="B18" s="3410">
        <v>46</v>
      </c>
      <c r="C18" s="4385" t="s">
        <v>4519</v>
      </c>
      <c r="D18" s="4362" t="s">
        <v>7798</v>
      </c>
      <c r="E18" s="4362">
        <v>45981</v>
      </c>
      <c r="F18" s="4359">
        <f>E18+13</f>
        <v>45994</v>
      </c>
      <c r="G18" s="4381" t="s">
        <v>4453</v>
      </c>
      <c r="H18" s="408" t="s">
        <v>7799</v>
      </c>
      <c r="I18" s="2103">
        <f>I16+7</f>
        <v>45991</v>
      </c>
      <c r="J18" s="412">
        <f>I18+25</f>
        <v>46016</v>
      </c>
      <c r="K18" s="400">
        <f>I18+28</f>
        <v>46019</v>
      </c>
      <c r="L18" s="412">
        <f>I18+30</f>
        <v>46021</v>
      </c>
      <c r="M18" s="412">
        <f>I18+36</f>
        <v>46027</v>
      </c>
      <c r="N18" s="2700">
        <v>45973</v>
      </c>
      <c r="O18" s="2700">
        <f>N18</f>
        <v>45973</v>
      </c>
      <c r="P18" s="4133">
        <f t="shared" si="0"/>
        <v>45967</v>
      </c>
      <c r="Q18" s="3777">
        <f t="shared" si="1"/>
        <v>45967</v>
      </c>
      <c r="R18" s="4133">
        <f t="shared" si="2"/>
        <v>45968</v>
      </c>
      <c r="S18" s="4133">
        <f t="shared" si="3"/>
        <v>45969</v>
      </c>
    </row>
    <row r="19" spans="1:19" customFormat="1" ht="15" customHeight="1" thickBot="1">
      <c r="A19" s="3836"/>
      <c r="B19" s="3410"/>
      <c r="C19" s="4386"/>
      <c r="D19" s="4387"/>
      <c r="E19" s="4387"/>
      <c r="F19" s="4388">
        <f>E19+12</f>
        <v>12</v>
      </c>
      <c r="G19" s="2097"/>
      <c r="H19" s="2097"/>
      <c r="I19" s="2098"/>
      <c r="J19" s="414"/>
      <c r="K19" s="414"/>
      <c r="L19" s="414"/>
      <c r="M19" s="414"/>
      <c r="N19" s="3862">
        <v>45973</v>
      </c>
      <c r="O19" s="3837">
        <f>N19+1</f>
        <v>45974</v>
      </c>
      <c r="P19" s="4133">
        <f t="shared" si="0"/>
        <v>45967</v>
      </c>
      <c r="Q19" s="3777">
        <f t="shared" si="1"/>
        <v>45967</v>
      </c>
      <c r="R19" s="4133">
        <f t="shared" si="2"/>
        <v>45968</v>
      </c>
      <c r="S19" s="4133">
        <f t="shared" si="3"/>
        <v>45969</v>
      </c>
    </row>
    <row r="20" spans="1:19" customFormat="1" ht="15" customHeight="1" thickTop="1">
      <c r="A20" s="3836" t="s">
        <v>7800</v>
      </c>
      <c r="B20" s="3410">
        <v>47</v>
      </c>
      <c r="C20" s="4385" t="s">
        <v>6887</v>
      </c>
      <c r="D20" s="4389" t="s">
        <v>7801</v>
      </c>
      <c r="E20" s="4389">
        <v>45980</v>
      </c>
      <c r="F20" s="4390" t="s">
        <v>391</v>
      </c>
      <c r="G20" s="4381" t="s">
        <v>7802</v>
      </c>
      <c r="H20" s="408" t="s">
        <v>7803</v>
      </c>
      <c r="I20" s="2103">
        <f>I18+7</f>
        <v>45998</v>
      </c>
      <c r="J20" s="412">
        <f>I20+25</f>
        <v>46023</v>
      </c>
      <c r="K20" s="400">
        <f>I20+28</f>
        <v>46026</v>
      </c>
      <c r="L20" s="412">
        <f>I20+30</f>
        <v>46028</v>
      </c>
      <c r="M20" s="412">
        <f>I20+36</f>
        <v>46034</v>
      </c>
      <c r="N20" s="2700">
        <v>45980</v>
      </c>
      <c r="O20" s="2700">
        <f>N20</f>
        <v>45980</v>
      </c>
      <c r="P20" s="4133">
        <f t="shared" si="0"/>
        <v>45974</v>
      </c>
      <c r="Q20" s="3777">
        <f t="shared" si="1"/>
        <v>45974</v>
      </c>
      <c r="R20" s="4133">
        <f t="shared" si="2"/>
        <v>45975</v>
      </c>
      <c r="S20" s="4133">
        <f t="shared" si="3"/>
        <v>45976</v>
      </c>
    </row>
    <row r="21" spans="1:19" customFormat="1" ht="15" customHeight="1" thickBot="1">
      <c r="A21" s="3836" t="s">
        <v>7804</v>
      </c>
      <c r="B21" s="3410"/>
      <c r="C21" s="3849" t="s">
        <v>516</v>
      </c>
      <c r="D21" s="3850" t="s">
        <v>7805</v>
      </c>
      <c r="E21" s="3850">
        <v>45987</v>
      </c>
      <c r="F21" s="3850">
        <f>E21+12</f>
        <v>45999</v>
      </c>
      <c r="G21" s="2097"/>
      <c r="H21" s="2097"/>
      <c r="I21" s="2098"/>
      <c r="J21" s="414"/>
      <c r="K21" s="414"/>
      <c r="L21" s="414"/>
      <c r="M21" s="414"/>
      <c r="N21" s="3862">
        <v>45980</v>
      </c>
      <c r="O21" s="3862">
        <v>45981</v>
      </c>
      <c r="P21" s="4133">
        <f t="shared" si="0"/>
        <v>45974</v>
      </c>
      <c r="Q21" s="3777">
        <f t="shared" si="1"/>
        <v>45974</v>
      </c>
      <c r="R21" s="4133">
        <f t="shared" si="2"/>
        <v>45975</v>
      </c>
      <c r="S21" s="4133">
        <f t="shared" si="3"/>
        <v>45976</v>
      </c>
    </row>
    <row r="22" spans="1:19" customFormat="1" ht="30.75" thickTop="1">
      <c r="A22" s="3836"/>
      <c r="B22" s="3410"/>
      <c r="C22" s="8"/>
      <c r="D22" s="4391"/>
      <c r="E22" s="401" t="s">
        <v>96</v>
      </c>
      <c r="F22" s="401" t="s">
        <v>4648</v>
      </c>
      <c r="G22" s="4392" t="s">
        <v>7779</v>
      </c>
      <c r="H22" s="4392" t="s">
        <v>2077</v>
      </c>
      <c r="I22" s="2732" t="s">
        <v>658</v>
      </c>
      <c r="J22" s="401" t="s">
        <v>1767</v>
      </c>
      <c r="K22" s="401" t="s">
        <v>1771</v>
      </c>
      <c r="L22" s="401" t="s">
        <v>1773</v>
      </c>
      <c r="M22" s="4392" t="s">
        <v>1600</v>
      </c>
      <c r="N22" s="3593" t="s">
        <v>3581</v>
      </c>
      <c r="O22" s="3691" t="s">
        <v>3582</v>
      </c>
      <c r="P22" s="4297"/>
      <c r="Q22" s="4247" t="s">
        <v>7669</v>
      </c>
      <c r="R22" s="4247" t="s">
        <v>7670</v>
      </c>
      <c r="S22" s="4247" t="s">
        <v>7671</v>
      </c>
    </row>
    <row r="23" spans="1:19" customFormat="1" ht="15.75" thickBot="1">
      <c r="A23" s="3836"/>
      <c r="B23" s="3410"/>
      <c r="C23" s="4393" t="s">
        <v>7806</v>
      </c>
      <c r="D23" s="4394" t="s">
        <v>7807</v>
      </c>
      <c r="E23" s="4395" t="s">
        <v>2599</v>
      </c>
      <c r="F23" s="4396"/>
      <c r="G23" s="4397"/>
      <c r="H23" s="4397"/>
      <c r="I23" s="4398" t="s">
        <v>5843</v>
      </c>
      <c r="J23" s="4396"/>
      <c r="K23" s="4396"/>
      <c r="L23" s="4396"/>
      <c r="M23" s="4396"/>
      <c r="N23" s="3593"/>
      <c r="O23" s="3691"/>
      <c r="P23" s="4246"/>
      <c r="Q23" s="4247"/>
      <c r="R23" s="4247"/>
      <c r="S23" s="4247"/>
    </row>
    <row r="24" spans="1:19" customFormat="1" ht="15" customHeight="1" thickTop="1">
      <c r="A24" s="3836" t="s">
        <v>7808</v>
      </c>
      <c r="B24" s="3410">
        <v>48</v>
      </c>
      <c r="C24" s="4399" t="s">
        <v>6775</v>
      </c>
      <c r="D24" s="4362" t="s">
        <v>7809</v>
      </c>
      <c r="E24" s="4362">
        <v>45993</v>
      </c>
      <c r="F24" s="4359">
        <f>E24+9</f>
        <v>46002</v>
      </c>
      <c r="G24" s="4360" t="s">
        <v>5353</v>
      </c>
      <c r="H24" s="408" t="s">
        <v>7810</v>
      </c>
      <c r="I24" s="2103">
        <v>46005</v>
      </c>
      <c r="J24" s="412">
        <f>I24+25</f>
        <v>46030</v>
      </c>
      <c r="K24" s="400">
        <f>I24+28</f>
        <v>46033</v>
      </c>
      <c r="L24" s="412">
        <f>I24+30</f>
        <v>46035</v>
      </c>
      <c r="M24" s="412">
        <f>I24+36</f>
        <v>46041</v>
      </c>
      <c r="N24" s="2700">
        <v>45990</v>
      </c>
      <c r="O24" s="2700">
        <f>N24+1</f>
        <v>45991</v>
      </c>
      <c r="P24" s="4133">
        <f>N24-6</f>
        <v>45984</v>
      </c>
      <c r="Q24" s="3777">
        <f>P24+0</f>
        <v>45984</v>
      </c>
      <c r="R24" s="4133">
        <f>N24-5</f>
        <v>45985</v>
      </c>
      <c r="S24" s="4133">
        <f>N24-4</f>
        <v>45986</v>
      </c>
    </row>
    <row r="25" spans="1:19" customFormat="1" ht="15" customHeight="1" thickBot="1">
      <c r="A25" s="3836"/>
      <c r="B25" s="3410"/>
      <c r="C25" s="4378"/>
      <c r="D25" s="4363"/>
      <c r="E25" s="4363"/>
      <c r="F25" s="4364"/>
      <c r="G25" s="4365"/>
      <c r="H25" s="2097"/>
      <c r="I25" s="2098"/>
      <c r="J25" s="414"/>
      <c r="K25" s="414"/>
      <c r="L25" s="414"/>
      <c r="M25" s="414"/>
      <c r="N25" s="3837"/>
      <c r="O25" s="3837"/>
      <c r="P25" s="4133"/>
      <c r="Q25" s="3777"/>
      <c r="R25" s="4133"/>
      <c r="S25" s="4133"/>
    </row>
    <row r="26" spans="1:19" customFormat="1" ht="15" customHeight="1" thickTop="1">
      <c r="A26" s="3836" t="s">
        <v>7811</v>
      </c>
      <c r="B26" s="3410">
        <v>49</v>
      </c>
      <c r="C26" s="4385" t="s">
        <v>7783</v>
      </c>
      <c r="D26" s="4362" t="s">
        <v>7812</v>
      </c>
      <c r="E26" s="4362">
        <v>45997</v>
      </c>
      <c r="F26" s="4359">
        <f>E26+9</f>
        <v>46006</v>
      </c>
      <c r="G26" s="4360" t="s">
        <v>7813</v>
      </c>
      <c r="H26" s="408" t="s">
        <v>7814</v>
      </c>
      <c r="I26" s="2103">
        <v>46012</v>
      </c>
      <c r="J26" s="412">
        <f>I26+25</f>
        <v>46037</v>
      </c>
      <c r="K26" s="400">
        <f>I26+28</f>
        <v>46040</v>
      </c>
      <c r="L26" s="412">
        <f>I26+30</f>
        <v>46042</v>
      </c>
      <c r="M26" s="412">
        <f>I26+36</f>
        <v>46048</v>
      </c>
      <c r="N26" s="2700">
        <f>N24+7</f>
        <v>45997</v>
      </c>
      <c r="O26" s="2700">
        <f>N26+1</f>
        <v>45998</v>
      </c>
      <c r="P26" s="4133">
        <f>N26-6</f>
        <v>45991</v>
      </c>
      <c r="Q26" s="3777">
        <f>P26+0</f>
        <v>45991</v>
      </c>
      <c r="R26" s="4133">
        <f>N26-5</f>
        <v>45992</v>
      </c>
      <c r="S26" s="4133">
        <f>N26-4</f>
        <v>45993</v>
      </c>
    </row>
    <row r="27" spans="1:19" customFormat="1" ht="15" customHeight="1" thickBot="1">
      <c r="A27" s="3836"/>
      <c r="B27" s="3410"/>
      <c r="C27" s="4378"/>
      <c r="D27" s="4363"/>
      <c r="E27" s="4363"/>
      <c r="F27" s="4364"/>
      <c r="G27" s="4365"/>
      <c r="H27" s="2097"/>
      <c r="I27" s="2098"/>
      <c r="J27" s="414"/>
      <c r="K27" s="414"/>
      <c r="L27" s="414"/>
      <c r="M27" s="414"/>
      <c r="N27" s="1419"/>
      <c r="O27" s="1419"/>
      <c r="P27" s="4136"/>
      <c r="Q27" s="3778"/>
      <c r="R27" s="3813"/>
      <c r="S27" s="3813"/>
    </row>
    <row r="28" spans="1:19" customFormat="1" ht="15" customHeight="1" thickTop="1">
      <c r="A28" s="3836" t="s">
        <v>7815</v>
      </c>
      <c r="B28" s="3410">
        <v>50</v>
      </c>
      <c r="C28" s="4385" t="s">
        <v>1904</v>
      </c>
      <c r="D28" s="4362" t="s">
        <v>7816</v>
      </c>
      <c r="E28" s="4362">
        <v>46004</v>
      </c>
      <c r="F28" s="4359">
        <f>E28+9</f>
        <v>46013</v>
      </c>
      <c r="G28" s="4381" t="s">
        <v>8382</v>
      </c>
      <c r="H28" s="408" t="s">
        <v>7817</v>
      </c>
      <c r="I28" s="2103">
        <v>46019</v>
      </c>
      <c r="J28" s="412">
        <f>I28+25</f>
        <v>46044</v>
      </c>
      <c r="K28" s="400">
        <f>I28+28</f>
        <v>46047</v>
      </c>
      <c r="L28" s="412">
        <f>I28+30</f>
        <v>46049</v>
      </c>
      <c r="M28" s="412">
        <f>I28+36</f>
        <v>46055</v>
      </c>
      <c r="N28" s="2700">
        <f>N26+7</f>
        <v>46004</v>
      </c>
      <c r="O28" s="2700">
        <f>N28+1</f>
        <v>46005</v>
      </c>
      <c r="P28" s="4133">
        <f>N28-6</f>
        <v>45998</v>
      </c>
      <c r="Q28" s="3777">
        <f>P28+0</f>
        <v>45998</v>
      </c>
      <c r="R28" s="4133">
        <f>N28-5</f>
        <v>45999</v>
      </c>
      <c r="S28" s="4133">
        <f>N28-4</f>
        <v>46000</v>
      </c>
    </row>
    <row r="29" spans="1:19" customFormat="1" ht="15" customHeight="1" thickBot="1">
      <c r="A29" s="3836"/>
      <c r="B29" s="3410"/>
      <c r="C29" s="4378"/>
      <c r="D29" s="4363"/>
      <c r="E29" s="4363"/>
      <c r="F29" s="4364"/>
      <c r="G29" s="2097"/>
      <c r="H29" s="2097"/>
      <c r="I29" s="2098"/>
      <c r="J29" s="414"/>
      <c r="K29" s="414"/>
      <c r="L29" s="414"/>
      <c r="M29" s="414"/>
      <c r="N29" s="1419"/>
      <c r="O29" s="1419"/>
      <c r="P29" s="4136"/>
      <c r="Q29" s="3778"/>
      <c r="R29" s="3813"/>
      <c r="S29" s="3813"/>
    </row>
    <row r="30" spans="1:19" customFormat="1" ht="15" customHeight="1" thickTop="1">
      <c r="A30" s="3836" t="s">
        <v>4692</v>
      </c>
      <c r="B30" s="3410">
        <v>51</v>
      </c>
      <c r="C30" s="4385" t="s">
        <v>5331</v>
      </c>
      <c r="D30" s="4362" t="s">
        <v>7818</v>
      </c>
      <c r="E30" s="4362">
        <v>46011</v>
      </c>
      <c r="F30" s="4359">
        <f>E30+9</f>
        <v>46020</v>
      </c>
      <c r="G30" s="4381" t="s">
        <v>4822</v>
      </c>
      <c r="H30" s="408" t="s">
        <v>7819</v>
      </c>
      <c r="I30" s="2103">
        <v>46026</v>
      </c>
      <c r="J30" s="412">
        <f>I30+25</f>
        <v>46051</v>
      </c>
      <c r="K30" s="400">
        <f>I30+28</f>
        <v>46054</v>
      </c>
      <c r="L30" s="412">
        <f>I30+30</f>
        <v>46056</v>
      </c>
      <c r="M30" s="412">
        <f>I30+36</f>
        <v>46062</v>
      </c>
      <c r="N30" s="2700">
        <f>N28+7</f>
        <v>46011</v>
      </c>
      <c r="O30" s="2700">
        <f>N30+1</f>
        <v>46012</v>
      </c>
      <c r="P30" s="4133">
        <f>N30-6</f>
        <v>46005</v>
      </c>
      <c r="Q30" s="3777">
        <f>P30+0</f>
        <v>46005</v>
      </c>
      <c r="R30" s="4133">
        <f>N30-5</f>
        <v>46006</v>
      </c>
      <c r="S30" s="4133">
        <f>N30-4</f>
        <v>46007</v>
      </c>
    </row>
    <row r="31" spans="1:19" customFormat="1" ht="15" customHeight="1" thickBot="1">
      <c r="A31" s="3836"/>
      <c r="B31" s="3410"/>
      <c r="C31" s="4378"/>
      <c r="D31" s="4363"/>
      <c r="E31" s="4363"/>
      <c r="F31" s="4364"/>
      <c r="G31" s="2097"/>
      <c r="H31" s="2097"/>
      <c r="I31" s="2098"/>
      <c r="J31" s="414"/>
      <c r="K31" s="414"/>
      <c r="L31" s="414"/>
      <c r="M31" s="414"/>
      <c r="N31" s="1419"/>
      <c r="O31" s="1419"/>
      <c r="P31" s="4136"/>
      <c r="Q31" s="3778"/>
      <c r="R31" s="3813"/>
      <c r="S31" s="3813"/>
    </row>
    <row r="32" spans="1:19" customFormat="1" ht="15" customHeight="1" thickTop="1">
      <c r="A32" s="3836" t="s">
        <v>7820</v>
      </c>
      <c r="B32" s="3410">
        <v>52</v>
      </c>
      <c r="C32" s="4385" t="s">
        <v>7821</v>
      </c>
      <c r="D32" s="4362" t="s">
        <v>7822</v>
      </c>
      <c r="E32" s="4362">
        <v>46018</v>
      </c>
      <c r="F32" s="4359">
        <f>E32+9</f>
        <v>46027</v>
      </c>
      <c r="G32" s="4381" t="s">
        <v>7159</v>
      </c>
      <c r="H32" s="408" t="s">
        <v>7823</v>
      </c>
      <c r="I32" s="2103">
        <f>I30+7</f>
        <v>46033</v>
      </c>
      <c r="J32" s="412">
        <f>I32+25</f>
        <v>46058</v>
      </c>
      <c r="K32" s="400">
        <f>I32+28</f>
        <v>46061</v>
      </c>
      <c r="L32" s="412">
        <f>I32+30</f>
        <v>46063</v>
      </c>
      <c r="M32" s="412">
        <f>I32+36</f>
        <v>46069</v>
      </c>
      <c r="N32" s="2700">
        <f>N30+7</f>
        <v>46018</v>
      </c>
      <c r="O32" s="2700">
        <f>N32+1</f>
        <v>46019</v>
      </c>
      <c r="P32" s="4133">
        <f>N32-6</f>
        <v>46012</v>
      </c>
      <c r="Q32" s="3777">
        <f>P32+0</f>
        <v>46012</v>
      </c>
      <c r="R32" s="4133">
        <f>N32-5</f>
        <v>46013</v>
      </c>
      <c r="S32" s="4133">
        <f>N32-4</f>
        <v>46014</v>
      </c>
    </row>
    <row r="33" spans="1:20" customFormat="1" ht="15" customHeight="1" thickBot="1">
      <c r="A33" s="3836"/>
      <c r="B33" s="3410"/>
      <c r="C33" s="4378"/>
      <c r="D33" s="4363"/>
      <c r="E33" s="4363"/>
      <c r="F33" s="4364"/>
      <c r="G33" s="4365"/>
      <c r="H33" s="2097"/>
      <c r="I33" s="2098"/>
      <c r="J33" s="414"/>
      <c r="K33" s="414"/>
      <c r="L33" s="414"/>
      <c r="M33" s="414"/>
      <c r="N33" s="1419"/>
      <c r="O33" s="1419"/>
      <c r="P33" s="4136"/>
      <c r="Q33" s="3778"/>
      <c r="R33" s="3813"/>
      <c r="S33" s="3813"/>
    </row>
    <row r="34" spans="1:20" customFormat="1" ht="15" customHeight="1" thickTop="1">
      <c r="A34" s="3836" t="s">
        <v>451</v>
      </c>
      <c r="B34" s="3410">
        <v>1</v>
      </c>
      <c r="C34" s="4385" t="s">
        <v>6887</v>
      </c>
      <c r="D34" s="4362" t="s">
        <v>7824</v>
      </c>
      <c r="E34" s="4362">
        <f>E32+7</f>
        <v>46025</v>
      </c>
      <c r="F34" s="4359">
        <f>E34+9</f>
        <v>46034</v>
      </c>
      <c r="G34" s="4381" t="s">
        <v>7781</v>
      </c>
      <c r="H34" s="408" t="s">
        <v>7825</v>
      </c>
      <c r="I34" s="2103">
        <f>I32+7</f>
        <v>46040</v>
      </c>
      <c r="J34" s="412">
        <f>I34+25</f>
        <v>46065</v>
      </c>
      <c r="K34" s="400">
        <f>I34+28</f>
        <v>46068</v>
      </c>
      <c r="L34" s="412">
        <f>I34+30</f>
        <v>46070</v>
      </c>
      <c r="M34" s="412">
        <f>I34+36</f>
        <v>46076</v>
      </c>
      <c r="N34" s="2700">
        <f>N32+7</f>
        <v>46025</v>
      </c>
      <c r="O34" s="2700">
        <f>N34+1</f>
        <v>46026</v>
      </c>
      <c r="P34" s="4133">
        <f>N34-6</f>
        <v>46019</v>
      </c>
      <c r="Q34" s="3777">
        <f>P34+0</f>
        <v>46019</v>
      </c>
      <c r="R34" s="4133">
        <f>N34-5</f>
        <v>46020</v>
      </c>
      <c r="S34" s="4133">
        <f>N34-4</f>
        <v>46021</v>
      </c>
    </row>
    <row r="35" spans="1:20" customFormat="1" ht="15" customHeight="1" thickBot="1">
      <c r="A35" s="3836"/>
      <c r="B35" s="3410"/>
      <c r="C35" s="4378"/>
      <c r="D35" s="4363"/>
      <c r="E35" s="4363"/>
      <c r="F35" s="4364"/>
      <c r="G35" s="4365"/>
      <c r="H35" s="2097"/>
      <c r="I35" s="2098"/>
      <c r="J35" s="414"/>
      <c r="K35" s="414"/>
      <c r="L35" s="414"/>
      <c r="M35" s="414"/>
      <c r="N35" s="1419"/>
      <c r="O35" s="1419"/>
      <c r="P35" s="4136"/>
      <c r="Q35" s="3778"/>
      <c r="R35" s="3813"/>
      <c r="S35" s="3813"/>
    </row>
    <row r="36" spans="1:20" customFormat="1" ht="15" customHeight="1" thickTop="1">
      <c r="A36" s="2170" t="s">
        <v>7826</v>
      </c>
      <c r="B36" s="2170">
        <v>2</v>
      </c>
      <c r="C36" s="4399" t="s">
        <v>6775</v>
      </c>
      <c r="D36" s="4362" t="s">
        <v>7827</v>
      </c>
      <c r="E36" s="4362">
        <f>E34+7</f>
        <v>46032</v>
      </c>
      <c r="F36" s="4359">
        <f>E36+9</f>
        <v>46041</v>
      </c>
      <c r="G36" s="4381" t="s">
        <v>7785</v>
      </c>
      <c r="H36" s="408" t="s">
        <v>7828</v>
      </c>
      <c r="I36" s="2103">
        <f>I34+7</f>
        <v>46047</v>
      </c>
      <c r="J36" s="412">
        <f>I36+25</f>
        <v>46072</v>
      </c>
      <c r="K36" s="400">
        <f>I36+28</f>
        <v>46075</v>
      </c>
      <c r="L36" s="412">
        <f>I36+30</f>
        <v>46077</v>
      </c>
      <c r="M36" s="412">
        <f>I36+36</f>
        <v>46083</v>
      </c>
      <c r="N36" s="2700">
        <f>N34+7</f>
        <v>46032</v>
      </c>
      <c r="O36" s="2700">
        <f>N36+1</f>
        <v>46033</v>
      </c>
      <c r="P36" s="4133">
        <f>N36-6</f>
        <v>46026</v>
      </c>
      <c r="Q36" s="3777">
        <f>P36+0</f>
        <v>46026</v>
      </c>
      <c r="R36" s="4133">
        <f>N36-5</f>
        <v>46027</v>
      </c>
      <c r="S36" s="4133">
        <f>N36-4</f>
        <v>46028</v>
      </c>
    </row>
    <row r="37" spans="1:20" customFormat="1" ht="15" customHeight="1" thickBot="1">
      <c r="A37" s="2170"/>
      <c r="B37" s="2170"/>
      <c r="C37" s="4378"/>
      <c r="D37" s="4363"/>
      <c r="E37" s="4363"/>
      <c r="F37" s="4364"/>
      <c r="G37" s="4365"/>
      <c r="H37" s="2097"/>
      <c r="I37" s="2098"/>
      <c r="J37" s="414"/>
      <c r="K37" s="414"/>
      <c r="L37" s="414"/>
      <c r="M37" s="414"/>
      <c r="N37" s="1226"/>
      <c r="O37" s="1419"/>
      <c r="P37" s="2422"/>
    </row>
    <row r="38" spans="1:20" customFormat="1" ht="15" customHeight="1" thickTop="1">
      <c r="A38" s="2170"/>
      <c r="B38" s="2170">
        <v>3</v>
      </c>
      <c r="C38" s="4385" t="s">
        <v>7783</v>
      </c>
      <c r="D38" s="4362" t="s">
        <v>7829</v>
      </c>
      <c r="E38" s="4362">
        <f>E36+7</f>
        <v>46039</v>
      </c>
      <c r="F38" s="4359">
        <f>E38+9</f>
        <v>46048</v>
      </c>
      <c r="G38" s="4381" t="s">
        <v>7830</v>
      </c>
      <c r="H38" s="408" t="s">
        <v>7831</v>
      </c>
      <c r="I38" s="2103">
        <f>I36+7</f>
        <v>46054</v>
      </c>
      <c r="J38" s="412">
        <f>I38+25</f>
        <v>46079</v>
      </c>
      <c r="K38" s="400">
        <f>I38+28</f>
        <v>46082</v>
      </c>
      <c r="L38" s="412">
        <f>I38+30</f>
        <v>46084</v>
      </c>
      <c r="M38" s="412">
        <f>I38+36</f>
        <v>46090</v>
      </c>
      <c r="N38" s="2700">
        <f>N36+7</f>
        <v>46039</v>
      </c>
      <c r="O38" s="2700">
        <f>N38+1</f>
        <v>46040</v>
      </c>
      <c r="P38" s="4133">
        <f>N38-6</f>
        <v>46033</v>
      </c>
      <c r="Q38" s="3777">
        <f>P38+0</f>
        <v>46033</v>
      </c>
      <c r="R38" s="4133">
        <f>N38-5</f>
        <v>46034</v>
      </c>
      <c r="S38" s="4133">
        <f>N38-4</f>
        <v>46035</v>
      </c>
    </row>
    <row r="39" spans="1:20" customFormat="1" ht="15" customHeight="1" thickBot="1">
      <c r="A39" s="2170"/>
      <c r="B39" s="2170"/>
      <c r="C39" s="4378"/>
      <c r="D39" s="4363"/>
      <c r="E39" s="4363"/>
      <c r="F39" s="4364"/>
      <c r="G39" s="4365"/>
      <c r="H39" s="2097"/>
      <c r="I39" s="2098"/>
      <c r="J39" s="414"/>
      <c r="K39" s="414"/>
      <c r="L39" s="414"/>
      <c r="M39" s="414"/>
      <c r="N39" s="1226"/>
      <c r="O39" s="1419"/>
      <c r="P39" s="2422"/>
    </row>
    <row r="40" spans="1:20" customFormat="1" ht="15" customHeight="1" thickTop="1">
      <c r="A40" s="2170"/>
      <c r="B40" s="2170">
        <v>4</v>
      </c>
      <c r="C40" s="4385" t="s">
        <v>1904</v>
      </c>
      <c r="D40" s="4362" t="s">
        <v>7832</v>
      </c>
      <c r="E40" s="4362">
        <f>E38+7</f>
        <v>46046</v>
      </c>
      <c r="F40" s="4359">
        <f>E40+9</f>
        <v>46055</v>
      </c>
      <c r="G40" s="4381" t="s">
        <v>2290</v>
      </c>
      <c r="H40" s="408" t="s">
        <v>7833</v>
      </c>
      <c r="I40" s="2103">
        <f>I38+7</f>
        <v>46061</v>
      </c>
      <c r="J40" s="412">
        <f>I40+25</f>
        <v>46086</v>
      </c>
      <c r="K40" s="400">
        <f>I40+28</f>
        <v>46089</v>
      </c>
      <c r="L40" s="412">
        <f>I40+30</f>
        <v>46091</v>
      </c>
      <c r="M40" s="412">
        <f>I40+36</f>
        <v>46097</v>
      </c>
      <c r="N40" s="2700">
        <f>N38+7</f>
        <v>46046</v>
      </c>
      <c r="O40" s="2700">
        <f>N40+1</f>
        <v>46047</v>
      </c>
      <c r="P40" s="4133">
        <f>N40-6</f>
        <v>46040</v>
      </c>
      <c r="Q40" s="3777">
        <f>P40+0</f>
        <v>46040</v>
      </c>
      <c r="R40" s="4133">
        <f>N40-5</f>
        <v>46041</v>
      </c>
      <c r="S40" s="4133">
        <f>N40-4</f>
        <v>46042</v>
      </c>
    </row>
    <row r="41" spans="1:20" customFormat="1" ht="15" customHeight="1" thickBot="1">
      <c r="A41" s="2170"/>
      <c r="B41" s="2170"/>
      <c r="C41" s="4378"/>
      <c r="D41" s="4363"/>
      <c r="E41" s="4363"/>
      <c r="F41" s="4364"/>
      <c r="G41" s="4365"/>
      <c r="H41" s="2097"/>
      <c r="I41" s="2098"/>
      <c r="J41" s="414"/>
      <c r="K41" s="414"/>
      <c r="L41" s="414"/>
      <c r="M41" s="414"/>
      <c r="N41" s="1226"/>
      <c r="O41" s="1419"/>
      <c r="P41" s="2422"/>
    </row>
    <row r="42" spans="1:20" customFormat="1" ht="15" customHeight="1" thickTop="1">
      <c r="A42" s="2170"/>
      <c r="B42" s="2170">
        <v>5</v>
      </c>
      <c r="C42" s="4385" t="s">
        <v>5331</v>
      </c>
      <c r="D42" s="4362" t="s">
        <v>7834</v>
      </c>
      <c r="E42" s="4362">
        <f>E40+7</f>
        <v>46053</v>
      </c>
      <c r="F42" s="4359">
        <f>E42+9</f>
        <v>46062</v>
      </c>
      <c r="G42" s="4381" t="s">
        <v>2290</v>
      </c>
      <c r="H42" s="408" t="s">
        <v>7835</v>
      </c>
      <c r="I42" s="2103">
        <f>I40+7</f>
        <v>46068</v>
      </c>
      <c r="J42" s="412">
        <f>I42+25</f>
        <v>46093</v>
      </c>
      <c r="K42" s="400">
        <f>I42+28</f>
        <v>46096</v>
      </c>
      <c r="L42" s="412">
        <f>I42+30</f>
        <v>46098</v>
      </c>
      <c r="M42" s="412">
        <f>I42+36</f>
        <v>46104</v>
      </c>
      <c r="N42" s="2700">
        <f>N40+7</f>
        <v>46053</v>
      </c>
      <c r="O42" s="2700">
        <f>N42+1</f>
        <v>46054</v>
      </c>
      <c r="P42" s="4133">
        <f>N42-6</f>
        <v>46047</v>
      </c>
      <c r="Q42" s="3777">
        <f>P42+0</f>
        <v>46047</v>
      </c>
      <c r="R42" s="4133">
        <f>N42-5</f>
        <v>46048</v>
      </c>
      <c r="S42" s="4133">
        <f>N42-4</f>
        <v>46049</v>
      </c>
    </row>
    <row r="43" spans="1:20" customFormat="1" ht="15" customHeight="1" thickBot="1">
      <c r="A43" s="2170"/>
      <c r="B43" s="2170"/>
      <c r="C43" s="4378"/>
      <c r="D43" s="4363"/>
      <c r="E43" s="4363"/>
      <c r="F43" s="4364"/>
      <c r="G43" s="4365"/>
      <c r="H43" s="2097"/>
      <c r="I43" s="2098"/>
      <c r="J43" s="414"/>
      <c r="K43" s="414"/>
      <c r="L43" s="414"/>
      <c r="M43" s="414"/>
      <c r="N43" s="1226"/>
      <c r="O43" s="1226"/>
      <c r="P43" s="2422"/>
    </row>
    <row r="44" spans="1:20" customFormat="1" ht="19.5" thickTop="1">
      <c r="A44" s="2170"/>
      <c r="B44" s="2170"/>
      <c r="C44" s="1565" t="s">
        <v>609</v>
      </c>
      <c r="D44" s="3093"/>
      <c r="E44" s="3094"/>
      <c r="F44" s="3094"/>
      <c r="G44" s="3095"/>
      <c r="H44" s="29"/>
      <c r="I44" s="29"/>
      <c r="J44" s="58"/>
      <c r="K44" s="907"/>
      <c r="L44" s="29"/>
      <c r="M44" s="301"/>
      <c r="P44" s="29"/>
      <c r="Q44" s="29"/>
      <c r="R44" s="29"/>
      <c r="S44" s="58"/>
      <c r="T44" s="29"/>
    </row>
    <row r="45" spans="1:20" customFormat="1" ht="14.25">
      <c r="A45" s="2170"/>
      <c r="B45" s="2170"/>
      <c r="C45" s="5"/>
      <c r="D45" s="29"/>
      <c r="E45" s="590"/>
      <c r="F45" s="590"/>
      <c r="G45" s="29"/>
      <c r="H45" s="301"/>
      <c r="I45" s="29"/>
      <c r="J45" s="58"/>
      <c r="K45" s="907"/>
      <c r="L45" s="29"/>
      <c r="M45" s="301"/>
      <c r="P45" s="29"/>
      <c r="Q45" s="29"/>
      <c r="R45" s="29"/>
      <c r="S45" s="58"/>
      <c r="T45" s="29"/>
    </row>
    <row r="46" spans="1:20" s="29" customFormat="1" ht="14.25">
      <c r="A46" s="2170"/>
      <c r="B46" s="2170"/>
      <c r="C46" s="2155"/>
      <c r="E46" s="148"/>
      <c r="F46" s="148"/>
      <c r="J46" s="58"/>
      <c r="K46" s="90"/>
      <c r="S46" s="58"/>
    </row>
    <row r="47" spans="1:20" s="29" customFormat="1" ht="14.25">
      <c r="A47" s="2170"/>
      <c r="B47" s="2170"/>
      <c r="E47" s="148"/>
      <c r="F47" s="148"/>
      <c r="G47" s="301"/>
      <c r="J47" s="58"/>
      <c r="K47" s="90"/>
      <c r="O47" s="90"/>
      <c r="S47" s="58"/>
    </row>
    <row r="48" spans="1:20" s="29" customFormat="1" ht="15">
      <c r="A48" s="2170"/>
      <c r="B48" s="2170"/>
      <c r="C48" s="191" t="s">
        <v>0</v>
      </c>
      <c r="D48" s="130"/>
      <c r="E48" s="2042" t="s">
        <v>2209</v>
      </c>
      <c r="F48" s="182"/>
      <c r="G48" s="182" t="s">
        <v>35</v>
      </c>
      <c r="H48" s="182"/>
      <c r="I48" s="130"/>
      <c r="J48" s="130"/>
      <c r="K48" s="182" t="s">
        <v>60</v>
      </c>
      <c r="L48" s="182" t="str">
        <f>'HOW TO-&gt;'!$B$136</f>
        <v>6011 2413</v>
      </c>
      <c r="M48" s="182"/>
      <c r="N48" s="190"/>
      <c r="P48" s="149"/>
      <c r="S48" s="58"/>
    </row>
    <row r="49" spans="1:19" s="29" customFormat="1" ht="15.75">
      <c r="A49" s="2170"/>
      <c r="B49" s="2170"/>
      <c r="C49" s="128" t="s">
        <v>1</v>
      </c>
      <c r="D49" s="130"/>
      <c r="E49" s="183" t="s">
        <v>610</v>
      </c>
      <c r="F49" s="182"/>
      <c r="G49" s="130" t="s">
        <v>611</v>
      </c>
      <c r="H49" s="130"/>
      <c r="I49" s="183" t="s">
        <v>38</v>
      </c>
      <c r="J49" s="130"/>
      <c r="K49" s="130" t="s">
        <v>62</v>
      </c>
      <c r="L49" s="130"/>
      <c r="M49" s="269" t="s">
        <v>63</v>
      </c>
      <c r="N49" s="190"/>
      <c r="P49" s="149"/>
      <c r="Q49" s="37"/>
      <c r="R49" s="37"/>
      <c r="S49" s="46"/>
    </row>
    <row r="50" spans="1:19" s="29" customFormat="1" ht="15">
      <c r="A50" s="2170"/>
      <c r="B50" s="2170"/>
      <c r="C50" s="128"/>
      <c r="D50" s="130"/>
      <c r="E50" s="183"/>
      <c r="F50" s="190"/>
      <c r="G50" s="130"/>
      <c r="H50" s="130"/>
      <c r="I50" s="183"/>
      <c r="J50" s="130"/>
      <c r="K50" s="130" t="str">
        <f>'HOW TO-&gt;'!$A$138</f>
        <v>PERMIT</v>
      </c>
      <c r="L50" s="130"/>
      <c r="M50" s="3052" t="str">
        <f>'HOW TO-&gt;'!$C$138</f>
        <v>SG094-SinPermit@msc.com</v>
      </c>
      <c r="N50" s="190"/>
      <c r="P50" s="149"/>
      <c r="Q50"/>
      <c r="R50"/>
      <c r="S50" s="11"/>
    </row>
    <row r="51" spans="1:19" customFormat="1">
      <c r="A51" s="2170"/>
      <c r="B51" s="2170"/>
      <c r="C51" s="194">
        <f>'HOW TO-&gt;'!$A$105</f>
        <v>0</v>
      </c>
      <c r="D51" s="194">
        <f>'HOW TO-&gt;'!$B$105</f>
        <v>0</v>
      </c>
      <c r="E51" s="1534">
        <f>'HOW TO-&gt;'!$C$105</f>
        <v>0</v>
      </c>
      <c r="F51" s="190"/>
      <c r="G51" s="194" t="str">
        <f>'HOW TO-&gt;'!$A$124</f>
        <v>ROBERT CHIA</v>
      </c>
      <c r="H51" s="194" t="str">
        <f>'HOW TO-&gt;'!$B$124</f>
        <v>6011 0564</v>
      </c>
      <c r="I51" s="1534" t="str">
        <f>'HOW TO-&gt;'!$C$124</f>
        <v>robert.chia@msc.com</v>
      </c>
      <c r="J51" s="190"/>
      <c r="K51" s="194" t="str">
        <f>'HOW TO-&gt;'!$A$139</f>
        <v>RAYNAR ANG</v>
      </c>
      <c r="L51" s="194" t="str">
        <f>'HOW TO-&gt;'!$B$139</f>
        <v>6011 2358</v>
      </c>
      <c r="M51" s="1534" t="str">
        <f>'HOW TO-&gt;'!$C$139</f>
        <v>raynar.ang@msc.com</v>
      </c>
      <c r="N51" s="190"/>
      <c r="S51" s="11"/>
    </row>
    <row r="52" spans="1:19" customFormat="1">
      <c r="A52" s="2170"/>
      <c r="B52" s="2170"/>
      <c r="C52" s="194" t="str">
        <f>'HOW TO-&gt;'!$A$106</f>
        <v>NATALIE LEW</v>
      </c>
      <c r="D52" s="194" t="str">
        <f>'HOW TO-&gt;'!$B$106</f>
        <v>6011 2399</v>
      </c>
      <c r="E52" s="1534" t="str">
        <f>'HOW TO-&gt;'!$C$106</f>
        <v>natalie.lew@msc.com</v>
      </c>
      <c r="F52" s="190"/>
      <c r="G52" s="194" t="str">
        <f>'HOW TO-&gt;'!$A$125</f>
        <v>S. Y. LIEW</v>
      </c>
      <c r="H52" s="194" t="str">
        <f>'HOW TO-&gt;'!$B$125</f>
        <v>6011 2348</v>
      </c>
      <c r="I52" s="1534" t="str">
        <f>'HOW TO-&gt;'!$C$125</f>
        <v>seoyi.liew@msc.com</v>
      </c>
      <c r="J52" s="190"/>
      <c r="K52" s="194" t="str">
        <f>'HOW TO-&gt;'!$A$140</f>
        <v>KAI SIANG</v>
      </c>
      <c r="L52" s="194" t="str">
        <f>'HOW TO-&gt;'!$B$140</f>
        <v>6011 2356</v>
      </c>
      <c r="M52" s="1534" t="str">
        <f>'HOW TO-&gt;'!$C$140</f>
        <v>kaisiang.lim@msc.com</v>
      </c>
      <c r="N52" s="190"/>
      <c r="S52" s="11"/>
    </row>
    <row r="53" spans="1:19" customFormat="1">
      <c r="A53" s="2170"/>
      <c r="B53" s="2170"/>
      <c r="C53" s="194" t="str">
        <f>'HOW TO-&gt;'!$A$107</f>
        <v>PHOEBE HUANG</v>
      </c>
      <c r="D53" s="194" t="str">
        <f>'HOW TO-&gt;'!$B$107</f>
        <v>6011 0562</v>
      </c>
      <c r="E53" s="1534" t="str">
        <f>'HOW TO-&gt;'!$C$107</f>
        <v>phoebe.huang@msc.com</v>
      </c>
      <c r="F53" s="190"/>
      <c r="G53" s="194" t="str">
        <f>'HOW TO-&gt;'!$A$126</f>
        <v>SHARON KOH</v>
      </c>
      <c r="H53" s="194" t="str">
        <f>'HOW TO-&gt;'!$B$126</f>
        <v>6011 2349</v>
      </c>
      <c r="I53" s="1534" t="str">
        <f>'HOW TO-&gt;'!$C$126</f>
        <v>sharon.koh@msc.com</v>
      </c>
      <c r="J53" s="190"/>
      <c r="K53" s="194" t="str">
        <f>'HOW TO-&gt;'!$A$141</f>
        <v>DEWI</v>
      </c>
      <c r="L53" s="194" t="str">
        <f>'HOW TO-&gt;'!$B$141</f>
        <v>6011 2354</v>
      </c>
      <c r="M53" s="1534" t="str">
        <f>'HOW TO-&gt;'!$C$141</f>
        <v>dewi.ratnah@msc.com</v>
      </c>
      <c r="N53" s="190"/>
      <c r="S53" s="11"/>
    </row>
    <row r="54" spans="1:19" customFormat="1">
      <c r="A54" s="2170"/>
      <c r="B54" s="2170"/>
      <c r="C54" s="194" t="str">
        <f>'HOW TO-&gt;'!$A$108</f>
        <v>SHERWIN LIM</v>
      </c>
      <c r="D54" s="194" t="str">
        <f>'HOW TO-&gt;'!$B$108</f>
        <v>6011 2395</v>
      </c>
      <c r="E54" s="1534" t="str">
        <f>'HOW TO-&gt;'!$C$108</f>
        <v>sherwin.lim@msc.com</v>
      </c>
      <c r="F54" s="190"/>
      <c r="G54" s="194" t="str">
        <f>'HOW TO-&gt;'!$A$127</f>
        <v>ANGELIA LAU</v>
      </c>
      <c r="H54" s="194" t="str">
        <f>'HOW TO-&gt;'!$B$127</f>
        <v>6011 2346</v>
      </c>
      <c r="I54" s="1534" t="str">
        <f>'HOW TO-&gt;'!$C$127</f>
        <v>angelia.lau@msc.com</v>
      </c>
      <c r="J54" s="190"/>
      <c r="K54" s="194" t="str">
        <f>'HOW TO-&gt;'!$A$142</f>
        <v>YU TING</v>
      </c>
      <c r="L54" s="194" t="str">
        <f>'HOW TO-&gt;'!$B$142</f>
        <v>6011 2359</v>
      </c>
      <c r="M54" s="1534" t="str">
        <f>'HOW TO-&gt;'!$C$142</f>
        <v>yuting.luo@msc.com</v>
      </c>
      <c r="N54" s="190"/>
      <c r="S54" s="11"/>
    </row>
    <row r="55" spans="1:19" customFormat="1">
      <c r="A55" s="2170"/>
      <c r="B55" s="2170"/>
      <c r="C55" s="194" t="str">
        <f>'HOW TO-&gt;'!$A$109</f>
        <v>CHOK KAR HEE</v>
      </c>
      <c r="D55" s="194" t="str">
        <f>'HOW TO-&gt;'!$B$109</f>
        <v>6011 2397</v>
      </c>
      <c r="E55" s="1534" t="str">
        <f>'HOW TO-&gt;'!$C$109</f>
        <v>karhee.chok@msc.com</v>
      </c>
      <c r="F55" s="190"/>
      <c r="G55" s="194" t="str">
        <f>'HOW TO-&gt;'!$A$128</f>
        <v>NOOR AFNINDAH</v>
      </c>
      <c r="H55" s="194" t="str">
        <f>'HOW TO-&gt;'!$B$128</f>
        <v>6011 2347</v>
      </c>
      <c r="I55" s="1534" t="str">
        <f>'HOW TO-&gt;'!$C$128</f>
        <v>noor.afnindah@msc.com</v>
      </c>
      <c r="J55" s="190"/>
      <c r="K55" s="194" t="str">
        <f>'HOW TO-&gt;'!$A$143</f>
        <v>SHAN SHAN</v>
      </c>
      <c r="L55" s="194" t="str">
        <f>'HOW TO-&gt;'!$B$143</f>
        <v>6011 2353</v>
      </c>
      <c r="M55" s="1534" t="str">
        <f>'HOW TO-&gt;'!$C$143</f>
        <v>shanshan.chin@msc.com</v>
      </c>
      <c r="N55" s="190"/>
      <c r="S55" s="11"/>
    </row>
    <row r="56" spans="1:19" customFormat="1">
      <c r="A56" s="2170"/>
      <c r="B56" s="2170"/>
      <c r="C56" s="194" t="str">
        <f>'HOW TO-&gt;'!$A$110</f>
        <v>LEWIS SOH</v>
      </c>
      <c r="D56" s="194" t="str">
        <f>'HOW TO-&gt;'!$B$110</f>
        <v>6011 7905</v>
      </c>
      <c r="E56" s="1534" t="str">
        <f>'HOW TO-&gt;'!$C$110</f>
        <v>lewis.soh@msc.com</v>
      </c>
      <c r="F56" s="190"/>
      <c r="G56" s="194" t="str">
        <f>'HOW TO-&gt;'!$A$129</f>
        <v>NG CHING WEI</v>
      </c>
      <c r="H56" s="194" t="str">
        <f>'HOW TO-&gt;'!$B$129</f>
        <v>6011 2404</v>
      </c>
      <c r="I56" s="1534" t="str">
        <f>'HOW TO-&gt;'!$C$129</f>
        <v>chingwei.ng@msc.com</v>
      </c>
      <c r="J56" s="190"/>
      <c r="K56" s="194" t="str">
        <f>'HOW TO-&gt;'!$A$144</f>
        <v>EUNICE</v>
      </c>
      <c r="L56" s="194" t="str">
        <f>'HOW TO-&gt;'!$B$144</f>
        <v>6011 2355</v>
      </c>
      <c r="M56" s="1534" t="str">
        <f>'HOW TO-&gt;'!$C$144</f>
        <v>eunice.chan@msc.com</v>
      </c>
      <c r="N56" s="190"/>
      <c r="S56" s="11"/>
    </row>
    <row r="57" spans="1:19" customFormat="1">
      <c r="A57" s="2170"/>
      <c r="B57" s="2170"/>
      <c r="C57" s="194" t="str">
        <f>'HOW TO-&gt;'!$A$111</f>
        <v xml:space="preserve">MELVIN TAN </v>
      </c>
      <c r="D57" s="194" t="str">
        <f>'HOW TO-&gt;'!$B$111</f>
        <v>6011 0561</v>
      </c>
      <c r="E57" s="1534" t="str">
        <f>'HOW TO-&gt;'!$C$111</f>
        <v>melvin.tan@msc.com</v>
      </c>
      <c r="F57" s="190"/>
      <c r="G57" s="194" t="str">
        <f>'HOW TO-&gt;'!$A$130</f>
        <v>ZOEY ONG</v>
      </c>
      <c r="H57" s="194">
        <f>'HOW TO-&gt;'!$B$130</f>
        <v>0</v>
      </c>
      <c r="I57" s="1534" t="str">
        <f>'HOW TO-&gt;'!$C$130</f>
        <v>zoey.ong@msc.com</v>
      </c>
      <c r="J57" s="190"/>
      <c r="K57" s="194" t="str">
        <f>'HOW TO-&gt;'!$A$145</f>
        <v>HAZEL</v>
      </c>
      <c r="L57" s="194" t="str">
        <f>'HOW TO-&gt;'!$B$145</f>
        <v>6011 2435</v>
      </c>
      <c r="M57" s="1534" t="str">
        <f>'HOW TO-&gt;'!$C$145</f>
        <v>hazel.toh@msc.com</v>
      </c>
      <c r="N57" s="190"/>
      <c r="S57" s="11"/>
    </row>
    <row r="58" spans="1:19" customFormat="1">
      <c r="A58" s="2170"/>
      <c r="B58" s="2170"/>
      <c r="C58" s="194" t="str">
        <f>'HOW TO-&gt;'!$A$112</f>
        <v>SUE ANN SOON</v>
      </c>
      <c r="D58" s="194" t="str">
        <f>'HOW TO-&gt;'!$B$112</f>
        <v>6011 2327</v>
      </c>
      <c r="E58" s="1534" t="str">
        <f>'HOW TO-&gt;'!$C$112</f>
        <v>sueann.soon@msc.com</v>
      </c>
      <c r="F58" s="190"/>
      <c r="G58" s="194" t="str">
        <f>'HOW TO-&gt;'!$A$131</f>
        <v>.</v>
      </c>
      <c r="H58" s="194" t="str">
        <f>'HOW TO-&gt;'!$B$131</f>
        <v>.</v>
      </c>
      <c r="I58" s="1534" t="str">
        <f>'HOW TO-&gt;'!$C$131</f>
        <v>.</v>
      </c>
      <c r="J58" s="190"/>
      <c r="K58" s="194">
        <f>'HOW TO-&gt;'!$A$146</f>
        <v>0</v>
      </c>
      <c r="L58" s="194">
        <f>'HOW TO-&gt;'!$B$146</f>
        <v>0</v>
      </c>
      <c r="M58" s="1534">
        <f>'HOW TO-&gt;'!$C$146</f>
        <v>0</v>
      </c>
      <c r="N58" s="190"/>
      <c r="S58" s="11"/>
    </row>
    <row r="59" spans="1:19" customFormat="1">
      <c r="A59" s="2170"/>
      <c r="B59" s="2170"/>
      <c r="C59" s="194" t="str">
        <f>'HOW TO-&gt;'!$A$113</f>
        <v>LAWRENCE ANG (CROSS-TRADE)</v>
      </c>
      <c r="D59" s="194" t="str">
        <f>'HOW TO-&gt;'!$B$113</f>
        <v>6011 2400</v>
      </c>
      <c r="E59" s="1534" t="str">
        <f>'HOW TO-&gt;'!$C$113</f>
        <v>lawrence.ang@msc.com</v>
      </c>
      <c r="F59" s="190"/>
      <c r="G59" s="194">
        <f>'HOW TO-&gt;'!$A$132</f>
        <v>0</v>
      </c>
      <c r="H59" s="194">
        <f>'HOW TO-&gt;'!$B$132</f>
        <v>0</v>
      </c>
      <c r="I59" s="1534">
        <f>'HOW TO-&gt;'!$C$132</f>
        <v>0</v>
      </c>
      <c r="J59" s="190"/>
      <c r="K59" s="194">
        <f>'HOW TO-&gt;'!$A$147</f>
        <v>0</v>
      </c>
      <c r="L59" s="194">
        <f>'HOW TO-&gt;'!$B$147</f>
        <v>0</v>
      </c>
      <c r="M59" s="1534">
        <f>'HOW TO-&gt;'!$C$147</f>
        <v>0</v>
      </c>
      <c r="N59" s="190"/>
      <c r="S59" s="11"/>
    </row>
    <row r="60" spans="1:19">
      <c r="C60" s="194" t="str">
        <f>'HOW TO-&gt;'!$A$114</f>
        <v>DARIUS ONG</v>
      </c>
      <c r="D60" s="194" t="str">
        <f>'HOW TO-&gt;'!$B$114</f>
        <v>6011 2396</v>
      </c>
      <c r="E60" s="1534" t="str">
        <f>'HOW TO-&gt;'!$C$114</f>
        <v>darius.ong@msc.com</v>
      </c>
      <c r="F60" s="190"/>
      <c r="G60" s="190"/>
      <c r="H60" s="195"/>
      <c r="I60" s="269"/>
      <c r="J60" s="190"/>
      <c r="K60" s="194">
        <f>'HOW TO-&gt;'!$A$148</f>
        <v>0</v>
      </c>
      <c r="L60" s="194">
        <f>'HOW TO-&gt;'!$B$148</f>
        <v>0</v>
      </c>
      <c r="M60" s="1534">
        <f>'HOW TO-&gt;'!$C$148</f>
        <v>0</v>
      </c>
      <c r="N60" s="190"/>
    </row>
    <row r="61" spans="1:19">
      <c r="C61" s="194" t="str">
        <f>'HOW TO-&gt;'!$A$115</f>
        <v>YURIKO KHOO</v>
      </c>
      <c r="D61" s="194" t="str">
        <f>'HOW TO-&gt;'!$B$115</f>
        <v>6011 2402</v>
      </c>
      <c r="E61" s="1534" t="str">
        <f>'HOW TO-&gt;'!$C$115</f>
        <v>yuriko.k@msc.com</v>
      </c>
      <c r="F61" s="190"/>
      <c r="G61" s="190"/>
      <c r="H61" s="195"/>
      <c r="I61" s="195"/>
      <c r="J61" s="269"/>
      <c r="K61" s="194"/>
      <c r="L61" s="194"/>
      <c r="M61" s="1534"/>
      <c r="N61" s="190"/>
    </row>
    <row r="62" spans="1:19">
      <c r="C62" s="194" t="str">
        <f>'HOW TO-&gt;'!$A$116</f>
        <v>VICKY ZHU</v>
      </c>
      <c r="D62" s="194" t="str">
        <f>'HOW TO-&gt;'!$B$116</f>
        <v>6011 7900</v>
      </c>
      <c r="E62" s="1534" t="str">
        <f>'HOW TO-&gt;'!$C$116</f>
        <v>vicky.zhu@msc.com</v>
      </c>
      <c r="F62" s="190"/>
      <c r="G62" s="190"/>
      <c r="H62" s="190"/>
      <c r="I62" s="190"/>
      <c r="J62" s="190"/>
      <c r="K62" s="190"/>
      <c r="L62" s="190"/>
      <c r="M62" s="190"/>
      <c r="N62" s="190"/>
    </row>
    <row r="63" spans="1:19">
      <c r="C63" s="190"/>
      <c r="D63" s="190"/>
      <c r="E63" s="190"/>
      <c r="F63" s="190"/>
      <c r="G63" s="190"/>
      <c r="H63" s="190"/>
      <c r="I63" s="190"/>
      <c r="J63" s="190"/>
      <c r="K63" s="190"/>
      <c r="L63" s="190"/>
      <c r="M63" s="190"/>
      <c r="N63" s="190"/>
    </row>
    <row r="64" spans="1:19">
      <c r="C64" s="194" t="str">
        <f>'HOW TO-&gt;'!$A$119</f>
        <v xml:space="preserve">MAIN LINE  </v>
      </c>
      <c r="D64" s="194" t="str">
        <f>'HOW TO-&gt;'!$B$119</f>
        <v>6011 2424</v>
      </c>
      <c r="E64" s="1534">
        <f>'HOW TO-&gt;'!$C$119</f>
        <v>0</v>
      </c>
      <c r="F64" s="190"/>
      <c r="G64" s="190"/>
      <c r="H64" s="190"/>
      <c r="I64" s="190"/>
      <c r="J64" s="190"/>
      <c r="K64" s="190"/>
      <c r="L64" s="190"/>
      <c r="M64" s="190"/>
      <c r="N64" s="190"/>
    </row>
    <row r="65" spans="3:14">
      <c r="C65" s="194">
        <f>'HOW TO-&gt;'!$A$120</f>
        <v>0</v>
      </c>
      <c r="D65" s="194">
        <f>'HOW TO-&gt;'!$B$120</f>
        <v>0</v>
      </c>
      <c r="E65" s="1534">
        <f>'HOW TO-&gt;'!$C$120</f>
        <v>0</v>
      </c>
      <c r="F65" s="190"/>
      <c r="G65" s="190"/>
      <c r="H65" s="190"/>
      <c r="I65" s="190"/>
      <c r="J65" s="190"/>
      <c r="K65" s="190"/>
      <c r="L65" s="190"/>
      <c r="M65" s="190"/>
      <c r="N65" s="190"/>
    </row>
  </sheetData>
  <hyperlinks>
    <hyperlink ref="I49" display="custsvc@msca.com.sg" xr:uid="{C1A1BA43-F061-441D-AF1F-D6D7B03045AE}"/>
    <hyperlink ref="M49" display="sinexp@msca.com.sg" xr:uid="{0BC3BA8C-FFBD-44CF-91F8-DC1C6620153E}"/>
    <hyperlink ref="E48" r:id="rId1" xr:uid="{0E280B62-A77D-405F-B0B0-3CA9028C1E4E}"/>
    <hyperlink ref="E49" display="mktg-dept@msca.com.sg" xr:uid="{E6DB1D65-3820-4F43-A0C1-DEBB29E231ED}"/>
    <hyperlink ref="N6" location="ANDES!A1" display="PROFORMA  ETA " xr:uid="{1F8207E6-BF76-4FC9-9D9F-631A9671C564}"/>
    <hyperlink ref="O6" location="MEXICAS!A1" display="PROFORMA  ETD" xr:uid="{64146727-554C-4AD1-A5E3-36E53C42FE2A}"/>
    <hyperlink ref="N22" location="ANDES!A1" display="PROFORMA  ETA " xr:uid="{EC52FED5-7D9D-44EC-AEB5-35720CDC95F0}"/>
    <hyperlink ref="O22"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7"/>
  <sheetViews>
    <sheetView zoomScale="70" zoomScaleNormal="70" workbookViewId="0">
      <pane ySplit="107" topLeftCell="A126" activePane="bottomLeft" state="frozen"/>
      <selection pane="bottomLeft"/>
    </sheetView>
  </sheetViews>
  <sheetFormatPr defaultColWidth="9.42578125" defaultRowHeight="12.75"/>
  <cols>
    <col min="1" max="1" width="8.7109375" style="2170" customWidth="1"/>
    <col min="2" max="2" width="1.42578125" style="2170" customWidth="1"/>
    <col min="3" max="3" width="21" style="5" customWidth="1"/>
    <col min="4" max="4" width="14"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5.7109375" style="5" customWidth="1"/>
    <col min="11" max="12" width="13.85546875" style="5" customWidth="1"/>
    <col min="13" max="13" width="18.28515625" style="5" customWidth="1"/>
    <col min="14" max="17" width="13.85546875" style="5" customWidth="1"/>
    <col min="18" max="18" width="17.85546875" style="5" customWidth="1"/>
    <col min="19" max="19" width="22.42578125" style="512" customWidth="1"/>
    <col min="20" max="23" width="17.140625" style="5" customWidth="1"/>
    <col min="24" max="16384" width="9.42578125" style="5"/>
  </cols>
  <sheetData>
    <row r="2" spans="1:20" s="6" customFormat="1" ht="33">
      <c r="A2" s="2170"/>
      <c r="B2" s="2170"/>
      <c r="C2" s="138" t="s">
        <v>93</v>
      </c>
      <c r="D2" s="44"/>
      <c r="Q2" s="39"/>
      <c r="S2" s="772"/>
    </row>
    <row r="3" spans="1:20" s="6" customFormat="1" ht="22.5" customHeight="1">
      <c r="A3" s="2170"/>
      <c r="B3" s="2170"/>
      <c r="C3" s="169"/>
      <c r="D3" s="44"/>
      <c r="Q3" s="39"/>
      <c r="S3" s="772"/>
    </row>
    <row r="4" spans="1:20" ht="22.5" customHeight="1">
      <c r="C4" s="169"/>
      <c r="D4" s="45"/>
      <c r="E4" s="171" t="s">
        <v>7836</v>
      </c>
      <c r="H4" s="45"/>
      <c r="I4" s="45"/>
      <c r="J4" s="45"/>
      <c r="K4" s="45"/>
      <c r="L4" s="45"/>
      <c r="M4" s="37"/>
      <c r="N4" s="37"/>
      <c r="O4" s="37"/>
    </row>
    <row r="5" spans="1:20" ht="22.5" customHeight="1">
      <c r="C5" s="751"/>
      <c r="D5" s="46"/>
      <c r="E5" s="46"/>
      <c r="F5" s="47"/>
      <c r="G5" s="774"/>
      <c r="H5" s="46"/>
      <c r="I5" s="46"/>
      <c r="J5" s="46"/>
      <c r="K5" s="46"/>
      <c r="L5" s="46"/>
      <c r="M5" s="37"/>
      <c r="N5" s="37"/>
      <c r="O5" s="37"/>
    </row>
    <row r="6" spans="1:20" s="30" customFormat="1" ht="37.5" hidden="1" customHeight="1">
      <c r="A6" s="2159"/>
      <c r="B6" s="2159"/>
      <c r="C6" s="2118"/>
      <c r="D6" s="2119"/>
      <c r="E6" s="91" t="s">
        <v>96</v>
      </c>
      <c r="F6" s="91" t="s">
        <v>4648</v>
      </c>
      <c r="G6" s="140" t="s">
        <v>7837</v>
      </c>
      <c r="H6" s="140" t="s">
        <v>2077</v>
      </c>
      <c r="I6" s="2120" t="s">
        <v>7838</v>
      </c>
      <c r="J6" s="91" t="s">
        <v>7839</v>
      </c>
      <c r="K6" s="2121" t="s">
        <v>659</v>
      </c>
      <c r="L6" s="91" t="s">
        <v>7840</v>
      </c>
      <c r="M6" s="91" t="s">
        <v>877</v>
      </c>
      <c r="N6" s="2122" t="s">
        <v>1767</v>
      </c>
      <c r="O6" s="91" t="s">
        <v>1600</v>
      </c>
      <c r="P6" s="91" t="s">
        <v>953</v>
      </c>
      <c r="Q6" s="91" t="s">
        <v>1242</v>
      </c>
      <c r="R6" s="2123"/>
      <c r="S6" s="2171"/>
    </row>
    <row r="7" spans="1:20" s="30" customFormat="1" ht="23.25" hidden="1" thickBot="1">
      <c r="A7" s="2159" t="s">
        <v>1784</v>
      </c>
      <c r="B7" s="2159"/>
      <c r="C7" s="2315" t="s">
        <v>7841</v>
      </c>
      <c r="D7" s="2127"/>
      <c r="E7" s="143"/>
      <c r="F7" s="93" t="s">
        <v>7842</v>
      </c>
      <c r="G7" s="144"/>
      <c r="H7" s="144"/>
      <c r="I7" s="2105"/>
      <c r="J7" s="93" t="s">
        <v>3090</v>
      </c>
      <c r="K7" s="93" t="s">
        <v>2080</v>
      </c>
      <c r="L7" s="93" t="s">
        <v>3091</v>
      </c>
      <c r="M7" s="93" t="s">
        <v>3429</v>
      </c>
      <c r="N7" s="93" t="s">
        <v>3219</v>
      </c>
      <c r="O7" s="93" t="s">
        <v>3430</v>
      </c>
      <c r="P7" s="93" t="s">
        <v>4606</v>
      </c>
      <c r="Q7" s="93" t="s">
        <v>3048</v>
      </c>
      <c r="R7" s="1610" t="s">
        <v>1792</v>
      </c>
      <c r="S7" s="1610" t="s">
        <v>5321</v>
      </c>
      <c r="T7" s="2424" t="s">
        <v>1794</v>
      </c>
    </row>
    <row r="8" spans="1:20" s="30" customFormat="1" ht="19.5" hidden="1" customHeight="1" thickTop="1">
      <c r="A8" s="2170"/>
      <c r="B8" s="2170"/>
      <c r="C8" s="1662" t="s">
        <v>6370</v>
      </c>
      <c r="D8" s="525" t="s">
        <v>7843</v>
      </c>
      <c r="E8" s="89">
        <v>45447</v>
      </c>
      <c r="F8" s="1471" t="s">
        <v>391</v>
      </c>
      <c r="G8" s="2027" t="s">
        <v>2881</v>
      </c>
      <c r="H8" s="425" t="s">
        <v>7844</v>
      </c>
      <c r="I8" s="1809">
        <v>45462</v>
      </c>
      <c r="J8" s="1810"/>
      <c r="K8" s="425">
        <f t="shared" ref="K8" si="0">I8+18</f>
        <v>45480</v>
      </c>
      <c r="L8" s="425">
        <f t="shared" ref="L8" si="1">I8+22</f>
        <v>45484</v>
      </c>
      <c r="M8" s="425">
        <f t="shared" ref="M8" si="2">I8+24</f>
        <v>45486</v>
      </c>
      <c r="N8" s="1811">
        <f t="shared" ref="N8" si="3">I8+27</f>
        <v>45489</v>
      </c>
      <c r="O8" s="425">
        <f t="shared" ref="O8" si="4">I8+32</f>
        <v>45494</v>
      </c>
      <c r="P8" s="425">
        <f t="shared" ref="P8" si="5">I8+36</f>
        <v>45498</v>
      </c>
      <c r="Q8" s="425">
        <f t="shared" ref="Q8" si="6">J8+38</f>
        <v>38</v>
      </c>
      <c r="R8" s="1226">
        <v>45447</v>
      </c>
      <c r="S8" s="1226">
        <v>45448</v>
      </c>
      <c r="T8" s="2422"/>
    </row>
    <row r="9" spans="1:20" s="30" customFormat="1" ht="19.5" hidden="1" customHeight="1">
      <c r="A9" s="2170"/>
      <c r="B9" s="2170"/>
      <c r="C9" s="1662"/>
      <c r="D9" s="801"/>
      <c r="E9" s="426"/>
      <c r="F9" s="2029"/>
      <c r="G9" s="2030"/>
      <c r="H9" s="426"/>
      <c r="I9" s="599"/>
      <c r="J9" s="519"/>
      <c r="K9" s="426"/>
      <c r="L9" s="426"/>
      <c r="M9" s="426"/>
      <c r="N9" s="397"/>
      <c r="O9" s="426"/>
      <c r="P9" s="426"/>
      <c r="Q9" s="426"/>
      <c r="R9" s="1226"/>
      <c r="S9" s="1226"/>
      <c r="T9" s="2422"/>
    </row>
    <row r="10" spans="1:20" s="30" customFormat="1" ht="19.5" hidden="1" customHeight="1" thickBot="1">
      <c r="A10" s="2170"/>
      <c r="B10" s="2170"/>
      <c r="C10" s="1797" t="s">
        <v>2013</v>
      </c>
      <c r="D10" s="603" t="s">
        <v>7635</v>
      </c>
      <c r="E10" s="427">
        <v>45446</v>
      </c>
      <c r="F10" s="1146">
        <f>E10+10</f>
        <v>45456</v>
      </c>
      <c r="G10" s="1983"/>
      <c r="H10" s="427"/>
      <c r="I10" s="600"/>
      <c r="J10" s="1808"/>
      <c r="K10" s="427"/>
      <c r="L10" s="427"/>
      <c r="M10" s="427"/>
      <c r="N10" s="1233"/>
      <c r="O10" s="427"/>
      <c r="P10" s="427"/>
      <c r="Q10" s="427"/>
      <c r="R10" s="1226">
        <v>45434</v>
      </c>
      <c r="S10" s="1226">
        <v>45435</v>
      </c>
      <c r="T10" s="2422"/>
    </row>
    <row r="11" spans="1:20" s="30" customFormat="1" ht="19.5" hidden="1" customHeight="1" thickTop="1">
      <c r="A11" s="2170"/>
      <c r="B11" s="2170"/>
      <c r="C11" s="1443" t="s">
        <v>1865</v>
      </c>
      <c r="D11" s="525" t="s">
        <v>7845</v>
      </c>
      <c r="E11" s="89">
        <v>45455</v>
      </c>
      <c r="F11" s="155">
        <v>45464</v>
      </c>
      <c r="G11" s="1662" t="s">
        <v>7846</v>
      </c>
      <c r="H11" s="426" t="s">
        <v>7847</v>
      </c>
      <c r="I11" s="599">
        <v>45473</v>
      </c>
      <c r="J11" s="519"/>
      <c r="K11" s="426">
        <f t="shared" ref="K11" si="7">I11+18</f>
        <v>45491</v>
      </c>
      <c r="L11" s="426">
        <f t="shared" ref="L11" si="8">I11+22</f>
        <v>45495</v>
      </c>
      <c r="M11" s="426">
        <f t="shared" ref="M11" si="9">I11+24</f>
        <v>45497</v>
      </c>
      <c r="N11" s="397">
        <f t="shared" ref="N11" si="10">I11+27</f>
        <v>45500</v>
      </c>
      <c r="O11" s="426">
        <f t="shared" ref="O11" si="11">I11+32</f>
        <v>45505</v>
      </c>
      <c r="P11" s="426">
        <f t="shared" ref="P11" si="12">I11+36</f>
        <v>45509</v>
      </c>
      <c r="Q11" s="426">
        <f t="shared" ref="Q11" si="13">J11+38</f>
        <v>38</v>
      </c>
      <c r="R11" s="1226">
        <v>45448</v>
      </c>
      <c r="S11" s="1226">
        <v>45449</v>
      </c>
      <c r="T11" s="2422"/>
    </row>
    <row r="12" spans="1:20" s="27" customFormat="1" ht="19.5" hidden="1" customHeight="1" thickBot="1">
      <c r="A12" s="2170"/>
      <c r="B12" s="2170"/>
      <c r="C12" s="601"/>
      <c r="D12" s="465"/>
      <c r="E12" s="427"/>
      <c r="F12" s="427"/>
      <c r="G12" s="1227"/>
      <c r="H12" s="1227"/>
      <c r="I12" s="600"/>
      <c r="J12" s="487"/>
      <c r="K12" s="427"/>
      <c r="L12" s="427"/>
      <c r="M12" s="427"/>
      <c r="N12" s="427"/>
      <c r="O12" s="427"/>
      <c r="P12" s="427"/>
      <c r="Q12" s="427"/>
      <c r="R12" s="1226">
        <v>45455</v>
      </c>
      <c r="S12" s="1226">
        <v>45456</v>
      </c>
      <c r="T12" s="2423"/>
    </row>
    <row r="13" spans="1:20" s="30" customFormat="1" ht="19.5" hidden="1" customHeight="1" thickTop="1">
      <c r="A13" s="2170"/>
      <c r="B13" s="2170"/>
      <c r="C13" s="1443" t="s">
        <v>4664</v>
      </c>
      <c r="D13" s="866" t="s">
        <v>7848</v>
      </c>
      <c r="E13" s="252">
        <v>45461</v>
      </c>
      <c r="F13" s="2092" t="s">
        <v>391</v>
      </c>
      <c r="G13" s="1443" t="s">
        <v>7849</v>
      </c>
      <c r="H13" s="408" t="s">
        <v>7850</v>
      </c>
      <c r="I13" s="2093">
        <v>45488</v>
      </c>
      <c r="J13" s="1830"/>
      <c r="K13" s="412">
        <f>I13+20</f>
        <v>45508</v>
      </c>
      <c r="L13" s="412">
        <f>I13+25</f>
        <v>45513</v>
      </c>
      <c r="M13" s="412">
        <f>I13+27</f>
        <v>45515</v>
      </c>
      <c r="N13" s="400">
        <f>I13+31</f>
        <v>45519</v>
      </c>
      <c r="O13" s="412">
        <f>I13+36</f>
        <v>45524</v>
      </c>
      <c r="P13" s="412">
        <f>I13+39</f>
        <v>45527</v>
      </c>
      <c r="Q13" s="412">
        <f>I13+41</f>
        <v>45529</v>
      </c>
      <c r="R13" s="1226"/>
      <c r="S13" s="1226"/>
      <c r="T13" s="2422"/>
    </row>
    <row r="14" spans="1:20" s="30" customFormat="1" ht="19.5" hidden="1" customHeight="1">
      <c r="A14" s="2170"/>
      <c r="B14" s="2170"/>
      <c r="C14" s="2106" t="s">
        <v>1939</v>
      </c>
      <c r="D14" s="869" t="s">
        <v>7851</v>
      </c>
      <c r="E14" s="775">
        <v>45462</v>
      </c>
      <c r="F14" s="775">
        <v>45475</v>
      </c>
      <c r="G14" s="1872"/>
      <c r="H14" s="412"/>
      <c r="I14" s="2093"/>
      <c r="J14" s="1830"/>
      <c r="K14" s="412"/>
      <c r="L14" s="412"/>
      <c r="M14" s="412"/>
      <c r="N14" s="400"/>
      <c r="O14" s="412"/>
      <c r="P14" s="412"/>
      <c r="Q14" s="412"/>
      <c r="R14" s="1226">
        <v>45455</v>
      </c>
      <c r="S14" s="1226">
        <f>R14+1</f>
        <v>45456</v>
      </c>
      <c r="T14" s="2422"/>
    </row>
    <row r="15" spans="1:20" s="30" customFormat="1" ht="19.5" hidden="1" customHeight="1" thickBot="1">
      <c r="A15" s="2170"/>
      <c r="B15" s="2170"/>
      <c r="C15" s="2094" t="s">
        <v>1965</v>
      </c>
      <c r="D15" s="2095" t="s">
        <v>7852</v>
      </c>
      <c r="E15" s="40">
        <v>45467</v>
      </c>
      <c r="F15" s="2108">
        <v>45478</v>
      </c>
      <c r="G15" s="2097"/>
      <c r="H15" s="2097"/>
      <c r="I15" s="2098"/>
      <c r="J15" s="170"/>
      <c r="K15" s="414"/>
      <c r="L15" s="414"/>
      <c r="M15" s="414"/>
      <c r="N15" s="414"/>
      <c r="O15" s="414"/>
      <c r="P15" s="414"/>
      <c r="Q15" s="414"/>
      <c r="R15" s="1226">
        <v>45462</v>
      </c>
      <c r="S15" s="1226">
        <f>R15+1</f>
        <v>45463</v>
      </c>
      <c r="T15" s="2422"/>
    </row>
    <row r="16" spans="1:20" s="30" customFormat="1" ht="21" hidden="1" customHeight="1" thickTop="1">
      <c r="A16" s="2170"/>
      <c r="B16" s="2170"/>
      <c r="C16" s="1443" t="s">
        <v>6517</v>
      </c>
      <c r="D16" s="866" t="s">
        <v>7853</v>
      </c>
      <c r="E16" s="252">
        <v>45464</v>
      </c>
      <c r="F16" s="2092" t="s">
        <v>391</v>
      </c>
      <c r="G16" s="1443" t="s">
        <v>2696</v>
      </c>
      <c r="H16" s="408" t="s">
        <v>7854</v>
      </c>
      <c r="I16" s="2093">
        <v>45491</v>
      </c>
      <c r="J16" s="1830"/>
      <c r="K16" s="412">
        <f>I16+20</f>
        <v>45511</v>
      </c>
      <c r="L16" s="412">
        <f>I16+25</f>
        <v>45516</v>
      </c>
      <c r="M16" s="412">
        <f>I16+27</f>
        <v>45518</v>
      </c>
      <c r="N16" s="400">
        <f>I16+31</f>
        <v>45522</v>
      </c>
      <c r="O16" s="412">
        <f>I16+36</f>
        <v>45527</v>
      </c>
      <c r="P16" s="412">
        <f>I16+39</f>
        <v>45530</v>
      </c>
      <c r="Q16" s="412">
        <f>I16+41</f>
        <v>45532</v>
      </c>
      <c r="R16" s="1226"/>
      <c r="S16" s="1226"/>
      <c r="T16" s="2422"/>
    </row>
    <row r="17" spans="1:20" s="30" customFormat="1" ht="21" hidden="1" customHeight="1" thickBot="1">
      <c r="A17" s="2170"/>
      <c r="B17" s="2170"/>
      <c r="C17" s="2094"/>
      <c r="D17" s="2095"/>
      <c r="E17" s="414"/>
      <c r="F17" s="2096"/>
      <c r="G17" s="1983"/>
      <c r="H17" s="414"/>
      <c r="I17" s="2098"/>
      <c r="J17" s="2099"/>
      <c r="K17" s="414"/>
      <c r="L17" s="414"/>
      <c r="M17" s="414"/>
      <c r="N17" s="2100"/>
      <c r="O17" s="414"/>
      <c r="P17" s="414"/>
      <c r="Q17" s="414"/>
      <c r="R17" s="1226">
        <v>45469</v>
      </c>
      <c r="S17" s="1226">
        <v>45470</v>
      </c>
      <c r="T17" s="2422">
        <f>WEEKNUM(R17)</f>
        <v>26</v>
      </c>
    </row>
    <row r="18" spans="1:20" s="30" customFormat="1" ht="21" hidden="1" customHeight="1" thickTop="1">
      <c r="A18" s="2170"/>
      <c r="B18" s="2170"/>
      <c r="C18" s="2109" t="s">
        <v>6383</v>
      </c>
      <c r="D18" s="869" t="s">
        <v>7855</v>
      </c>
      <c r="E18" s="252">
        <v>45475</v>
      </c>
      <c r="F18" s="2101" t="s">
        <v>391</v>
      </c>
      <c r="G18" s="1443" t="s">
        <v>7856</v>
      </c>
      <c r="H18" s="412" t="s">
        <v>7857</v>
      </c>
      <c r="I18" s="2093">
        <v>45497</v>
      </c>
      <c r="J18" s="1830"/>
      <c r="K18" s="412">
        <f>I18+20</f>
        <v>45517</v>
      </c>
      <c r="L18" s="412">
        <f>I18+25</f>
        <v>45522</v>
      </c>
      <c r="M18" s="412">
        <f>I18+27</f>
        <v>45524</v>
      </c>
      <c r="N18" s="400">
        <f>I18+31</f>
        <v>45528</v>
      </c>
      <c r="O18" s="412">
        <f>I18+36</f>
        <v>45533</v>
      </c>
      <c r="P18" s="412">
        <f>I18+39</f>
        <v>45536</v>
      </c>
      <c r="Q18" s="412">
        <f>I18+41</f>
        <v>45538</v>
      </c>
      <c r="R18" s="1226"/>
      <c r="S18" s="1226"/>
      <c r="T18" s="2422"/>
    </row>
    <row r="19" spans="1:20" s="30" customFormat="1" ht="21" hidden="1" customHeight="1" thickBot="1">
      <c r="A19" s="2170"/>
      <c r="B19" s="2170"/>
      <c r="C19" s="2106" t="s">
        <v>1904</v>
      </c>
      <c r="D19" s="2163" t="s">
        <v>7858</v>
      </c>
      <c r="E19" s="412">
        <v>45478</v>
      </c>
      <c r="F19" s="2116">
        <f>E19+11</f>
        <v>45489</v>
      </c>
      <c r="G19" s="2161"/>
      <c r="H19" s="412"/>
      <c r="I19" s="2093"/>
      <c r="J19" s="1830"/>
      <c r="K19" s="412"/>
      <c r="L19" s="412"/>
      <c r="M19" s="412"/>
      <c r="N19" s="400"/>
      <c r="O19" s="412"/>
      <c r="P19" s="412"/>
      <c r="Q19" s="412"/>
      <c r="R19" s="1226">
        <v>45476</v>
      </c>
      <c r="S19" s="1226">
        <f>R19+1</f>
        <v>45477</v>
      </c>
      <c r="T19" s="2422">
        <f>WEEKNUM(R19)</f>
        <v>27</v>
      </c>
    </row>
    <row r="20" spans="1:20" s="30" customFormat="1" ht="21" hidden="1" customHeight="1" thickTop="1">
      <c r="A20" s="2170"/>
      <c r="B20" s="2170"/>
      <c r="C20" s="2027" t="s">
        <v>6446</v>
      </c>
      <c r="D20" s="2102" t="s">
        <v>7859</v>
      </c>
      <c r="E20" s="682">
        <v>45482</v>
      </c>
      <c r="F20" s="2092" t="s">
        <v>391</v>
      </c>
      <c r="G20" s="2167" t="s">
        <v>7860</v>
      </c>
      <c r="H20" s="408" t="s">
        <v>7861</v>
      </c>
      <c r="I20" s="2103">
        <v>45498</v>
      </c>
      <c r="J20" s="2162"/>
      <c r="K20" s="408">
        <f>I20+20</f>
        <v>45518</v>
      </c>
      <c r="L20" s="408">
        <f>I20+25</f>
        <v>45523</v>
      </c>
      <c r="M20" s="408">
        <f>I20+27</f>
        <v>45525</v>
      </c>
      <c r="N20" s="1570">
        <f>I20+31</f>
        <v>45529</v>
      </c>
      <c r="O20" s="408">
        <f>I20+36</f>
        <v>45534</v>
      </c>
      <c r="P20" s="408">
        <f>I20+39</f>
        <v>45537</v>
      </c>
      <c r="Q20" s="408">
        <f>I20+41</f>
        <v>45539</v>
      </c>
      <c r="R20" s="1226"/>
      <c r="S20" s="1226"/>
      <c r="T20" s="2422"/>
    </row>
    <row r="21" spans="1:20" s="30" customFormat="1" ht="21" hidden="1" customHeight="1" thickBot="1">
      <c r="A21" s="2170" t="s">
        <v>2013</v>
      </c>
      <c r="B21" s="2170"/>
      <c r="C21" s="2106" t="s">
        <v>4692</v>
      </c>
      <c r="D21" s="2163" t="s">
        <v>7862</v>
      </c>
      <c r="E21" s="2169" t="s">
        <v>391</v>
      </c>
      <c r="F21" s="2169" t="s">
        <v>391</v>
      </c>
      <c r="G21" s="2168"/>
      <c r="H21" s="2161"/>
      <c r="I21" s="2093"/>
      <c r="J21" s="453"/>
      <c r="K21" s="412"/>
      <c r="L21" s="412"/>
      <c r="M21" s="412"/>
      <c r="N21" s="412"/>
      <c r="O21" s="412"/>
      <c r="P21" s="412"/>
      <c r="Q21" s="412"/>
      <c r="R21" s="2172"/>
      <c r="S21" s="2172"/>
      <c r="T21" s="2422"/>
    </row>
    <row r="22" spans="1:20" s="30" customFormat="1" ht="21" hidden="1" customHeight="1" thickTop="1">
      <c r="A22" s="2170"/>
      <c r="B22" s="2170"/>
      <c r="C22" s="634" t="s">
        <v>3413</v>
      </c>
      <c r="D22" s="2102" t="s">
        <v>7863</v>
      </c>
      <c r="E22" s="682">
        <v>45486</v>
      </c>
      <c r="F22" s="682">
        <f>E22+10</f>
        <v>45496</v>
      </c>
      <c r="G22" s="2167" t="s">
        <v>2731</v>
      </c>
      <c r="H22" s="408" t="s">
        <v>7864</v>
      </c>
      <c r="I22" s="2103">
        <v>45517</v>
      </c>
      <c r="J22" s="2162"/>
      <c r="K22" s="408">
        <f>I22+20</f>
        <v>45537</v>
      </c>
      <c r="L22" s="408">
        <f>I22+25</f>
        <v>45542</v>
      </c>
      <c r="M22" s="408">
        <f>I22+27</f>
        <v>45544</v>
      </c>
      <c r="N22" s="1570">
        <f>I22+31</f>
        <v>45548</v>
      </c>
      <c r="O22" s="408">
        <f>I22+36</f>
        <v>45553</v>
      </c>
      <c r="P22" s="408">
        <f>I22+39</f>
        <v>45556</v>
      </c>
      <c r="Q22" s="2104">
        <f>I22+41</f>
        <v>45558</v>
      </c>
      <c r="R22" s="1226">
        <v>45470</v>
      </c>
      <c r="S22" s="1226">
        <v>45471</v>
      </c>
      <c r="T22" s="2422">
        <f>WEEKNUM(R22)</f>
        <v>26</v>
      </c>
    </row>
    <row r="23" spans="1:20" s="30" customFormat="1" ht="21" hidden="1" customHeight="1" thickBot="1">
      <c r="A23" s="2170"/>
      <c r="B23" s="2170"/>
      <c r="C23" s="1797" t="s">
        <v>6431</v>
      </c>
      <c r="D23" s="2095" t="s">
        <v>7865</v>
      </c>
      <c r="E23" s="40">
        <v>45499</v>
      </c>
      <c r="F23" s="2169" t="s">
        <v>391</v>
      </c>
      <c r="G23" s="2179"/>
      <c r="H23" s="2097"/>
      <c r="I23" s="2098"/>
      <c r="J23" s="170"/>
      <c r="K23" s="414"/>
      <c r="L23" s="414"/>
      <c r="M23" s="414"/>
      <c r="N23" s="414"/>
      <c r="O23" s="414"/>
      <c r="P23" s="414"/>
      <c r="Q23" s="414"/>
      <c r="R23" s="2172"/>
      <c r="S23" s="2172"/>
      <c r="T23" s="2422"/>
    </row>
    <row r="24" spans="1:20" s="30" customFormat="1" ht="21" hidden="1" customHeight="1" thickTop="1">
      <c r="A24" s="2170"/>
      <c r="B24" s="2170"/>
      <c r="C24" s="1662" t="s">
        <v>6377</v>
      </c>
      <c r="D24" s="866" t="s">
        <v>7866</v>
      </c>
      <c r="E24" s="252">
        <v>45501</v>
      </c>
      <c r="F24" s="2110" t="s">
        <v>391</v>
      </c>
      <c r="G24" s="1662" t="s">
        <v>2706</v>
      </c>
      <c r="H24" s="412" t="s">
        <v>7867</v>
      </c>
      <c r="I24" s="2093">
        <v>45519</v>
      </c>
      <c r="J24" s="1830"/>
      <c r="K24" s="412">
        <f>I24+20</f>
        <v>45539</v>
      </c>
      <c r="L24" s="412">
        <f>I24+25</f>
        <v>45544</v>
      </c>
      <c r="M24" s="412">
        <f>I24+27</f>
        <v>45546</v>
      </c>
      <c r="N24" s="400">
        <f>I24+31</f>
        <v>45550</v>
      </c>
      <c r="O24" s="412">
        <f>I24+36</f>
        <v>45555</v>
      </c>
      <c r="P24" s="408">
        <f>I24+39</f>
        <v>45558</v>
      </c>
      <c r="Q24" s="412">
        <f>I24+41</f>
        <v>45560</v>
      </c>
      <c r="R24" s="2172"/>
      <c r="S24" s="2172"/>
      <c r="T24" s="2422"/>
    </row>
    <row r="25" spans="1:20" s="30" customFormat="1" ht="21" hidden="1" customHeight="1">
      <c r="A25" s="2170"/>
      <c r="B25" s="2170"/>
      <c r="C25" s="2166" t="s">
        <v>7010</v>
      </c>
      <c r="D25" s="869" t="s">
        <v>1989</v>
      </c>
      <c r="E25" s="775">
        <v>45502</v>
      </c>
      <c r="F25" s="775">
        <f>E25+10</f>
        <v>45512</v>
      </c>
      <c r="G25" s="2168"/>
      <c r="H25" s="412"/>
      <c r="I25" s="2093"/>
      <c r="J25" s="1830"/>
      <c r="K25" s="412"/>
      <c r="L25" s="412"/>
      <c r="M25" s="412"/>
      <c r="N25" s="400"/>
      <c r="O25" s="412"/>
      <c r="P25" s="412"/>
      <c r="Q25" s="412"/>
      <c r="R25" s="1226">
        <v>45490</v>
      </c>
      <c r="S25" s="1226">
        <v>45491</v>
      </c>
      <c r="T25" s="2422">
        <f>WEEKNUM(R25)</f>
        <v>29</v>
      </c>
    </row>
    <row r="26" spans="1:20" s="30" customFormat="1" ht="21" hidden="1" customHeight="1" thickBot="1">
      <c r="A26" s="2170"/>
      <c r="B26" s="2170"/>
      <c r="C26" s="2094" t="s">
        <v>1993</v>
      </c>
      <c r="D26" s="2095" t="s">
        <v>7709</v>
      </c>
      <c r="E26" s="414">
        <v>45502</v>
      </c>
      <c r="F26" s="2169" t="s">
        <v>391</v>
      </c>
      <c r="G26" s="2097"/>
      <c r="H26" s="2097"/>
      <c r="I26" s="2098"/>
      <c r="J26" s="170"/>
      <c r="K26" s="414"/>
      <c r="L26" s="414"/>
      <c r="M26" s="414"/>
      <c r="N26" s="414"/>
      <c r="O26" s="414"/>
      <c r="P26" s="414"/>
      <c r="Q26" s="414"/>
      <c r="R26" s="1226">
        <v>45497</v>
      </c>
      <c r="S26" s="1226">
        <f>R26+1</f>
        <v>45498</v>
      </c>
      <c r="T26" s="2422">
        <f>WEEKNUM(R26)</f>
        <v>30</v>
      </c>
    </row>
    <row r="27" spans="1:20" s="30" customFormat="1" ht="21" hidden="1" customHeight="1" thickTop="1">
      <c r="A27" s="2170"/>
      <c r="B27" s="2170"/>
      <c r="C27" s="1443" t="s">
        <v>6422</v>
      </c>
      <c r="D27" s="866" t="s">
        <v>7868</v>
      </c>
      <c r="E27" s="252">
        <v>45503</v>
      </c>
      <c r="F27" s="2111" t="s">
        <v>391</v>
      </c>
      <c r="G27" s="1443" t="s">
        <v>7869</v>
      </c>
      <c r="H27" s="408" t="s">
        <v>7870</v>
      </c>
      <c r="I27" s="2093">
        <v>45524</v>
      </c>
      <c r="J27" s="1830"/>
      <c r="K27" s="412">
        <f>I27+20</f>
        <v>45544</v>
      </c>
      <c r="L27" s="412">
        <f>I27+25</f>
        <v>45549</v>
      </c>
      <c r="M27" s="412">
        <f>I27+27</f>
        <v>45551</v>
      </c>
      <c r="N27" s="400">
        <f>I27+31</f>
        <v>45555</v>
      </c>
      <c r="O27" s="412">
        <f>I27+36</f>
        <v>45560</v>
      </c>
      <c r="P27" s="412">
        <f>I27+39</f>
        <v>45563</v>
      </c>
      <c r="Q27" s="412">
        <f>I27+41</f>
        <v>45565</v>
      </c>
      <c r="R27" s="2172"/>
      <c r="S27" s="2172"/>
      <c r="T27" s="2422"/>
    </row>
    <row r="28" spans="1:20" s="30" customFormat="1" ht="21" hidden="1" customHeight="1" thickBot="1">
      <c r="A28" s="2170"/>
      <c r="B28" s="2170"/>
      <c r="C28" s="2094" t="s">
        <v>2027</v>
      </c>
      <c r="D28" s="2095" t="s">
        <v>7871</v>
      </c>
      <c r="E28" s="414">
        <v>45507</v>
      </c>
      <c r="F28" s="414">
        <f>E28+9</f>
        <v>45516</v>
      </c>
      <c r="G28" s="2097"/>
      <c r="H28" s="2097"/>
      <c r="I28" s="2098"/>
      <c r="J28" s="170"/>
      <c r="K28" s="414"/>
      <c r="L28" s="414"/>
      <c r="M28" s="414"/>
      <c r="N28" s="414"/>
      <c r="O28" s="414"/>
      <c r="P28" s="414"/>
      <c r="Q28" s="414"/>
      <c r="R28" s="1226">
        <v>45504</v>
      </c>
      <c r="S28" s="1226">
        <f>R28+1</f>
        <v>45505</v>
      </c>
      <c r="T28" s="2422">
        <f>WEEKNUM(S28)</f>
        <v>31</v>
      </c>
    </row>
    <row r="29" spans="1:20" s="30" customFormat="1" ht="21" hidden="1" customHeight="1" thickTop="1">
      <c r="A29" s="2170"/>
      <c r="B29" s="2170"/>
      <c r="C29" s="1443" t="s">
        <v>6396</v>
      </c>
      <c r="D29" s="866" t="s">
        <v>7872</v>
      </c>
      <c r="E29" s="252">
        <v>45510</v>
      </c>
      <c r="F29" s="2111" t="s">
        <v>391</v>
      </c>
      <c r="G29" s="1443" t="s">
        <v>7873</v>
      </c>
      <c r="H29" s="408" t="s">
        <v>7874</v>
      </c>
      <c r="I29" s="2093">
        <v>45530</v>
      </c>
      <c r="J29" s="1830"/>
      <c r="K29" s="412">
        <f>I29+20</f>
        <v>45550</v>
      </c>
      <c r="L29" s="412">
        <f>I29+25</f>
        <v>45555</v>
      </c>
      <c r="M29" s="412">
        <f>I29+27</f>
        <v>45557</v>
      </c>
      <c r="N29" s="400">
        <f>I29+31</f>
        <v>45561</v>
      </c>
      <c r="O29" s="412">
        <f>I29+36</f>
        <v>45566</v>
      </c>
      <c r="P29" s="412">
        <f>I29+39</f>
        <v>45569</v>
      </c>
      <c r="Q29" s="412">
        <f>I29+41</f>
        <v>45571</v>
      </c>
      <c r="R29" s="2172"/>
      <c r="S29" s="2172"/>
      <c r="T29" s="2422"/>
    </row>
    <row r="30" spans="1:20" s="30" customFormat="1" ht="21" hidden="1" customHeight="1" thickBot="1">
      <c r="A30" s="2170"/>
      <c r="B30" s="2170"/>
      <c r="C30" s="2094" t="s">
        <v>1965</v>
      </c>
      <c r="D30" s="2095" t="s">
        <v>1991</v>
      </c>
      <c r="E30" s="1088">
        <v>45513</v>
      </c>
      <c r="F30" s="414">
        <f>E30+9</f>
        <v>45522</v>
      </c>
      <c r="G30" s="2097"/>
      <c r="H30" s="2097"/>
      <c r="I30" s="2098"/>
      <c r="J30" s="170"/>
      <c r="K30" s="414"/>
      <c r="L30" s="414"/>
      <c r="M30" s="414"/>
      <c r="N30" s="414"/>
      <c r="O30" s="414"/>
      <c r="P30" s="414"/>
      <c r="Q30" s="414"/>
      <c r="R30" s="1226">
        <v>45511</v>
      </c>
      <c r="S30" s="1226">
        <f>R30+1</f>
        <v>45512</v>
      </c>
      <c r="T30" s="2422">
        <f>WEEKNUM(S30)</f>
        <v>32</v>
      </c>
    </row>
    <row r="31" spans="1:20" s="30" customFormat="1" ht="21" hidden="1" customHeight="1" thickTop="1">
      <c r="A31" s="2170"/>
      <c r="B31" s="2170"/>
      <c r="C31" s="1443" t="s">
        <v>4659</v>
      </c>
      <c r="D31" s="866" t="s">
        <v>7875</v>
      </c>
      <c r="E31" s="252">
        <v>45517</v>
      </c>
      <c r="F31" s="2111" t="s">
        <v>391</v>
      </c>
      <c r="G31" s="1443" t="s">
        <v>4047</v>
      </c>
      <c r="H31" s="408" t="s">
        <v>7876</v>
      </c>
      <c r="I31" s="2093">
        <v>45532</v>
      </c>
      <c r="J31" s="1830"/>
      <c r="K31" s="412">
        <f>I31+20</f>
        <v>45552</v>
      </c>
      <c r="L31" s="412">
        <f>I31+25</f>
        <v>45557</v>
      </c>
      <c r="M31" s="412">
        <f>I31+27</f>
        <v>45559</v>
      </c>
      <c r="N31" s="400">
        <f>I31+31</f>
        <v>45563</v>
      </c>
      <c r="O31" s="412">
        <f>I31+36</f>
        <v>45568</v>
      </c>
      <c r="P31" s="412">
        <f>I31+39</f>
        <v>45571</v>
      </c>
      <c r="Q31" s="412">
        <f>I31+41</f>
        <v>45573</v>
      </c>
      <c r="R31" s="2172"/>
      <c r="S31" s="2172"/>
      <c r="T31" s="2422"/>
    </row>
    <row r="32" spans="1:20" s="30" customFormat="1" ht="21" hidden="1" customHeight="1" thickBot="1">
      <c r="A32" s="2170" t="s">
        <v>7877</v>
      </c>
      <c r="B32" s="2170"/>
      <c r="C32" s="2094" t="s">
        <v>1993</v>
      </c>
      <c r="D32" s="2095" t="s">
        <v>1994</v>
      </c>
      <c r="E32" s="414">
        <v>45520</v>
      </c>
      <c r="F32" s="414">
        <f>E32+12</f>
        <v>45532</v>
      </c>
      <c r="G32" s="2097"/>
      <c r="H32" s="2097"/>
      <c r="I32" s="2098"/>
      <c r="J32" s="170"/>
      <c r="K32" s="414"/>
      <c r="L32" s="414"/>
      <c r="M32" s="414"/>
      <c r="N32" s="414"/>
      <c r="O32" s="414"/>
      <c r="P32" s="414"/>
      <c r="Q32" s="414"/>
      <c r="R32" s="1226">
        <v>45518</v>
      </c>
      <c r="S32" s="1226">
        <f>R32+1</f>
        <v>45519</v>
      </c>
      <c r="T32" s="2422">
        <f>WEEKNUM(S32)</f>
        <v>33</v>
      </c>
    </row>
    <row r="33" spans="1:20" s="30" customFormat="1" ht="21" hidden="1" customHeight="1" thickTop="1">
      <c r="A33" s="2170"/>
      <c r="B33" s="2170"/>
      <c r="C33" s="1443" t="s">
        <v>4961</v>
      </c>
      <c r="D33" s="866" t="s">
        <v>7878</v>
      </c>
      <c r="E33" s="252">
        <v>45524</v>
      </c>
      <c r="F33" s="2111" t="s">
        <v>391</v>
      </c>
      <c r="G33" s="1443" t="s">
        <v>7879</v>
      </c>
      <c r="H33" s="408" t="s">
        <v>7880</v>
      </c>
      <c r="I33" s="2093">
        <v>45549</v>
      </c>
      <c r="J33" s="1830"/>
      <c r="K33" s="412">
        <f>I33+20</f>
        <v>45569</v>
      </c>
      <c r="L33" s="412">
        <f>I33+25</f>
        <v>45574</v>
      </c>
      <c r="M33" s="412">
        <f>I33+27</f>
        <v>45576</v>
      </c>
      <c r="N33" s="400">
        <f>I33+31</f>
        <v>45580</v>
      </c>
      <c r="O33" s="412">
        <f>I33+36</f>
        <v>45585</v>
      </c>
      <c r="P33" s="412">
        <f>I33+39</f>
        <v>45588</v>
      </c>
      <c r="Q33" s="412">
        <f>I33+41</f>
        <v>45590</v>
      </c>
      <c r="R33" s="2172"/>
      <c r="S33" s="2172"/>
      <c r="T33" s="2422"/>
    </row>
    <row r="34" spans="1:20" s="30" customFormat="1" ht="21" hidden="1" customHeight="1" thickBot="1">
      <c r="A34" s="2170"/>
      <c r="B34" s="2170"/>
      <c r="C34" s="2094" t="s">
        <v>7793</v>
      </c>
      <c r="D34" s="2095" t="s">
        <v>7881</v>
      </c>
      <c r="E34" s="414">
        <v>45533</v>
      </c>
      <c r="F34" s="414">
        <f>E34+9</f>
        <v>45542</v>
      </c>
      <c r="G34" s="2097"/>
      <c r="H34" s="2097"/>
      <c r="I34" s="2098"/>
      <c r="J34" s="170"/>
      <c r="K34" s="414"/>
      <c r="L34" s="414"/>
      <c r="M34" s="414"/>
      <c r="N34" s="414"/>
      <c r="O34" s="414"/>
      <c r="P34" s="414"/>
      <c r="Q34" s="414"/>
      <c r="R34" s="1226">
        <v>45525</v>
      </c>
      <c r="S34" s="1226">
        <f>R34+1</f>
        <v>45526</v>
      </c>
      <c r="T34" s="2422">
        <f>WEEKNUM(S34)</f>
        <v>34</v>
      </c>
    </row>
    <row r="35" spans="1:20" s="30" customFormat="1" ht="21" hidden="1" customHeight="1" thickTop="1">
      <c r="A35" s="2170"/>
      <c r="B35" s="2170"/>
      <c r="C35" s="1443" t="s">
        <v>4690</v>
      </c>
      <c r="D35" s="866" t="s">
        <v>7882</v>
      </c>
      <c r="E35" s="252">
        <v>45531</v>
      </c>
      <c r="F35" s="2111" t="s">
        <v>391</v>
      </c>
      <c r="G35" s="1443" t="s">
        <v>7883</v>
      </c>
      <c r="H35" s="408" t="s">
        <v>7884</v>
      </c>
      <c r="I35" s="2093">
        <v>45557</v>
      </c>
      <c r="J35" s="1830"/>
      <c r="K35" s="412">
        <f>I35+20</f>
        <v>45577</v>
      </c>
      <c r="L35" s="412">
        <f>I35+25</f>
        <v>45582</v>
      </c>
      <c r="M35" s="412">
        <f>I35+27</f>
        <v>45584</v>
      </c>
      <c r="N35" s="400">
        <f>I35+31</f>
        <v>45588</v>
      </c>
      <c r="O35" s="412">
        <f>I35+36</f>
        <v>45593</v>
      </c>
      <c r="P35" s="412">
        <f>I35+39</f>
        <v>45596</v>
      </c>
      <c r="Q35" s="412">
        <f>I35+41</f>
        <v>45598</v>
      </c>
      <c r="R35" s="2172"/>
      <c r="S35" s="2172"/>
      <c r="T35" s="2422"/>
    </row>
    <row r="36" spans="1:20" s="30" customFormat="1" ht="21" hidden="1" customHeight="1" thickBot="1">
      <c r="A36" s="2170"/>
      <c r="B36" s="2170"/>
      <c r="C36" s="2094" t="s">
        <v>4692</v>
      </c>
      <c r="D36" s="2095" t="s">
        <v>7885</v>
      </c>
      <c r="E36" s="414">
        <v>45539</v>
      </c>
      <c r="F36" s="414">
        <f>E36+9</f>
        <v>45548</v>
      </c>
      <c r="G36" s="2097"/>
      <c r="H36" s="2097"/>
      <c r="I36" s="2098"/>
      <c r="J36" s="170"/>
      <c r="K36" s="414"/>
      <c r="L36" s="414"/>
      <c r="M36" s="414"/>
      <c r="N36" s="414"/>
      <c r="O36" s="414"/>
      <c r="P36" s="414"/>
      <c r="Q36" s="414"/>
      <c r="R36" s="1226">
        <v>45532</v>
      </c>
      <c r="S36" s="1226">
        <f>R36+1</f>
        <v>45533</v>
      </c>
      <c r="T36" s="2422">
        <f>WEEKNUM(S36)</f>
        <v>35</v>
      </c>
    </row>
    <row r="37" spans="1:20" s="30" customFormat="1" ht="21" hidden="1" customHeight="1" thickTop="1">
      <c r="A37" s="2170"/>
      <c r="B37" s="2170"/>
      <c r="C37" s="1443" t="s">
        <v>6462</v>
      </c>
      <c r="D37" s="866" t="s">
        <v>7886</v>
      </c>
      <c r="E37" s="252">
        <v>45538</v>
      </c>
      <c r="F37" s="2111" t="s">
        <v>391</v>
      </c>
      <c r="G37" s="1443" t="s">
        <v>7887</v>
      </c>
      <c r="H37" s="408" t="s">
        <v>7888</v>
      </c>
      <c r="I37" s="2093">
        <v>45562</v>
      </c>
      <c r="J37" s="1830"/>
      <c r="K37" s="412">
        <f>I37+20</f>
        <v>45582</v>
      </c>
      <c r="L37" s="412">
        <f>I37+25</f>
        <v>45587</v>
      </c>
      <c r="M37" s="412">
        <f>I37+27</f>
        <v>45589</v>
      </c>
      <c r="N37" s="400">
        <f>I37+31</f>
        <v>45593</v>
      </c>
      <c r="O37" s="412">
        <f>I37+36</f>
        <v>45598</v>
      </c>
      <c r="P37" s="412">
        <f>I37+39</f>
        <v>45601</v>
      </c>
      <c r="Q37" s="412">
        <f>I37+41</f>
        <v>45603</v>
      </c>
      <c r="R37" s="2172"/>
      <c r="S37" s="2172"/>
      <c r="T37" s="2422"/>
    </row>
    <row r="38" spans="1:20" s="30" customFormat="1" ht="21" hidden="1" customHeight="1" thickBot="1">
      <c r="A38" s="2170" t="s">
        <v>7889</v>
      </c>
      <c r="B38" s="2170"/>
      <c r="C38" s="2094" t="s">
        <v>7890</v>
      </c>
      <c r="D38" s="2095" t="s">
        <v>7891</v>
      </c>
      <c r="E38" s="414">
        <v>45545</v>
      </c>
      <c r="F38" s="414">
        <f>E38+9</f>
        <v>45554</v>
      </c>
      <c r="G38" s="2097"/>
      <c r="H38" s="2097"/>
      <c r="I38" s="2098"/>
      <c r="J38" s="170"/>
      <c r="K38" s="414"/>
      <c r="L38" s="414"/>
      <c r="M38" s="414"/>
      <c r="N38" s="414"/>
      <c r="O38" s="414"/>
      <c r="P38" s="414"/>
      <c r="Q38" s="414"/>
      <c r="R38" s="1226">
        <v>45539</v>
      </c>
      <c r="S38" s="1226">
        <f>R38+1</f>
        <v>45540</v>
      </c>
      <c r="T38" s="2422">
        <f>WEEKNUM(S38)</f>
        <v>36</v>
      </c>
    </row>
    <row r="39" spans="1:20" s="30" customFormat="1" ht="21" hidden="1" customHeight="1" thickTop="1">
      <c r="A39" s="2170"/>
      <c r="B39" s="2170"/>
      <c r="C39" s="1796" t="s">
        <v>6370</v>
      </c>
      <c r="D39" s="2102" t="s">
        <v>7847</v>
      </c>
      <c r="E39" s="682">
        <v>45545</v>
      </c>
      <c r="F39" s="2111" t="s">
        <v>391</v>
      </c>
      <c r="G39" s="1796" t="s">
        <v>2881</v>
      </c>
      <c r="H39" s="408" t="s">
        <v>7892</v>
      </c>
      <c r="I39" s="2103">
        <v>45568</v>
      </c>
      <c r="J39" s="1830"/>
      <c r="K39" s="412">
        <f>I39+20</f>
        <v>45588</v>
      </c>
      <c r="L39" s="412">
        <f>I39+25</f>
        <v>45593</v>
      </c>
      <c r="M39" s="412">
        <f>I39+27</f>
        <v>45595</v>
      </c>
      <c r="N39" s="400">
        <f>I39+31</f>
        <v>45599</v>
      </c>
      <c r="O39" s="412">
        <f>I39+36</f>
        <v>45604</v>
      </c>
      <c r="P39" s="412">
        <f>I39+39</f>
        <v>45607</v>
      </c>
      <c r="Q39" s="412">
        <f>I39+41</f>
        <v>45609</v>
      </c>
      <c r="R39" s="1226"/>
      <c r="S39" s="1226"/>
      <c r="T39" s="2422"/>
    </row>
    <row r="40" spans="1:20" s="30" customFormat="1" ht="21" hidden="1" customHeight="1" thickBot="1">
      <c r="A40" s="2170"/>
      <c r="B40" s="2170"/>
      <c r="C40" s="2094" t="s">
        <v>1939</v>
      </c>
      <c r="D40" s="2095" t="s">
        <v>2009</v>
      </c>
      <c r="E40" s="414">
        <v>45549</v>
      </c>
      <c r="F40" s="414">
        <f>E40+9</f>
        <v>45558</v>
      </c>
      <c r="G40" s="2097"/>
      <c r="H40" s="2097"/>
      <c r="I40" s="2098"/>
      <c r="J40" s="170"/>
      <c r="K40" s="414"/>
      <c r="L40" s="414"/>
      <c r="M40" s="414"/>
      <c r="N40" s="414"/>
      <c r="O40" s="414"/>
      <c r="P40" s="414"/>
      <c r="Q40" s="414"/>
      <c r="R40" s="1226">
        <v>45546</v>
      </c>
      <c r="S40" s="1226">
        <f>R40+1</f>
        <v>45547</v>
      </c>
      <c r="T40" s="2422">
        <f>WEEKNUM(S40)</f>
        <v>37</v>
      </c>
    </row>
    <row r="41" spans="1:20" s="30" customFormat="1" ht="21" hidden="1" customHeight="1" thickTop="1">
      <c r="A41" s="2170"/>
      <c r="B41" s="2170"/>
      <c r="C41" s="1796" t="s">
        <v>4664</v>
      </c>
      <c r="D41" s="2102" t="s">
        <v>7893</v>
      </c>
      <c r="E41" s="682">
        <v>45552</v>
      </c>
      <c r="F41" s="2111" t="s">
        <v>391</v>
      </c>
      <c r="G41" s="1796" t="s">
        <v>7846</v>
      </c>
      <c r="H41" s="408" t="s">
        <v>7894</v>
      </c>
      <c r="I41" s="2103">
        <v>45568</v>
      </c>
      <c r="J41" s="1830"/>
      <c r="K41" s="412">
        <f>I41+20</f>
        <v>45588</v>
      </c>
      <c r="L41" s="412">
        <f>I41+25</f>
        <v>45593</v>
      </c>
      <c r="M41" s="412">
        <f>I41+27</f>
        <v>45595</v>
      </c>
      <c r="N41" s="400">
        <f>I41+31</f>
        <v>45599</v>
      </c>
      <c r="O41" s="412">
        <f>I41+36</f>
        <v>45604</v>
      </c>
      <c r="P41" s="412">
        <f>I41+39</f>
        <v>45607</v>
      </c>
      <c r="Q41" s="412">
        <f>I41+41</f>
        <v>45609</v>
      </c>
      <c r="R41" s="1226"/>
      <c r="S41" s="1226"/>
      <c r="T41" s="2422"/>
    </row>
    <row r="42" spans="1:20" s="30" customFormat="1" ht="21" hidden="1" customHeight="1" thickBot="1">
      <c r="A42" s="2170" t="s">
        <v>7895</v>
      </c>
      <c r="B42" s="2170"/>
      <c r="C42" s="2094" t="s">
        <v>7896</v>
      </c>
      <c r="D42" s="2095" t="s">
        <v>2014</v>
      </c>
      <c r="E42" s="414">
        <v>45557</v>
      </c>
      <c r="F42" s="414">
        <f>E42+9</f>
        <v>45566</v>
      </c>
      <c r="G42" s="2097"/>
      <c r="H42" s="2097"/>
      <c r="I42" s="2098"/>
      <c r="J42" s="170"/>
      <c r="K42" s="414"/>
      <c r="L42" s="414"/>
      <c r="M42" s="414"/>
      <c r="N42" s="414"/>
      <c r="O42" s="414"/>
      <c r="P42" s="414"/>
      <c r="Q42" s="414"/>
      <c r="R42" s="1226">
        <v>45553</v>
      </c>
      <c r="S42" s="1226">
        <f>R42+1</f>
        <v>45554</v>
      </c>
      <c r="T42" s="2422">
        <f>WEEKNUM(S42)</f>
        <v>38</v>
      </c>
    </row>
    <row r="43" spans="1:20" s="27" customFormat="1" ht="21" hidden="1" customHeight="1" thickTop="1">
      <c r="A43" s="2170"/>
      <c r="B43" s="2170"/>
      <c r="C43" s="1796" t="s">
        <v>6517</v>
      </c>
      <c r="D43" s="2102" t="s">
        <v>7857</v>
      </c>
      <c r="E43" s="682">
        <v>45559</v>
      </c>
      <c r="F43" s="2111" t="s">
        <v>391</v>
      </c>
      <c r="G43" s="1796" t="s">
        <v>7849</v>
      </c>
      <c r="H43" s="408" t="s">
        <v>7897</v>
      </c>
      <c r="I43" s="2103">
        <v>45582</v>
      </c>
      <c r="J43" s="1830"/>
      <c r="K43" s="412">
        <f>I43+20</f>
        <v>45602</v>
      </c>
      <c r="L43" s="412">
        <f>I43+25</f>
        <v>45607</v>
      </c>
      <c r="M43" s="412">
        <f>I43+27</f>
        <v>45609</v>
      </c>
      <c r="N43" s="400">
        <f>I43+31</f>
        <v>45613</v>
      </c>
      <c r="O43" s="412">
        <f>I43+36</f>
        <v>45618</v>
      </c>
      <c r="P43" s="412">
        <f>I43+39</f>
        <v>45621</v>
      </c>
      <c r="Q43" s="412">
        <f>I43+41</f>
        <v>45623</v>
      </c>
      <c r="R43" s="1226"/>
      <c r="S43" s="1226"/>
      <c r="T43" s="2422"/>
    </row>
    <row r="44" spans="1:20" s="27" customFormat="1" ht="21" hidden="1" customHeight="1" thickBot="1">
      <c r="A44" s="2170"/>
      <c r="B44" s="2170"/>
      <c r="C44" s="2106" t="s">
        <v>1993</v>
      </c>
      <c r="D44" s="2163" t="s">
        <v>7713</v>
      </c>
      <c r="E44" s="412">
        <v>45563</v>
      </c>
      <c r="F44" s="412">
        <f>E44+9</f>
        <v>45572</v>
      </c>
      <c r="G44" s="2097"/>
      <c r="H44" s="2097"/>
      <c r="I44" s="2098"/>
      <c r="J44" s="170"/>
      <c r="K44" s="414"/>
      <c r="L44" s="414"/>
      <c r="M44" s="414"/>
      <c r="N44" s="414"/>
      <c r="O44" s="414"/>
      <c r="P44" s="414"/>
      <c r="Q44" s="414"/>
      <c r="R44" s="1226">
        <v>45560</v>
      </c>
      <c r="S44" s="1226">
        <f>R44+1</f>
        <v>45561</v>
      </c>
      <c r="T44" s="2422">
        <f>WEEKNUM(S44)</f>
        <v>39</v>
      </c>
    </row>
    <row r="45" spans="1:20" s="27" customFormat="1" ht="21" hidden="1" customHeight="1" thickTop="1">
      <c r="A45" s="2170" t="s">
        <v>2764</v>
      </c>
      <c r="B45" s="2170"/>
      <c r="C45" s="1796" t="s">
        <v>6446</v>
      </c>
      <c r="D45" s="2109" t="s">
        <v>7898</v>
      </c>
      <c r="E45" s="408">
        <v>45566</v>
      </c>
      <c r="F45" s="641" t="s">
        <v>391</v>
      </c>
      <c r="G45" s="2757" t="s">
        <v>404</v>
      </c>
      <c r="H45" s="408" t="s">
        <v>7899</v>
      </c>
      <c r="I45" s="2697">
        <v>45581</v>
      </c>
      <c r="J45" s="1830"/>
      <c r="K45" s="453"/>
      <c r="L45" s="453"/>
      <c r="M45" s="453"/>
      <c r="N45" s="1830"/>
      <c r="O45" s="453"/>
      <c r="P45" s="453"/>
      <c r="Q45" s="453"/>
      <c r="R45" s="2698"/>
      <c r="S45" s="2698" t="s">
        <v>7900</v>
      </c>
      <c r="T45" s="2699"/>
    </row>
    <row r="46" spans="1:20" s="27" customFormat="1" ht="21" hidden="1" customHeight="1">
      <c r="A46" s="2170"/>
      <c r="B46" s="2170"/>
      <c r="C46" s="2106" t="s">
        <v>1993</v>
      </c>
      <c r="D46" s="2112" t="s">
        <v>7901</v>
      </c>
      <c r="E46" s="412">
        <v>45569</v>
      </c>
      <c r="F46" s="412">
        <f>E46+9</f>
        <v>45578</v>
      </c>
      <c r="G46" s="2764"/>
      <c r="H46" s="412"/>
      <c r="I46" s="2759"/>
      <c r="J46" s="1830"/>
      <c r="K46" s="453"/>
      <c r="L46" s="453"/>
      <c r="M46" s="453"/>
      <c r="N46" s="1830"/>
      <c r="O46" s="453"/>
      <c r="P46" s="453"/>
      <c r="Q46" s="453"/>
      <c r="R46" s="2698"/>
      <c r="S46" s="2698"/>
      <c r="T46" s="2699"/>
    </row>
    <row r="47" spans="1:20" s="27" customFormat="1" ht="21" hidden="1" customHeight="1" thickBot="1">
      <c r="A47" s="2170" t="s">
        <v>7793</v>
      </c>
      <c r="B47" s="2170"/>
      <c r="C47" s="2760" t="s">
        <v>1999</v>
      </c>
      <c r="D47" s="2761" t="s">
        <v>7902</v>
      </c>
      <c r="E47" s="2762">
        <v>45567</v>
      </c>
      <c r="F47" s="2762">
        <f>E47+9</f>
        <v>45576</v>
      </c>
      <c r="G47" s="2097"/>
      <c r="H47" s="2097"/>
      <c r="I47" s="2098"/>
      <c r="J47" s="170"/>
      <c r="K47" s="414"/>
      <c r="L47" s="414"/>
      <c r="M47" s="414"/>
      <c r="N47" s="414"/>
      <c r="O47" s="414"/>
      <c r="P47" s="414"/>
      <c r="Q47" s="414"/>
      <c r="R47" s="1226">
        <v>45567</v>
      </c>
      <c r="S47" s="1226">
        <f>R47+1</f>
        <v>45568</v>
      </c>
      <c r="T47" s="2422">
        <f>WEEKNUM(S47)</f>
        <v>40</v>
      </c>
    </row>
    <row r="48" spans="1:20" s="27" customFormat="1" ht="21" hidden="1" customHeight="1" thickTop="1">
      <c r="A48" s="2170"/>
      <c r="B48" s="2170"/>
      <c r="C48" s="1796" t="s">
        <v>6383</v>
      </c>
      <c r="D48" s="2102" t="s">
        <v>7903</v>
      </c>
      <c r="E48" s="682">
        <v>45573</v>
      </c>
      <c r="F48" s="2111" t="s">
        <v>391</v>
      </c>
      <c r="G48" s="1796" t="s">
        <v>2696</v>
      </c>
      <c r="H48" s="408" t="s">
        <v>7904</v>
      </c>
      <c r="I48" s="2103">
        <v>45588</v>
      </c>
      <c r="J48" s="1830"/>
      <c r="K48" s="412">
        <f>I48+20</f>
        <v>45608</v>
      </c>
      <c r="L48" s="412">
        <f>I48+25</f>
        <v>45613</v>
      </c>
      <c r="M48" s="412">
        <f>I48+27</f>
        <v>45615</v>
      </c>
      <c r="N48" s="400">
        <f>I48+31</f>
        <v>45619</v>
      </c>
      <c r="O48" s="412">
        <f>I48+36</f>
        <v>45624</v>
      </c>
      <c r="P48" s="412">
        <f>I48+39</f>
        <v>45627</v>
      </c>
      <c r="Q48" s="412">
        <f>I48+41</f>
        <v>45629</v>
      </c>
      <c r="R48" s="1226"/>
      <c r="S48" s="1226"/>
      <c r="T48" s="2422"/>
    </row>
    <row r="49" spans="1:20" s="27" customFormat="1" ht="21" hidden="1" customHeight="1" thickBot="1">
      <c r="A49" s="2170" t="s">
        <v>4692</v>
      </c>
      <c r="B49" s="2170"/>
      <c r="C49" s="2094" t="s">
        <v>7793</v>
      </c>
      <c r="D49" s="2095" t="s">
        <v>2019</v>
      </c>
      <c r="E49" s="414">
        <v>45578</v>
      </c>
      <c r="F49" s="414">
        <f>E49+9</f>
        <v>45587</v>
      </c>
      <c r="G49" s="2097"/>
      <c r="H49" s="2097"/>
      <c r="I49" s="2098"/>
      <c r="J49" s="170"/>
      <c r="K49" s="414"/>
      <c r="L49" s="414"/>
      <c r="M49" s="414"/>
      <c r="N49" s="414"/>
      <c r="O49" s="414"/>
      <c r="P49" s="414"/>
      <c r="Q49" s="414"/>
      <c r="R49" s="1226">
        <v>45574</v>
      </c>
      <c r="S49" s="1226">
        <f>R49+1</f>
        <v>45575</v>
      </c>
      <c r="T49" s="2422">
        <f t="shared" ref="T49:T62" si="14">WEEKNUM(S49)</f>
        <v>41</v>
      </c>
    </row>
    <row r="50" spans="1:20" s="27" customFormat="1" ht="21" hidden="1" customHeight="1" thickTop="1">
      <c r="A50" s="2170" t="s">
        <v>6431</v>
      </c>
      <c r="B50" s="2170"/>
      <c r="C50" s="1796" t="s">
        <v>7905</v>
      </c>
      <c r="D50" s="2102" t="s">
        <v>7906</v>
      </c>
      <c r="E50" s="2111" t="s">
        <v>391</v>
      </c>
      <c r="F50" s="2111" t="s">
        <v>391</v>
      </c>
      <c r="G50" s="1796" t="s">
        <v>7856</v>
      </c>
      <c r="H50" s="408" t="s">
        <v>7907</v>
      </c>
      <c r="I50" s="2103">
        <v>45595</v>
      </c>
      <c r="J50" s="1830"/>
      <c r="K50" s="412">
        <f>I50+20</f>
        <v>45615</v>
      </c>
      <c r="L50" s="412">
        <f>I50+25</f>
        <v>45620</v>
      </c>
      <c r="M50" s="412">
        <f>I50+27</f>
        <v>45622</v>
      </c>
      <c r="N50" s="400">
        <f>I50+31</f>
        <v>45626</v>
      </c>
      <c r="O50" s="412">
        <f>I50+36</f>
        <v>45631</v>
      </c>
      <c r="P50" s="412">
        <f>I50+39</f>
        <v>45634</v>
      </c>
      <c r="Q50" s="412">
        <f>I50+41</f>
        <v>45636</v>
      </c>
      <c r="R50" s="1226"/>
      <c r="S50" s="1226"/>
      <c r="T50" s="2422"/>
    </row>
    <row r="51" spans="1:20" s="27" customFormat="1" ht="21" hidden="1" customHeight="1" thickBot="1">
      <c r="A51" s="2170" t="s">
        <v>2043</v>
      </c>
      <c r="B51" s="2170"/>
      <c r="C51" s="2790" t="s">
        <v>4692</v>
      </c>
      <c r="D51" s="2791" t="s">
        <v>2023</v>
      </c>
      <c r="E51" s="2792">
        <v>45581</v>
      </c>
      <c r="F51" s="2793" t="s">
        <v>391</v>
      </c>
      <c r="G51" s="2161"/>
      <c r="H51" s="2161"/>
      <c r="I51" s="2093"/>
      <c r="J51" s="453"/>
      <c r="K51" s="412"/>
      <c r="L51" s="412"/>
      <c r="M51" s="412"/>
      <c r="N51" s="412"/>
      <c r="O51" s="412"/>
      <c r="P51" s="412"/>
      <c r="Q51" s="412"/>
      <c r="R51" s="1226">
        <v>45581</v>
      </c>
      <c r="S51" s="1226">
        <f>R51+1</f>
        <v>45582</v>
      </c>
      <c r="T51" s="2422">
        <f t="shared" si="14"/>
        <v>42</v>
      </c>
    </row>
    <row r="52" spans="1:20" s="27" customFormat="1" ht="21" hidden="1" customHeight="1" thickTop="1">
      <c r="A52" s="2170" t="s">
        <v>6496</v>
      </c>
      <c r="B52" s="2170"/>
      <c r="C52" s="2027" t="s">
        <v>6431</v>
      </c>
      <c r="D52" s="2109" t="s">
        <v>7908</v>
      </c>
      <c r="E52" s="408">
        <v>45587</v>
      </c>
      <c r="F52" s="641" t="s">
        <v>391</v>
      </c>
      <c r="G52" s="1796" t="s">
        <v>7860</v>
      </c>
      <c r="H52" s="408" t="s">
        <v>7909</v>
      </c>
      <c r="I52" s="2103">
        <v>45604</v>
      </c>
      <c r="J52" s="2162"/>
      <c r="K52" s="408">
        <f>I52+20</f>
        <v>45624</v>
      </c>
      <c r="L52" s="408">
        <f>I52+25</f>
        <v>45629</v>
      </c>
      <c r="M52" s="408">
        <f>I52+27</f>
        <v>45631</v>
      </c>
      <c r="N52" s="1570">
        <f>I52+31</f>
        <v>45635</v>
      </c>
      <c r="O52" s="408">
        <f>I52+36</f>
        <v>45640</v>
      </c>
      <c r="P52" s="408">
        <f>I52+39</f>
        <v>45643</v>
      </c>
      <c r="Q52" s="408">
        <f>I52+41</f>
        <v>45645</v>
      </c>
      <c r="R52" s="1226"/>
      <c r="S52" s="1226"/>
      <c r="T52" s="2422"/>
    </row>
    <row r="53" spans="1:20" s="27" customFormat="1" ht="21" hidden="1" customHeight="1">
      <c r="A53" s="2170"/>
      <c r="B53" s="2170"/>
      <c r="C53" s="2790" t="s">
        <v>557</v>
      </c>
      <c r="D53" s="2797" t="s">
        <v>4964</v>
      </c>
      <c r="E53" s="2798" t="s">
        <v>391</v>
      </c>
      <c r="F53" s="2798" t="s">
        <v>391</v>
      </c>
      <c r="G53" s="2161"/>
      <c r="H53" s="2161"/>
      <c r="I53" s="2093"/>
      <c r="J53" s="453"/>
      <c r="K53" s="412"/>
      <c r="L53" s="412"/>
      <c r="M53" s="412"/>
      <c r="N53" s="412"/>
      <c r="O53" s="412"/>
      <c r="P53" s="412"/>
      <c r="Q53" s="412"/>
      <c r="R53" s="1226">
        <v>45588</v>
      </c>
      <c r="S53" s="1226">
        <f>R53+1</f>
        <v>45589</v>
      </c>
      <c r="T53" s="2422">
        <f t="shared" si="14"/>
        <v>43</v>
      </c>
    </row>
    <row r="54" spans="1:20" s="27" customFormat="1" ht="21" hidden="1" customHeight="1" thickBot="1">
      <c r="A54" s="2170"/>
      <c r="B54" s="2170"/>
      <c r="C54" s="635" t="s">
        <v>2557</v>
      </c>
      <c r="D54" s="2107" t="s">
        <v>7910</v>
      </c>
      <c r="E54" s="414">
        <v>45588</v>
      </c>
      <c r="F54" s="414">
        <v>45602</v>
      </c>
      <c r="G54" s="2789"/>
      <c r="H54" s="2097"/>
      <c r="I54" s="2098"/>
      <c r="J54" s="2099"/>
      <c r="K54" s="414"/>
      <c r="L54" s="414"/>
      <c r="M54" s="414"/>
      <c r="N54" s="2100"/>
      <c r="O54" s="414"/>
      <c r="P54" s="414"/>
      <c r="Q54" s="414"/>
      <c r="R54" s="1226"/>
      <c r="S54" s="1226"/>
      <c r="T54" s="2422"/>
    </row>
    <row r="55" spans="1:20" s="27" customFormat="1" ht="21" hidden="1" customHeight="1" thickTop="1">
      <c r="A55" s="2170" t="s">
        <v>7911</v>
      </c>
      <c r="B55" s="2170"/>
      <c r="C55" s="1662" t="s">
        <v>6377</v>
      </c>
      <c r="D55" s="866" t="s">
        <v>7912</v>
      </c>
      <c r="E55" s="252">
        <v>45594</v>
      </c>
      <c r="F55" s="2134" t="s">
        <v>391</v>
      </c>
      <c r="G55" s="1662" t="s">
        <v>2731</v>
      </c>
      <c r="H55" s="412" t="s">
        <v>7913</v>
      </c>
      <c r="I55" s="2093">
        <v>45615</v>
      </c>
      <c r="J55" s="1830"/>
      <c r="K55" s="412">
        <f>I55+20</f>
        <v>45635</v>
      </c>
      <c r="L55" s="412">
        <f>I55+25</f>
        <v>45640</v>
      </c>
      <c r="M55" s="412">
        <f>I55+27</f>
        <v>45642</v>
      </c>
      <c r="N55" s="400">
        <f>I55+31</f>
        <v>45646</v>
      </c>
      <c r="O55" s="412">
        <f>I55+36</f>
        <v>45651</v>
      </c>
      <c r="P55" s="412">
        <f>I55+39</f>
        <v>45654</v>
      </c>
      <c r="Q55" s="412">
        <f>I55+41</f>
        <v>45656</v>
      </c>
      <c r="R55" s="1226"/>
      <c r="S55" s="1226"/>
      <c r="T55" s="2422"/>
    </row>
    <row r="56" spans="1:20" s="27" customFormat="1" ht="21" hidden="1" customHeight="1" thickBot="1">
      <c r="A56" s="2170" t="s">
        <v>7914</v>
      </c>
      <c r="B56" s="2170"/>
      <c r="C56" s="2094" t="s">
        <v>2066</v>
      </c>
      <c r="D56" s="2095" t="s">
        <v>7915</v>
      </c>
      <c r="E56" s="414">
        <v>45595</v>
      </c>
      <c r="F56" s="414">
        <f>E56+9</f>
        <v>45604</v>
      </c>
      <c r="G56" s="2097"/>
      <c r="H56" s="2097"/>
      <c r="I56" s="2098"/>
      <c r="J56" s="170"/>
      <c r="K56" s="414"/>
      <c r="L56" s="414"/>
      <c r="M56" s="414"/>
      <c r="N56" s="414"/>
      <c r="O56" s="414"/>
      <c r="P56" s="414"/>
      <c r="Q56" s="414"/>
      <c r="R56" s="1226">
        <v>45595</v>
      </c>
      <c r="S56" s="1226">
        <f>R56+1</f>
        <v>45596</v>
      </c>
      <c r="T56" s="2422">
        <f t="shared" ref="T56" si="15">WEEKNUM(S56)</f>
        <v>44</v>
      </c>
    </row>
    <row r="57" spans="1:20" s="27" customFormat="1" ht="21" hidden="1" customHeight="1" thickTop="1">
      <c r="A57" s="2170"/>
      <c r="B57" s="2170"/>
      <c r="C57" s="1796" t="s">
        <v>7788</v>
      </c>
      <c r="D57" s="2102" t="s">
        <v>7916</v>
      </c>
      <c r="E57" s="682">
        <v>45601</v>
      </c>
      <c r="F57" s="2111" t="s">
        <v>391</v>
      </c>
      <c r="G57" s="1662" t="s">
        <v>2706</v>
      </c>
      <c r="H57" s="408" t="s">
        <v>7917</v>
      </c>
      <c r="I57" s="2103">
        <v>45627</v>
      </c>
      <c r="J57" s="1830"/>
      <c r="K57" s="412">
        <f>I57+20</f>
        <v>45647</v>
      </c>
      <c r="L57" s="412">
        <f>I57+25</f>
        <v>45652</v>
      </c>
      <c r="M57" s="412">
        <f>I57+27</f>
        <v>45654</v>
      </c>
      <c r="N57" s="400">
        <f>I57+31</f>
        <v>45658</v>
      </c>
      <c r="O57" s="412">
        <f>I57+36</f>
        <v>45663</v>
      </c>
      <c r="P57" s="412">
        <f>I57+39</f>
        <v>45666</v>
      </c>
      <c r="Q57" s="412">
        <f>I57+41</f>
        <v>45668</v>
      </c>
      <c r="R57" s="1226"/>
      <c r="S57" s="1226"/>
      <c r="T57" s="2422"/>
    </row>
    <row r="58" spans="1:20" s="27" customFormat="1" ht="21" hidden="1" customHeight="1" thickBot="1">
      <c r="A58" s="2170" t="s">
        <v>7918</v>
      </c>
      <c r="B58" s="2170"/>
      <c r="C58" s="2094" t="s">
        <v>7896</v>
      </c>
      <c r="D58" s="2095" t="s">
        <v>2035</v>
      </c>
      <c r="E58" s="414">
        <v>45606</v>
      </c>
      <c r="F58" s="414">
        <f>E58+9</f>
        <v>45615</v>
      </c>
      <c r="G58" s="2097"/>
      <c r="H58" s="2097"/>
      <c r="I58" s="2098"/>
      <c r="J58" s="170"/>
      <c r="K58" s="414"/>
      <c r="L58" s="414"/>
      <c r="M58" s="414"/>
      <c r="N58" s="414"/>
      <c r="O58" s="414"/>
      <c r="P58" s="414"/>
      <c r="Q58" s="414"/>
      <c r="R58" s="1226">
        <v>45602</v>
      </c>
      <c r="S58" s="1226">
        <f>R58+1</f>
        <v>45603</v>
      </c>
      <c r="T58" s="2422">
        <f t="shared" si="14"/>
        <v>45</v>
      </c>
    </row>
    <row r="59" spans="1:20" s="27" customFormat="1" ht="21" hidden="1" customHeight="1" thickTop="1">
      <c r="A59" s="2170"/>
      <c r="B59" s="2170"/>
      <c r="C59" s="1796" t="s">
        <v>6396</v>
      </c>
      <c r="D59" s="2102" t="s">
        <v>7919</v>
      </c>
      <c r="E59" s="682">
        <v>45608</v>
      </c>
      <c r="F59" s="2111" t="s">
        <v>391</v>
      </c>
      <c r="G59" s="1921" t="s">
        <v>404</v>
      </c>
      <c r="H59" s="408" t="s">
        <v>7920</v>
      </c>
      <c r="I59" s="2103">
        <v>45623</v>
      </c>
      <c r="J59" s="1830"/>
      <c r="K59" s="453"/>
      <c r="L59" s="453"/>
      <c r="M59" s="453"/>
      <c r="N59" s="1830"/>
      <c r="O59" s="453"/>
      <c r="P59" s="453"/>
      <c r="Q59" s="453"/>
      <c r="R59" s="1226"/>
      <c r="S59" s="1226"/>
      <c r="T59" s="2422"/>
    </row>
    <row r="60" spans="1:20" s="27" customFormat="1" ht="21" hidden="1" customHeight="1" thickBot="1">
      <c r="A60" s="2170" t="s">
        <v>7921</v>
      </c>
      <c r="B60" s="2170"/>
      <c r="C60" s="2094" t="s">
        <v>1993</v>
      </c>
      <c r="D60" s="2095" t="s">
        <v>7922</v>
      </c>
      <c r="E60" s="414">
        <v>45609</v>
      </c>
      <c r="F60" s="414">
        <f>E60+9</f>
        <v>45618</v>
      </c>
      <c r="G60" s="2097"/>
      <c r="H60" s="2097"/>
      <c r="I60" s="2098"/>
      <c r="J60" s="170"/>
      <c r="K60" s="170"/>
      <c r="L60" s="170"/>
      <c r="M60" s="170"/>
      <c r="N60" s="170"/>
      <c r="O60" s="170"/>
      <c r="P60" s="170"/>
      <c r="Q60" s="170"/>
      <c r="R60" s="1226">
        <v>45609</v>
      </c>
      <c r="S60" s="1226">
        <f>R60+1</f>
        <v>45610</v>
      </c>
      <c r="T60" s="2422">
        <f t="shared" si="14"/>
        <v>46</v>
      </c>
    </row>
    <row r="61" spans="1:20" s="27" customFormat="1" ht="21" hidden="1" customHeight="1" thickTop="1">
      <c r="A61" s="2170" t="s">
        <v>7923</v>
      </c>
      <c r="B61" s="2170"/>
      <c r="C61" s="1796" t="s">
        <v>7924</v>
      </c>
      <c r="D61" s="2102" t="s">
        <v>7925</v>
      </c>
      <c r="E61" s="682">
        <v>45615</v>
      </c>
      <c r="F61" s="2111" t="s">
        <v>391</v>
      </c>
      <c r="G61" s="1662" t="s">
        <v>7926</v>
      </c>
      <c r="H61" s="408" t="s">
        <v>7927</v>
      </c>
      <c r="I61" s="2103">
        <v>45634</v>
      </c>
      <c r="J61" s="1830"/>
      <c r="K61" s="412">
        <f>I61+20</f>
        <v>45654</v>
      </c>
      <c r="L61" s="412">
        <f>I61+25</f>
        <v>45659</v>
      </c>
      <c r="M61" s="412">
        <f>I61+27</f>
        <v>45661</v>
      </c>
      <c r="N61" s="400">
        <f>I61+31</f>
        <v>45665</v>
      </c>
      <c r="O61" s="412">
        <f>I61+36</f>
        <v>45670</v>
      </c>
      <c r="P61" s="412">
        <f>I61+39</f>
        <v>45673</v>
      </c>
      <c r="Q61" s="412">
        <f>I61+41</f>
        <v>45675</v>
      </c>
      <c r="R61" s="1226"/>
      <c r="S61" s="1226"/>
      <c r="T61" s="2422"/>
    </row>
    <row r="62" spans="1:20" s="27" customFormat="1" ht="21" hidden="1" customHeight="1" thickBot="1">
      <c r="A62" s="2170" t="s">
        <v>7928</v>
      </c>
      <c r="B62" s="2170"/>
      <c r="C62" s="2780" t="s">
        <v>2040</v>
      </c>
      <c r="D62" s="2095" t="s">
        <v>2041</v>
      </c>
      <c r="E62" s="414">
        <v>45623</v>
      </c>
      <c r="F62" s="414">
        <f>E62+9</f>
        <v>45632</v>
      </c>
      <c r="G62" s="2097"/>
      <c r="H62" s="2097"/>
      <c r="I62" s="2098"/>
      <c r="J62" s="170"/>
      <c r="K62" s="414"/>
      <c r="L62" s="414"/>
      <c r="M62" s="414"/>
      <c r="N62" s="414"/>
      <c r="O62" s="414"/>
      <c r="P62" s="414"/>
      <c r="Q62" s="414"/>
      <c r="R62" s="1226">
        <v>45616</v>
      </c>
      <c r="S62" s="1226">
        <f>R62+1</f>
        <v>45617</v>
      </c>
      <c r="T62" s="2422">
        <f t="shared" si="14"/>
        <v>47</v>
      </c>
    </row>
    <row r="63" spans="1:20" customFormat="1" ht="21.75" hidden="1" customHeight="1" thickTop="1">
      <c r="A63" s="2170"/>
      <c r="B63" s="2170"/>
      <c r="C63" s="1796" t="s">
        <v>7929</v>
      </c>
      <c r="D63" s="2102" t="s">
        <v>7888</v>
      </c>
      <c r="E63" s="682">
        <v>45622</v>
      </c>
      <c r="F63" s="2111" t="s">
        <v>391</v>
      </c>
      <c r="G63" s="1921" t="s">
        <v>404</v>
      </c>
      <c r="H63" s="408" t="s">
        <v>7930</v>
      </c>
      <c r="I63" s="2103">
        <v>45637</v>
      </c>
      <c r="J63" s="1830"/>
      <c r="K63" s="453"/>
      <c r="L63" s="453"/>
      <c r="M63" s="453"/>
      <c r="N63" s="1830"/>
      <c r="O63" s="453"/>
      <c r="P63" s="453"/>
      <c r="Q63" s="453"/>
      <c r="R63" s="1226"/>
      <c r="S63" s="1226"/>
      <c r="T63" s="2422"/>
    </row>
    <row r="64" spans="1:20" customFormat="1" ht="21.75" hidden="1" customHeight="1" thickBot="1">
      <c r="A64" s="2170" t="s">
        <v>6710</v>
      </c>
      <c r="B64" s="2170"/>
      <c r="C64" s="2094" t="s">
        <v>7793</v>
      </c>
      <c r="D64" s="2095" t="s">
        <v>7931</v>
      </c>
      <c r="E64" s="414">
        <v>45624</v>
      </c>
      <c r="F64" s="414">
        <f>E64+9</f>
        <v>45633</v>
      </c>
      <c r="G64" s="2097"/>
      <c r="H64" s="2097"/>
      <c r="I64" s="2098"/>
      <c r="J64" s="170"/>
      <c r="K64" s="170"/>
      <c r="L64" s="170"/>
      <c r="M64" s="170"/>
      <c r="N64" s="170"/>
      <c r="O64" s="170"/>
      <c r="P64" s="170"/>
      <c r="Q64" s="170"/>
      <c r="R64" s="1226">
        <v>45623</v>
      </c>
      <c r="S64" s="1226">
        <f>R64+1</f>
        <v>45624</v>
      </c>
      <c r="T64" s="2422">
        <f t="shared" ref="T64" si="16">WEEKNUM(S64)</f>
        <v>48</v>
      </c>
    </row>
    <row r="65" spans="1:20" customFormat="1" ht="21.75" hidden="1" customHeight="1" thickTop="1">
      <c r="A65" s="2170"/>
      <c r="B65" s="2170"/>
      <c r="C65" s="1796" t="s">
        <v>4690</v>
      </c>
      <c r="D65" s="2102" t="s">
        <v>7932</v>
      </c>
      <c r="E65" s="682">
        <v>45629</v>
      </c>
      <c r="F65" s="2111" t="s">
        <v>391</v>
      </c>
      <c r="G65" s="1921" t="s">
        <v>404</v>
      </c>
      <c r="H65" s="408" t="s">
        <v>7933</v>
      </c>
      <c r="I65" s="2103">
        <v>45644</v>
      </c>
      <c r="J65" s="1830"/>
      <c r="K65" s="453"/>
      <c r="L65" s="453"/>
      <c r="M65" s="453"/>
      <c r="N65" s="1830"/>
      <c r="O65" s="453"/>
      <c r="P65" s="453"/>
      <c r="Q65" s="453"/>
      <c r="R65" s="1226"/>
      <c r="S65" s="1226"/>
      <c r="T65" s="2422"/>
    </row>
    <row r="66" spans="1:20" customFormat="1" ht="21.75" hidden="1" customHeight="1" thickBot="1">
      <c r="A66" s="2170" t="s">
        <v>7934</v>
      </c>
      <c r="B66" s="2170"/>
      <c r="C66" s="2780" t="s">
        <v>2062</v>
      </c>
      <c r="D66" s="2095" t="s">
        <v>4667</v>
      </c>
      <c r="E66" s="414">
        <v>45634</v>
      </c>
      <c r="F66" s="414">
        <f>E66+9</f>
        <v>45643</v>
      </c>
      <c r="G66" s="2097"/>
      <c r="H66" s="2097"/>
      <c r="I66" s="2098"/>
      <c r="J66" s="170"/>
      <c r="K66" s="170"/>
      <c r="L66" s="170"/>
      <c r="M66" s="170"/>
      <c r="N66" s="170"/>
      <c r="O66" s="170"/>
      <c r="P66" s="170"/>
      <c r="Q66" s="170"/>
      <c r="R66" s="1226">
        <v>45630</v>
      </c>
      <c r="S66" s="1226">
        <f>R66+1</f>
        <v>45631</v>
      </c>
      <c r="T66" s="2422">
        <f t="shared" ref="T66" si="17">WEEKNUM(S66)</f>
        <v>49</v>
      </c>
    </row>
    <row r="67" spans="1:20" customFormat="1" ht="21.75" hidden="1" customHeight="1" thickTop="1">
      <c r="A67" s="2170"/>
      <c r="B67" s="2170"/>
      <c r="C67" s="1796" t="s">
        <v>6462</v>
      </c>
      <c r="D67" s="2102" t="s">
        <v>7935</v>
      </c>
      <c r="E67" s="682">
        <v>45636</v>
      </c>
      <c r="F67" s="2111" t="s">
        <v>391</v>
      </c>
      <c r="G67" s="1443" t="s">
        <v>7873</v>
      </c>
      <c r="H67" s="408" t="s">
        <v>7936</v>
      </c>
      <c r="I67" s="2103">
        <v>45651</v>
      </c>
      <c r="J67" s="1830"/>
      <c r="K67" s="412">
        <f>I67+20</f>
        <v>45671</v>
      </c>
      <c r="L67" s="412">
        <f>I67+25</f>
        <v>45676</v>
      </c>
      <c r="M67" s="412">
        <f>I67+27</f>
        <v>45678</v>
      </c>
      <c r="N67" s="400">
        <f>I67+31</f>
        <v>45682</v>
      </c>
      <c r="O67" s="412">
        <f>I67+36</f>
        <v>45687</v>
      </c>
      <c r="P67" s="412">
        <f>I67+39</f>
        <v>45690</v>
      </c>
      <c r="Q67" s="412">
        <f>I67+41</f>
        <v>45692</v>
      </c>
      <c r="R67" s="1226"/>
      <c r="S67" s="1226"/>
      <c r="T67" s="2422"/>
    </row>
    <row r="68" spans="1:20" customFormat="1" ht="21.75" hidden="1" customHeight="1" thickBot="1">
      <c r="A68" s="2170"/>
      <c r="B68" s="2170"/>
      <c r="C68" s="2094" t="s">
        <v>2066</v>
      </c>
      <c r="D68" s="2095" t="s">
        <v>4670</v>
      </c>
      <c r="E68" s="414">
        <v>45638</v>
      </c>
      <c r="F68" s="414">
        <f>E68+9</f>
        <v>45647</v>
      </c>
      <c r="G68" s="2097"/>
      <c r="H68" s="2097"/>
      <c r="I68" s="2098"/>
      <c r="J68" s="170"/>
      <c r="K68" s="414"/>
      <c r="L68" s="414"/>
      <c r="M68" s="414"/>
      <c r="N68" s="414"/>
      <c r="O68" s="414"/>
      <c r="P68" s="414"/>
      <c r="Q68" s="414"/>
      <c r="R68" s="1226">
        <v>45637</v>
      </c>
      <c r="S68" s="1226">
        <f>R68+1</f>
        <v>45638</v>
      </c>
      <c r="T68" s="2422">
        <f t="shared" ref="T68" si="18">WEEKNUM(S68)</f>
        <v>50</v>
      </c>
    </row>
    <row r="69" spans="1:20" customFormat="1" ht="21.75" hidden="1" customHeight="1" thickTop="1">
      <c r="A69" s="2170"/>
      <c r="B69" s="2170"/>
      <c r="C69" s="1796" t="s">
        <v>6370</v>
      </c>
      <c r="D69" s="2102" t="s">
        <v>7937</v>
      </c>
      <c r="E69" s="682">
        <v>45643</v>
      </c>
      <c r="F69" s="2111" t="s">
        <v>391</v>
      </c>
      <c r="G69" s="1443" t="s">
        <v>4047</v>
      </c>
      <c r="H69" s="408" t="s">
        <v>7938</v>
      </c>
      <c r="I69" s="2103">
        <v>45658</v>
      </c>
      <c r="J69" s="1830"/>
      <c r="K69" s="412">
        <f>I69+20</f>
        <v>45678</v>
      </c>
      <c r="L69" s="412">
        <f>I69+25</f>
        <v>45683</v>
      </c>
      <c r="M69" s="412">
        <f>I69+27</f>
        <v>45685</v>
      </c>
      <c r="N69" s="400">
        <f>I69+31</f>
        <v>45689</v>
      </c>
      <c r="O69" s="412">
        <f>I69+36</f>
        <v>45694</v>
      </c>
      <c r="P69" s="412">
        <f>I69+39</f>
        <v>45697</v>
      </c>
      <c r="Q69" s="412">
        <f>I69+41</f>
        <v>45699</v>
      </c>
      <c r="R69" s="1226"/>
      <c r="S69" s="1226"/>
      <c r="T69" s="2422"/>
    </row>
    <row r="70" spans="1:20" customFormat="1" ht="21.75" hidden="1" customHeight="1" thickBot="1">
      <c r="A70" s="2170"/>
      <c r="B70" s="2170"/>
      <c r="C70" s="2094" t="s">
        <v>7896</v>
      </c>
      <c r="D70" s="2095" t="s">
        <v>4673</v>
      </c>
      <c r="E70" s="414">
        <v>45650</v>
      </c>
      <c r="F70" s="414">
        <f>E70+9</f>
        <v>45659</v>
      </c>
      <c r="G70" s="2097"/>
      <c r="H70" s="2097"/>
      <c r="I70" s="2098"/>
      <c r="J70" s="170"/>
      <c r="K70" s="414"/>
      <c r="L70" s="414"/>
      <c r="M70" s="414"/>
      <c r="N70" s="414"/>
      <c r="O70" s="414"/>
      <c r="P70" s="414"/>
      <c r="Q70" s="414"/>
      <c r="R70" s="1226">
        <v>45644</v>
      </c>
      <c r="S70" s="1226">
        <f>R70+1</f>
        <v>45645</v>
      </c>
      <c r="T70" s="2422">
        <f t="shared" ref="T70" si="19">WEEKNUM(S70)</f>
        <v>51</v>
      </c>
    </row>
    <row r="71" spans="1:20" customFormat="1" ht="21.75" hidden="1" customHeight="1" thickTop="1">
      <c r="A71" s="2170"/>
      <c r="B71" s="2170"/>
      <c r="C71" s="1796" t="s">
        <v>4664</v>
      </c>
      <c r="D71" s="2102" t="s">
        <v>7939</v>
      </c>
      <c r="E71" s="682">
        <v>45650</v>
      </c>
      <c r="F71" s="2111" t="s">
        <v>391</v>
      </c>
      <c r="G71" s="1443" t="s">
        <v>7879</v>
      </c>
      <c r="H71" s="408" t="s">
        <v>7940</v>
      </c>
      <c r="I71" s="2103">
        <v>45665</v>
      </c>
      <c r="J71" s="1830"/>
      <c r="K71" s="412">
        <f>I71+20</f>
        <v>45685</v>
      </c>
      <c r="L71" s="412">
        <f>I71+25</f>
        <v>45690</v>
      </c>
      <c r="M71" s="412">
        <f>I71+27</f>
        <v>45692</v>
      </c>
      <c r="N71" s="400">
        <f>I71+31</f>
        <v>45696</v>
      </c>
      <c r="O71" s="412">
        <f>I71+36</f>
        <v>45701</v>
      </c>
      <c r="P71" s="412">
        <f>I71+39</f>
        <v>45704</v>
      </c>
      <c r="Q71" s="412">
        <f>I71+41</f>
        <v>45706</v>
      </c>
      <c r="R71" s="1226"/>
      <c r="S71" s="1226"/>
      <c r="T71" s="2422"/>
    </row>
    <row r="72" spans="1:20" customFormat="1" ht="21.75" hidden="1" customHeight="1" thickBot="1">
      <c r="A72" s="2170"/>
      <c r="B72" s="2170"/>
      <c r="C72" s="2094" t="s">
        <v>1993</v>
      </c>
      <c r="D72" s="2095" t="s">
        <v>4675</v>
      </c>
      <c r="E72" s="414">
        <v>45656</v>
      </c>
      <c r="F72" s="414">
        <f>E72+9</f>
        <v>45665</v>
      </c>
      <c r="G72" s="2097"/>
      <c r="H72" s="2097"/>
      <c r="I72" s="2098"/>
      <c r="J72" s="170"/>
      <c r="K72" s="414"/>
      <c r="L72" s="414"/>
      <c r="M72" s="414"/>
      <c r="N72" s="414"/>
      <c r="O72" s="414"/>
      <c r="P72" s="414"/>
      <c r="Q72" s="414"/>
      <c r="R72" s="1226">
        <v>45651</v>
      </c>
      <c r="S72" s="1226">
        <f>R72+1</f>
        <v>45652</v>
      </c>
      <c r="T72" s="2422">
        <f t="shared" ref="T72:T73" si="20">WEEKNUM(S72)</f>
        <v>52</v>
      </c>
    </row>
    <row r="73" spans="1:20" customFormat="1" ht="21.75" hidden="1" customHeight="1" thickTop="1">
      <c r="A73" s="2170" t="s">
        <v>7941</v>
      </c>
      <c r="B73" s="2170"/>
      <c r="C73" s="2757" t="s">
        <v>2181</v>
      </c>
      <c r="D73" s="2109" t="s">
        <v>2058</v>
      </c>
      <c r="E73" s="408">
        <v>45658</v>
      </c>
      <c r="F73" s="1986" t="s">
        <v>391</v>
      </c>
      <c r="G73" s="1443" t="s">
        <v>7883</v>
      </c>
      <c r="H73" s="408" t="s">
        <v>7942</v>
      </c>
      <c r="I73" s="2103">
        <v>45672</v>
      </c>
      <c r="J73" s="1830"/>
      <c r="K73" s="412">
        <f>I73+20</f>
        <v>45692</v>
      </c>
      <c r="L73" s="412">
        <f>I73+25</f>
        <v>45697</v>
      </c>
      <c r="M73" s="412">
        <f>I73+27</f>
        <v>45699</v>
      </c>
      <c r="N73" s="400">
        <f>I73+31</f>
        <v>45703</v>
      </c>
      <c r="O73" s="412">
        <f>I73+36</f>
        <v>45708</v>
      </c>
      <c r="P73" s="412">
        <f>I73+39</f>
        <v>45711</v>
      </c>
      <c r="Q73" s="412">
        <f>I73+41</f>
        <v>45713</v>
      </c>
      <c r="R73" s="1226">
        <v>45658</v>
      </c>
      <c r="S73" s="1226">
        <f>R73+1</f>
        <v>45659</v>
      </c>
      <c r="T73" s="2422">
        <f t="shared" si="20"/>
        <v>1</v>
      </c>
    </row>
    <row r="74" spans="1:20" customFormat="1" ht="21.75" hidden="1" customHeight="1" thickBot="1">
      <c r="A74" s="2170"/>
      <c r="B74" s="2170"/>
      <c r="C74" s="2094"/>
      <c r="D74" s="2107"/>
      <c r="E74" s="414"/>
      <c r="F74" s="414"/>
      <c r="G74" s="2097"/>
      <c r="H74" s="2097"/>
      <c r="I74" s="2098"/>
      <c r="J74" s="170"/>
      <c r="K74" s="414"/>
      <c r="L74" s="414"/>
      <c r="M74" s="414"/>
      <c r="N74" s="414"/>
      <c r="O74" s="414"/>
      <c r="P74" s="414"/>
      <c r="Q74" s="414"/>
      <c r="R74" s="1226"/>
      <c r="S74" s="1226"/>
      <c r="T74" s="2422"/>
    </row>
    <row r="75" spans="1:20" customFormat="1" ht="21.75" hidden="1" customHeight="1" thickTop="1">
      <c r="A75" s="2170"/>
      <c r="B75" s="2170"/>
      <c r="C75" s="1796" t="s">
        <v>7793</v>
      </c>
      <c r="D75" s="2109" t="s">
        <v>2060</v>
      </c>
      <c r="E75" s="408">
        <v>45672</v>
      </c>
      <c r="F75" s="408">
        <f>E75+9</f>
        <v>45681</v>
      </c>
      <c r="G75" s="1443" t="s">
        <v>7887</v>
      </c>
      <c r="H75" s="408" t="s">
        <v>7943</v>
      </c>
      <c r="I75" s="2103">
        <v>45679</v>
      </c>
      <c r="J75" s="1830"/>
      <c r="K75" s="412">
        <f>I75+20</f>
        <v>45699</v>
      </c>
      <c r="L75" s="412">
        <f>I75+25</f>
        <v>45704</v>
      </c>
      <c r="M75" s="412">
        <f>I75+27</f>
        <v>45706</v>
      </c>
      <c r="N75" s="400">
        <f>I75+31</f>
        <v>45710</v>
      </c>
      <c r="O75" s="412">
        <f>I75+36</f>
        <v>45715</v>
      </c>
      <c r="P75" s="412">
        <f>I75+39</f>
        <v>45718</v>
      </c>
      <c r="Q75" s="412">
        <f>I75+41</f>
        <v>45720</v>
      </c>
      <c r="R75" s="1226">
        <v>45665</v>
      </c>
      <c r="S75" s="1226">
        <f>R75+1</f>
        <v>45666</v>
      </c>
      <c r="T75" s="2422">
        <f>WEEKNUM(S75)</f>
        <v>2</v>
      </c>
    </row>
    <row r="76" spans="1:20" customFormat="1" ht="21.75" hidden="1" customHeight="1" thickBot="1">
      <c r="A76" s="2170"/>
      <c r="B76" s="2170"/>
      <c r="C76" s="2094"/>
      <c r="D76" s="2107"/>
      <c r="E76" s="414"/>
      <c r="F76" s="414"/>
      <c r="G76" s="2097"/>
      <c r="H76" s="2097"/>
      <c r="I76" s="2098"/>
      <c r="J76" s="170"/>
      <c r="K76" s="414"/>
      <c r="L76" s="414"/>
      <c r="M76" s="414"/>
      <c r="N76" s="414"/>
      <c r="O76" s="414"/>
      <c r="P76" s="414"/>
      <c r="Q76" s="414"/>
      <c r="R76" s="1226"/>
      <c r="S76" s="1226"/>
      <c r="T76" s="2422"/>
    </row>
    <row r="77" spans="1:20" customFormat="1" ht="21.75" hidden="1" customHeight="1" thickTop="1">
      <c r="A77" s="2170"/>
      <c r="B77" s="2170"/>
      <c r="C77" s="1796" t="s">
        <v>2062</v>
      </c>
      <c r="D77" s="2109" t="s">
        <v>2063</v>
      </c>
      <c r="E77" s="408">
        <v>45677</v>
      </c>
      <c r="F77" s="408">
        <f>E77+9</f>
        <v>45686</v>
      </c>
      <c r="G77" s="1443" t="s">
        <v>2881</v>
      </c>
      <c r="H77" s="408" t="s">
        <v>7944</v>
      </c>
      <c r="I77" s="2103">
        <v>45686</v>
      </c>
      <c r="J77" s="1830"/>
      <c r="K77" s="412">
        <f>I77+20</f>
        <v>45706</v>
      </c>
      <c r="L77" s="412">
        <f>I77+25</f>
        <v>45711</v>
      </c>
      <c r="M77" s="412">
        <f>I77+27</f>
        <v>45713</v>
      </c>
      <c r="N77" s="400">
        <f>I77+31</f>
        <v>45717</v>
      </c>
      <c r="O77" s="412">
        <f>I77+36</f>
        <v>45722</v>
      </c>
      <c r="P77" s="412">
        <f>I77+39</f>
        <v>45725</v>
      </c>
      <c r="Q77" s="412">
        <f>I77+41</f>
        <v>45727</v>
      </c>
      <c r="R77" s="1226">
        <v>45672</v>
      </c>
      <c r="S77" s="1226">
        <f>R77+1</f>
        <v>45673</v>
      </c>
      <c r="T77" s="2422">
        <f>WEEKNUM(S77)</f>
        <v>3</v>
      </c>
    </row>
    <row r="78" spans="1:20" customFormat="1" ht="21.75" hidden="1" customHeight="1" thickBot="1">
      <c r="A78" s="2170"/>
      <c r="B78" s="2170"/>
      <c r="C78" s="2094"/>
      <c r="D78" s="2107"/>
      <c r="E78" s="414"/>
      <c r="F78" s="414"/>
      <c r="G78" s="2097"/>
      <c r="H78" s="2097"/>
      <c r="I78" s="2098"/>
      <c r="J78" s="170"/>
      <c r="K78" s="414"/>
      <c r="L78" s="414"/>
      <c r="M78" s="414"/>
      <c r="N78" s="414"/>
      <c r="O78" s="414"/>
      <c r="P78" s="414"/>
      <c r="Q78" s="414"/>
      <c r="R78" s="1226"/>
      <c r="S78" s="1226"/>
      <c r="T78" s="2422"/>
    </row>
    <row r="79" spans="1:20" customFormat="1" ht="21.75" hidden="1" customHeight="1" thickTop="1">
      <c r="A79" s="2170"/>
      <c r="B79" s="2170"/>
      <c r="C79" s="1796" t="s">
        <v>2066</v>
      </c>
      <c r="D79" s="2109" t="s">
        <v>2067</v>
      </c>
      <c r="E79" s="408">
        <v>45680</v>
      </c>
      <c r="F79" s="408">
        <f>E79+9</f>
        <v>45689</v>
      </c>
      <c r="G79" s="1443" t="s">
        <v>7846</v>
      </c>
      <c r="H79" s="408" t="s">
        <v>7945</v>
      </c>
      <c r="I79" s="2103">
        <v>45693</v>
      </c>
      <c r="J79" s="1830"/>
      <c r="K79" s="412">
        <f>I79+20</f>
        <v>45713</v>
      </c>
      <c r="L79" s="412">
        <f>I79+25</f>
        <v>45718</v>
      </c>
      <c r="M79" s="412">
        <f>I79+27</f>
        <v>45720</v>
      </c>
      <c r="N79" s="400">
        <f>I79+31</f>
        <v>45724</v>
      </c>
      <c r="O79" s="412">
        <f>I79+36</f>
        <v>45729</v>
      </c>
      <c r="P79" s="412">
        <f>I79+39</f>
        <v>45732</v>
      </c>
      <c r="Q79" s="412">
        <f>I79+41</f>
        <v>45734</v>
      </c>
      <c r="R79" s="1226">
        <v>45679</v>
      </c>
      <c r="S79" s="1226">
        <f>R79+1</f>
        <v>45680</v>
      </c>
      <c r="T79" s="2422">
        <f>WEEKNUM(S79)</f>
        <v>4</v>
      </c>
    </row>
    <row r="80" spans="1:20" customFormat="1" ht="21.75" hidden="1" customHeight="1" thickBot="1">
      <c r="A80" s="2170"/>
      <c r="B80" s="2170"/>
      <c r="C80" s="2094"/>
      <c r="D80" s="2107"/>
      <c r="E80" s="414"/>
      <c r="F80" s="414"/>
      <c r="G80" s="2097"/>
      <c r="H80" s="2097"/>
      <c r="I80" s="2098"/>
      <c r="J80" s="170"/>
      <c r="K80" s="414"/>
      <c r="L80" s="414"/>
      <c r="M80" s="414"/>
      <c r="N80" s="414"/>
      <c r="O80" s="414"/>
      <c r="P80" s="414"/>
      <c r="Q80" s="414"/>
      <c r="R80" s="1226"/>
      <c r="S80" s="1226"/>
      <c r="T80" s="2422"/>
    </row>
    <row r="81" spans="1:20" customFormat="1" ht="21.75" hidden="1" customHeight="1" thickTop="1" thickBot="1">
      <c r="A81" s="2170" t="s">
        <v>7946</v>
      </c>
      <c r="B81" s="2170"/>
      <c r="C81" s="1443" t="s">
        <v>7947</v>
      </c>
      <c r="D81" s="2109" t="s">
        <v>2070</v>
      </c>
      <c r="E81" s="408">
        <v>45689</v>
      </c>
      <c r="F81" s="408">
        <f>E81+9</f>
        <v>45698</v>
      </c>
      <c r="G81" s="1892" t="s">
        <v>404</v>
      </c>
      <c r="H81" s="408" t="s">
        <v>7948</v>
      </c>
      <c r="I81" s="2697">
        <v>45700</v>
      </c>
      <c r="J81" s="1830"/>
      <c r="K81" s="453"/>
      <c r="L81" s="453"/>
      <c r="M81" s="453"/>
      <c r="N81" s="1830"/>
      <c r="O81" s="453"/>
      <c r="P81" s="453"/>
      <c r="Q81" s="453"/>
      <c r="R81" s="1226">
        <v>45686</v>
      </c>
      <c r="S81" s="1226">
        <f>R81+1</f>
        <v>45687</v>
      </c>
      <c r="T81" s="2422">
        <f>WEEKNUM(S81)</f>
        <v>5</v>
      </c>
    </row>
    <row r="82" spans="1:20" customFormat="1" ht="15.75" hidden="1" customHeight="1" thickBot="1">
      <c r="A82" s="2170"/>
      <c r="B82" s="2170"/>
      <c r="C82" s="2094"/>
      <c r="D82" s="2107"/>
      <c r="E82" s="414"/>
      <c r="F82" s="414"/>
      <c r="G82" s="2097"/>
      <c r="H82" s="2097"/>
      <c r="I82" s="2098"/>
      <c r="J82" s="170"/>
      <c r="K82" s="414"/>
      <c r="L82" s="414"/>
      <c r="M82" s="414"/>
      <c r="N82" s="414"/>
      <c r="O82" s="414"/>
      <c r="P82" s="414"/>
      <c r="Q82" s="414"/>
      <c r="R82" s="1226"/>
      <c r="S82" s="1226"/>
      <c r="T82" s="2422"/>
    </row>
    <row r="83" spans="1:20" customFormat="1" ht="21.75" hidden="1" customHeight="1" thickTop="1">
      <c r="A83" s="2170" t="s">
        <v>7949</v>
      </c>
      <c r="B83" s="2170"/>
      <c r="C83" s="1443" t="s">
        <v>2013</v>
      </c>
      <c r="D83" s="2109" t="s">
        <v>2071</v>
      </c>
      <c r="E83" s="408">
        <v>45693</v>
      </c>
      <c r="F83" s="408">
        <f>E83+9</f>
        <v>45702</v>
      </c>
      <c r="G83" s="1443" t="s">
        <v>2166</v>
      </c>
      <c r="H83" s="408" t="s">
        <v>7950</v>
      </c>
      <c r="I83" s="2103">
        <v>45707</v>
      </c>
      <c r="J83" s="1830"/>
      <c r="K83" s="412">
        <f>I83+20</f>
        <v>45727</v>
      </c>
      <c r="L83" s="412">
        <f>I83+25</f>
        <v>45732</v>
      </c>
      <c r="M83" s="412">
        <f>I83+27</f>
        <v>45734</v>
      </c>
      <c r="N83" s="400">
        <f>I83+31</f>
        <v>45738</v>
      </c>
      <c r="O83" s="412">
        <f>I83+36</f>
        <v>45743</v>
      </c>
      <c r="P83" s="412">
        <f>I83+39</f>
        <v>45746</v>
      </c>
      <c r="Q83" s="412">
        <f>I83+41</f>
        <v>45748</v>
      </c>
      <c r="R83" s="1226">
        <v>45693</v>
      </c>
      <c r="S83" s="1226">
        <f>R83+1</f>
        <v>45694</v>
      </c>
      <c r="T83" s="2422">
        <f>WEEKNUM(S83)</f>
        <v>6</v>
      </c>
    </row>
    <row r="84" spans="1:20" customFormat="1" ht="21.75" hidden="1" customHeight="1" thickBot="1">
      <c r="A84" s="2170"/>
      <c r="B84" s="2170"/>
      <c r="C84" s="2094"/>
      <c r="D84" s="2107"/>
      <c r="E84" s="414"/>
      <c r="F84" s="414"/>
      <c r="G84" s="2097"/>
      <c r="H84" s="2097"/>
      <c r="I84" s="2098"/>
      <c r="J84" s="170"/>
      <c r="K84" s="414"/>
      <c r="L84" s="414"/>
      <c r="M84" s="414"/>
      <c r="N84" s="414"/>
      <c r="O84" s="414"/>
      <c r="P84" s="414"/>
      <c r="Q84" s="414"/>
      <c r="R84" s="1226"/>
      <c r="S84" s="1226"/>
      <c r="T84" s="2422"/>
    </row>
    <row r="85" spans="1:20" customFormat="1" ht="21.75" hidden="1" customHeight="1" thickTop="1">
      <c r="A85" s="2170" t="s">
        <v>7941</v>
      </c>
      <c r="B85" s="2170"/>
      <c r="C85" s="1443" t="s">
        <v>1865</v>
      </c>
      <c r="D85" s="2109" t="s">
        <v>7719</v>
      </c>
      <c r="E85" s="408">
        <v>45700</v>
      </c>
      <c r="F85" s="408">
        <f>E85+9</f>
        <v>45709</v>
      </c>
      <c r="G85" s="3062" t="s">
        <v>5567</v>
      </c>
      <c r="H85" s="408" t="s">
        <v>7951</v>
      </c>
      <c r="I85" s="2103">
        <v>45714</v>
      </c>
      <c r="J85" s="1830"/>
      <c r="K85" s="412">
        <f>I85+20</f>
        <v>45734</v>
      </c>
      <c r="L85" s="412">
        <f>I85+25</f>
        <v>45739</v>
      </c>
      <c r="M85" s="412">
        <f>I85+27</f>
        <v>45741</v>
      </c>
      <c r="N85" s="400">
        <f>I85+31</f>
        <v>45745</v>
      </c>
      <c r="O85" s="412">
        <f>I85+36</f>
        <v>45750</v>
      </c>
      <c r="P85" s="412">
        <f>I85+39</f>
        <v>45753</v>
      </c>
      <c r="Q85" s="412">
        <f>I85+41</f>
        <v>45755</v>
      </c>
      <c r="R85" s="1226">
        <v>45700</v>
      </c>
      <c r="S85" s="1226">
        <f>R85+1</f>
        <v>45701</v>
      </c>
      <c r="T85" s="2422">
        <f>WEEKNUM(S85)</f>
        <v>7</v>
      </c>
    </row>
    <row r="86" spans="1:20" customFormat="1" ht="21.75" hidden="1" customHeight="1" thickBot="1">
      <c r="A86" s="2170"/>
      <c r="B86" s="2170"/>
      <c r="C86" s="2094"/>
      <c r="D86" s="2107"/>
      <c r="E86" s="414"/>
      <c r="F86" s="414"/>
      <c r="G86" s="2097" t="s">
        <v>2696</v>
      </c>
      <c r="H86" s="2097"/>
      <c r="I86" s="2098"/>
      <c r="J86" s="170"/>
      <c r="K86" s="414"/>
      <c r="L86" s="414"/>
      <c r="M86" s="414"/>
      <c r="N86" s="414"/>
      <c r="O86" s="414"/>
      <c r="P86" s="414"/>
      <c r="Q86" s="414"/>
      <c r="R86" s="1226"/>
      <c r="S86" s="1226"/>
      <c r="T86" s="2422"/>
    </row>
    <row r="87" spans="1:20" customFormat="1" ht="21.75" hidden="1" customHeight="1" thickTop="1">
      <c r="A87" s="2170" t="s">
        <v>7952</v>
      </c>
      <c r="B87" s="2170"/>
      <c r="C87" s="1443" t="s">
        <v>2062</v>
      </c>
      <c r="D87" s="2109" t="s">
        <v>4935</v>
      </c>
      <c r="E87" s="408">
        <v>45713</v>
      </c>
      <c r="F87" s="408">
        <f>E87+13</f>
        <v>45726</v>
      </c>
      <c r="G87" s="1443" t="s">
        <v>7953</v>
      </c>
      <c r="H87" s="408" t="s">
        <v>7954</v>
      </c>
      <c r="I87" s="2103">
        <v>45721</v>
      </c>
      <c r="J87" s="1830"/>
      <c r="K87" s="412">
        <f>I87+20</f>
        <v>45741</v>
      </c>
      <c r="L87" s="412">
        <f>I87+25</f>
        <v>45746</v>
      </c>
      <c r="M87" s="412">
        <f>I87+27</f>
        <v>45748</v>
      </c>
      <c r="N87" s="400">
        <f>I87+31</f>
        <v>45752</v>
      </c>
      <c r="O87" s="412">
        <f>I87+36</f>
        <v>45757</v>
      </c>
      <c r="P87" s="412">
        <f>I87+39</f>
        <v>45760</v>
      </c>
      <c r="Q87" s="412">
        <f>I87+41</f>
        <v>45762</v>
      </c>
      <c r="R87" s="1226">
        <v>45707</v>
      </c>
      <c r="S87" s="1226">
        <v>45708</v>
      </c>
      <c r="T87" s="2422">
        <f>WEEKNUM(S87)</f>
        <v>8</v>
      </c>
    </row>
    <row r="88" spans="1:20" customFormat="1" ht="21.75" hidden="1" customHeight="1" thickBot="1">
      <c r="A88" s="2170"/>
      <c r="B88" s="2170"/>
      <c r="C88" s="2761" t="s">
        <v>7955</v>
      </c>
      <c r="D88" s="2761" t="s">
        <v>7956</v>
      </c>
      <c r="E88" s="2762">
        <v>45710</v>
      </c>
      <c r="F88" s="2762">
        <v>45726</v>
      </c>
      <c r="G88" s="2097"/>
      <c r="H88" s="2097"/>
      <c r="I88" s="2098"/>
      <c r="J88" s="170"/>
      <c r="K88" s="414"/>
      <c r="L88" s="414"/>
      <c r="M88" s="414"/>
      <c r="N88" s="414"/>
      <c r="O88" s="414"/>
      <c r="P88" s="414"/>
      <c r="Q88" s="414"/>
      <c r="R88" s="1226">
        <v>45710</v>
      </c>
      <c r="S88" s="1226">
        <v>45710</v>
      </c>
      <c r="T88" s="2422">
        <f>WEEKNUM(S88)</f>
        <v>8</v>
      </c>
    </row>
    <row r="89" spans="1:20" customFormat="1" ht="21.75" hidden="1" customHeight="1" thickTop="1">
      <c r="A89" s="2170" t="s">
        <v>7957</v>
      </c>
      <c r="B89" s="2170"/>
      <c r="C89" s="1443" t="s">
        <v>7793</v>
      </c>
      <c r="D89" s="2109" t="s">
        <v>4938</v>
      </c>
      <c r="E89" s="408">
        <v>45723</v>
      </c>
      <c r="F89" s="408">
        <f>E89+9</f>
        <v>45732</v>
      </c>
      <c r="G89" s="1443" t="s">
        <v>7958</v>
      </c>
      <c r="H89" s="408" t="s">
        <v>7959</v>
      </c>
      <c r="I89" s="2103">
        <v>45728</v>
      </c>
      <c r="J89" s="1830"/>
      <c r="K89" s="412">
        <f>I89+20</f>
        <v>45748</v>
      </c>
      <c r="L89" s="412">
        <f>I89+25</f>
        <v>45753</v>
      </c>
      <c r="M89" s="412">
        <f>I89+27</f>
        <v>45755</v>
      </c>
      <c r="N89" s="400">
        <f>I89+31</f>
        <v>45759</v>
      </c>
      <c r="O89" s="412">
        <f>I89+36</f>
        <v>45764</v>
      </c>
      <c r="P89" s="412">
        <f>I89+39</f>
        <v>45767</v>
      </c>
      <c r="Q89" s="412">
        <f>I89+41</f>
        <v>45769</v>
      </c>
      <c r="R89" s="1226">
        <v>45714</v>
      </c>
      <c r="S89" s="1226">
        <f>R89+1</f>
        <v>45715</v>
      </c>
      <c r="T89" s="2422">
        <f>WEEKNUM(S89)</f>
        <v>9</v>
      </c>
    </row>
    <row r="90" spans="1:20" customFormat="1" ht="21.75" hidden="1" customHeight="1" thickBot="1">
      <c r="A90" s="2170"/>
      <c r="B90" s="2170"/>
      <c r="C90" s="2094"/>
      <c r="D90" s="2107"/>
      <c r="E90" s="414"/>
      <c r="F90" s="414"/>
      <c r="G90" s="2097"/>
      <c r="H90" s="2097"/>
      <c r="I90" s="2098"/>
      <c r="J90" s="170"/>
      <c r="K90" s="414"/>
      <c r="L90" s="414"/>
      <c r="M90" s="414"/>
      <c r="N90" s="414"/>
      <c r="O90" s="414"/>
      <c r="P90" s="414"/>
      <c r="Q90" s="414"/>
      <c r="R90" s="1226"/>
      <c r="S90" s="1226"/>
      <c r="T90" s="2422"/>
    </row>
    <row r="91" spans="1:20" customFormat="1" ht="21.75" hidden="1" customHeight="1" thickTop="1">
      <c r="A91" s="2170"/>
      <c r="B91" s="2170"/>
      <c r="C91" s="1443" t="s">
        <v>7960</v>
      </c>
      <c r="D91" s="2109" t="s">
        <v>4940</v>
      </c>
      <c r="E91" s="408">
        <v>45732</v>
      </c>
      <c r="F91" s="408">
        <f>E91+9</f>
        <v>45741</v>
      </c>
      <c r="G91" s="3096" t="s">
        <v>7961</v>
      </c>
      <c r="H91" s="682" t="s">
        <v>7962</v>
      </c>
      <c r="I91" s="3097">
        <v>45735</v>
      </c>
      <c r="J91" s="3098"/>
      <c r="K91" s="682">
        <f>I91+20</f>
        <v>45755</v>
      </c>
      <c r="L91" s="682">
        <f>I91+25</f>
        <v>45760</v>
      </c>
      <c r="M91" s="682">
        <f>I91+27</f>
        <v>45762</v>
      </c>
      <c r="N91" s="3099">
        <f>I91+31</f>
        <v>45766</v>
      </c>
      <c r="O91" s="682">
        <f>I91+36</f>
        <v>45771</v>
      </c>
      <c r="P91" s="682">
        <f>I91+39</f>
        <v>45774</v>
      </c>
      <c r="Q91" s="682">
        <f>I91+41</f>
        <v>45776</v>
      </c>
      <c r="R91" s="1226">
        <v>45721</v>
      </c>
      <c r="S91" s="1226">
        <f>R91+1</f>
        <v>45722</v>
      </c>
      <c r="T91" s="2422">
        <f>WEEKNUM(S91)</f>
        <v>10</v>
      </c>
    </row>
    <row r="92" spans="1:20" customFormat="1" ht="21.75" hidden="1" customHeight="1" thickBot="1">
      <c r="A92" s="2170"/>
      <c r="B92" s="2170"/>
      <c r="C92" s="2107"/>
      <c r="D92" s="2107"/>
      <c r="E92" s="414"/>
      <c r="F92" s="414"/>
      <c r="G92" s="3100" t="s">
        <v>7963</v>
      </c>
      <c r="H92" s="40" t="s">
        <v>7964</v>
      </c>
      <c r="I92" s="3101">
        <v>45742</v>
      </c>
      <c r="J92" s="3102"/>
      <c r="K92" s="40">
        <f>I92+20</f>
        <v>45762</v>
      </c>
      <c r="L92" s="40">
        <f>I92+25</f>
        <v>45767</v>
      </c>
      <c r="M92" s="40">
        <f>I92+27</f>
        <v>45769</v>
      </c>
      <c r="N92" s="3103">
        <f>I92+31</f>
        <v>45773</v>
      </c>
      <c r="O92" s="40">
        <f>I92+36</f>
        <v>45778</v>
      </c>
      <c r="P92" s="40">
        <f>I92+39</f>
        <v>45781</v>
      </c>
      <c r="Q92" s="40">
        <f>I92+41</f>
        <v>45783</v>
      </c>
      <c r="R92" s="1226"/>
      <c r="S92" s="1226"/>
      <c r="T92" s="2422"/>
    </row>
    <row r="93" spans="1:20" customFormat="1" ht="21.75" hidden="1" customHeight="1" thickTop="1">
      <c r="A93" s="2170" t="s">
        <v>7965</v>
      </c>
      <c r="B93" s="2170"/>
      <c r="C93" s="1443" t="s">
        <v>4688</v>
      </c>
      <c r="D93" s="2109" t="s">
        <v>4689</v>
      </c>
      <c r="E93" s="408">
        <v>45732</v>
      </c>
      <c r="F93" s="408">
        <f>E93+14</f>
        <v>45746</v>
      </c>
      <c r="G93" s="1662" t="s">
        <v>7926</v>
      </c>
      <c r="H93" s="412" t="s">
        <v>7966</v>
      </c>
      <c r="I93" s="2093">
        <v>45749</v>
      </c>
      <c r="J93" s="1830"/>
      <c r="K93" s="412">
        <f>I93+20</f>
        <v>45769</v>
      </c>
      <c r="L93" s="412">
        <f>I93+25</f>
        <v>45774</v>
      </c>
      <c r="M93" s="412">
        <f>I93+27</f>
        <v>45776</v>
      </c>
      <c r="N93" s="400">
        <f>I93+31</f>
        <v>45780</v>
      </c>
      <c r="O93" s="412">
        <f>I93+36</f>
        <v>45785</v>
      </c>
      <c r="P93" s="412">
        <f>I93+39</f>
        <v>45788</v>
      </c>
      <c r="Q93" s="412">
        <f>I93+41</f>
        <v>45790</v>
      </c>
      <c r="R93" s="1226">
        <v>45728</v>
      </c>
      <c r="S93" s="1226">
        <f>R93+1</f>
        <v>45729</v>
      </c>
      <c r="T93" s="2422">
        <f>WEEKNUM(S93)</f>
        <v>11</v>
      </c>
    </row>
    <row r="94" spans="1:20" customFormat="1" ht="21.75" hidden="1" customHeight="1" thickBot="1">
      <c r="A94" s="2170"/>
      <c r="B94" s="2170"/>
      <c r="C94" s="2107"/>
      <c r="D94" s="2107"/>
      <c r="E94" s="414"/>
      <c r="F94" s="414"/>
      <c r="G94" s="2097"/>
      <c r="H94" s="2097"/>
      <c r="I94" s="2098"/>
      <c r="J94" s="170"/>
      <c r="K94" s="414"/>
      <c r="L94" s="414"/>
      <c r="M94" s="414"/>
      <c r="N94" s="414"/>
      <c r="O94" s="414"/>
      <c r="P94" s="414"/>
      <c r="Q94" s="414"/>
      <c r="R94" s="1226"/>
      <c r="S94" s="1226"/>
      <c r="T94" s="2422"/>
    </row>
    <row r="95" spans="1:20" customFormat="1" ht="21.75" hidden="1" customHeight="1" thickTop="1">
      <c r="A95" s="2170"/>
      <c r="B95" s="2170"/>
      <c r="C95" s="1443" t="s">
        <v>2013</v>
      </c>
      <c r="D95" s="2109" t="s">
        <v>4943</v>
      </c>
      <c r="E95" s="408">
        <v>45737</v>
      </c>
      <c r="F95" s="408">
        <f>E95+14</f>
        <v>45751</v>
      </c>
      <c r="G95" s="1443" t="s">
        <v>7967</v>
      </c>
      <c r="H95" s="408" t="s">
        <v>7968</v>
      </c>
      <c r="I95" s="2103">
        <v>45756</v>
      </c>
      <c r="J95" s="1830"/>
      <c r="K95" s="412">
        <f>I95+20</f>
        <v>45776</v>
      </c>
      <c r="L95" s="412">
        <f>I95+25</f>
        <v>45781</v>
      </c>
      <c r="M95" s="412">
        <f>I95+27</f>
        <v>45783</v>
      </c>
      <c r="N95" s="400">
        <f>I95+31</f>
        <v>45787</v>
      </c>
      <c r="O95" s="412">
        <f>I95+36</f>
        <v>45792</v>
      </c>
      <c r="P95" s="412">
        <f>I95+39</f>
        <v>45795</v>
      </c>
      <c r="Q95" s="412">
        <f>I95+41</f>
        <v>45797</v>
      </c>
      <c r="R95" s="1226">
        <v>45735</v>
      </c>
      <c r="S95" s="1226">
        <f>R95+1</f>
        <v>45736</v>
      </c>
      <c r="T95" s="2422">
        <f>WEEKNUM(S95)</f>
        <v>12</v>
      </c>
    </row>
    <row r="96" spans="1:20" customFormat="1" ht="21.75" hidden="1" customHeight="1" thickBot="1">
      <c r="A96" s="2170"/>
      <c r="B96" s="2170"/>
      <c r="C96" s="2107"/>
      <c r="D96" s="2107"/>
      <c r="E96" s="414"/>
      <c r="F96" s="414"/>
      <c r="G96" s="2097"/>
      <c r="H96" s="2097"/>
      <c r="I96" s="2098"/>
      <c r="J96" s="170"/>
      <c r="K96" s="414"/>
      <c r="L96" s="414"/>
      <c r="M96" s="414"/>
      <c r="N96" s="414"/>
      <c r="O96" s="414"/>
      <c r="P96" s="414"/>
      <c r="Q96" s="414"/>
      <c r="R96" s="1226"/>
      <c r="S96" s="1226"/>
      <c r="T96" s="2422"/>
    </row>
    <row r="97" spans="1:20" customFormat="1" ht="21.75" hidden="1" customHeight="1" thickTop="1">
      <c r="A97" s="2170" t="s">
        <v>7969</v>
      </c>
      <c r="B97" s="2170"/>
      <c r="C97" s="1443" t="s">
        <v>1865</v>
      </c>
      <c r="D97" s="2109" t="s">
        <v>4945</v>
      </c>
      <c r="E97" s="408">
        <v>45750</v>
      </c>
      <c r="F97" s="408">
        <f>E97+14</f>
        <v>45764</v>
      </c>
      <c r="G97" s="1443" t="s">
        <v>4047</v>
      </c>
      <c r="H97" s="408" t="s">
        <v>7970</v>
      </c>
      <c r="I97" s="2103">
        <v>45763</v>
      </c>
      <c r="J97" s="1830"/>
      <c r="K97" s="412">
        <f>I97+20</f>
        <v>45783</v>
      </c>
      <c r="L97" s="412">
        <f>I97+25</f>
        <v>45788</v>
      </c>
      <c r="M97" s="412">
        <f>I97+27</f>
        <v>45790</v>
      </c>
      <c r="N97" s="400">
        <f>I97+31</f>
        <v>45794</v>
      </c>
      <c r="O97" s="412">
        <f>I97+36</f>
        <v>45799</v>
      </c>
      <c r="P97" s="412">
        <f>I97+39</f>
        <v>45802</v>
      </c>
      <c r="Q97" s="412">
        <f>I97+41</f>
        <v>45804</v>
      </c>
      <c r="R97" s="1226">
        <v>45742</v>
      </c>
      <c r="S97" s="1226">
        <f>R97+1</f>
        <v>45743</v>
      </c>
      <c r="T97" s="2422">
        <f>WEEKNUM(S97)</f>
        <v>13</v>
      </c>
    </row>
    <row r="98" spans="1:20" customFormat="1" ht="21.75" hidden="1" customHeight="1" thickBot="1">
      <c r="A98" s="2170"/>
      <c r="B98" s="2170"/>
      <c r="C98" s="2107"/>
      <c r="D98" s="2107"/>
      <c r="E98" s="414"/>
      <c r="F98" s="414"/>
      <c r="G98" s="2097"/>
      <c r="H98" s="2097"/>
      <c r="I98" s="2098"/>
      <c r="J98" s="170"/>
      <c r="K98" s="414"/>
      <c r="L98" s="414"/>
      <c r="M98" s="414"/>
      <c r="N98" s="414"/>
      <c r="O98" s="414"/>
      <c r="P98" s="414"/>
      <c r="Q98" s="414"/>
      <c r="R98" s="1226"/>
      <c r="S98" s="1226"/>
      <c r="T98" s="2422"/>
    </row>
    <row r="99" spans="1:20" customFormat="1" ht="21.75" hidden="1" customHeight="1" thickTop="1">
      <c r="A99" s="2170" t="s">
        <v>7971</v>
      </c>
      <c r="B99" s="2170"/>
      <c r="C99" s="1443" t="s">
        <v>4692</v>
      </c>
      <c r="D99" s="2109" t="s">
        <v>4693</v>
      </c>
      <c r="E99" s="408">
        <v>45757</v>
      </c>
      <c r="F99" s="408">
        <f>E99+10</f>
        <v>45767</v>
      </c>
      <c r="G99" s="1443" t="s">
        <v>7879</v>
      </c>
      <c r="H99" s="408" t="s">
        <v>7972</v>
      </c>
      <c r="I99" s="2103">
        <v>45770</v>
      </c>
      <c r="J99" s="1830"/>
      <c r="K99" s="412">
        <f>I99+20</f>
        <v>45790</v>
      </c>
      <c r="L99" s="412">
        <f>I99+25</f>
        <v>45795</v>
      </c>
      <c r="M99" s="412">
        <f>I99+27</f>
        <v>45797</v>
      </c>
      <c r="N99" s="400">
        <f>I99+31</f>
        <v>45801</v>
      </c>
      <c r="O99" s="412">
        <f>I99+36</f>
        <v>45806</v>
      </c>
      <c r="P99" s="412">
        <f>I99+39</f>
        <v>45809</v>
      </c>
      <c r="Q99" s="412">
        <f>I99+41</f>
        <v>45811</v>
      </c>
      <c r="R99" s="1226">
        <v>45749</v>
      </c>
      <c r="S99" s="1226">
        <f>R99+1</f>
        <v>45750</v>
      </c>
      <c r="T99" s="2422">
        <f>WEEKNUM(S99)</f>
        <v>14</v>
      </c>
    </row>
    <row r="100" spans="1:20" customFormat="1" ht="21.75" hidden="1" customHeight="1" thickBot="1">
      <c r="A100" s="2170"/>
      <c r="B100" s="2170"/>
      <c r="C100" s="2107"/>
      <c r="D100" s="2107"/>
      <c r="E100" s="414"/>
      <c r="F100" s="414"/>
      <c r="G100" s="2097"/>
      <c r="H100" s="2097"/>
      <c r="I100" s="2098"/>
      <c r="J100" s="170"/>
      <c r="K100" s="414"/>
      <c r="L100" s="414"/>
      <c r="M100" s="414"/>
      <c r="N100" s="414"/>
      <c r="O100" s="414"/>
      <c r="P100" s="414"/>
      <c r="Q100" s="414"/>
      <c r="R100" s="1226"/>
      <c r="S100" s="1226"/>
      <c r="T100" s="2422"/>
    </row>
    <row r="101" spans="1:20" customFormat="1" ht="21.75" hidden="1" customHeight="1" thickTop="1">
      <c r="A101" s="2170" t="s">
        <v>7928</v>
      </c>
      <c r="B101" s="2170"/>
      <c r="C101" s="1443" t="s">
        <v>7973</v>
      </c>
      <c r="D101" s="2109" t="s">
        <v>4696</v>
      </c>
      <c r="E101" s="408">
        <v>45764</v>
      </c>
      <c r="F101" s="408">
        <f>E101+10</f>
        <v>45774</v>
      </c>
      <c r="G101" s="1443" t="s">
        <v>7883</v>
      </c>
      <c r="H101" s="408" t="s">
        <v>7974</v>
      </c>
      <c r="I101" s="2103">
        <v>45777</v>
      </c>
      <c r="J101" s="1830"/>
      <c r="K101" s="412">
        <f>I101+20</f>
        <v>45797</v>
      </c>
      <c r="L101" s="412">
        <f>I101+25</f>
        <v>45802</v>
      </c>
      <c r="M101" s="412">
        <f>I101+27</f>
        <v>45804</v>
      </c>
      <c r="N101" s="400">
        <f>I101+31</f>
        <v>45808</v>
      </c>
      <c r="O101" s="412">
        <f>I101+36</f>
        <v>45813</v>
      </c>
      <c r="P101" s="412">
        <f>I101+39</f>
        <v>45816</v>
      </c>
      <c r="Q101" s="412">
        <f>I101+41</f>
        <v>45818</v>
      </c>
      <c r="R101" s="1226">
        <v>45756</v>
      </c>
      <c r="S101" s="1226">
        <v>45756</v>
      </c>
      <c r="T101" s="2422">
        <f>WEEKNUM(S101)</f>
        <v>15</v>
      </c>
    </row>
    <row r="102" spans="1:20" customFormat="1" ht="21.75" hidden="1" customHeight="1" thickBot="1">
      <c r="A102" s="2170"/>
      <c r="B102" s="2170"/>
      <c r="C102" s="2107"/>
      <c r="D102" s="2107"/>
      <c r="E102" s="414"/>
      <c r="F102" s="414"/>
      <c r="G102" s="2097"/>
      <c r="H102" s="2097"/>
      <c r="I102" s="2098"/>
      <c r="J102" s="170"/>
      <c r="K102" s="414"/>
      <c r="L102" s="414"/>
      <c r="M102" s="414"/>
      <c r="N102" s="414"/>
      <c r="O102" s="414"/>
      <c r="P102" s="414"/>
      <c r="Q102" s="414"/>
      <c r="R102" s="1226"/>
      <c r="S102" s="1226"/>
      <c r="T102" s="2422"/>
    </row>
    <row r="103" spans="1:20" customFormat="1" ht="21.75" hidden="1" customHeight="1" thickTop="1">
      <c r="A103" s="2170" t="s">
        <v>7975</v>
      </c>
      <c r="B103" s="2170"/>
      <c r="C103" s="1443" t="s">
        <v>7793</v>
      </c>
      <c r="D103" s="2109" t="s">
        <v>4698</v>
      </c>
      <c r="E103" s="408">
        <v>45772</v>
      </c>
      <c r="F103" s="408">
        <f>E103+12</f>
        <v>45784</v>
      </c>
      <c r="G103" s="1443" t="s">
        <v>7976</v>
      </c>
      <c r="H103" s="408" t="s">
        <v>7977</v>
      </c>
      <c r="I103" s="2103">
        <v>45784</v>
      </c>
      <c r="J103" s="1830"/>
      <c r="K103" s="412">
        <f>I103+20</f>
        <v>45804</v>
      </c>
      <c r="L103" s="412">
        <f>I103+25</f>
        <v>45809</v>
      </c>
      <c r="M103" s="412">
        <f>I103+27</f>
        <v>45811</v>
      </c>
      <c r="N103" s="400">
        <f>I103+31</f>
        <v>45815</v>
      </c>
      <c r="O103" s="412">
        <f>I103+36</f>
        <v>45820</v>
      </c>
      <c r="P103" s="412">
        <f>I103+39</f>
        <v>45823</v>
      </c>
      <c r="Q103" s="412">
        <f>I103+41</f>
        <v>45825</v>
      </c>
      <c r="R103" s="1226">
        <v>45763</v>
      </c>
      <c r="S103" s="1226">
        <v>45763</v>
      </c>
      <c r="T103" s="2422">
        <f>WEEKNUM(S103)</f>
        <v>16</v>
      </c>
    </row>
    <row r="104" spans="1:20" customFormat="1" ht="21.75" hidden="1" customHeight="1" thickBot="1">
      <c r="A104" s="2170"/>
      <c r="B104" s="2170"/>
      <c r="C104" s="2107"/>
      <c r="D104" s="2107"/>
      <c r="E104" s="414"/>
      <c r="F104" s="414"/>
      <c r="G104" s="2097"/>
      <c r="H104" s="2097"/>
      <c r="I104" s="2098"/>
      <c r="J104" s="170"/>
      <c r="K104" s="414"/>
      <c r="L104" s="414"/>
      <c r="M104" s="414"/>
      <c r="N104" s="414"/>
      <c r="O104" s="414"/>
      <c r="P104" s="414"/>
      <c r="Q104" s="414"/>
      <c r="R104" s="1226"/>
      <c r="S104" s="1226"/>
      <c r="T104" s="2422"/>
    </row>
    <row r="105" spans="1:20" customFormat="1" ht="21.75" hidden="1" customHeight="1" thickTop="1">
      <c r="A105" s="2170"/>
      <c r="B105" s="2170"/>
      <c r="C105" s="751"/>
      <c r="D105" s="46"/>
      <c r="E105" s="46"/>
      <c r="F105" s="47"/>
      <c r="G105" s="774"/>
      <c r="H105" s="46"/>
      <c r="I105" s="46"/>
      <c r="J105" s="46"/>
      <c r="K105" s="46"/>
      <c r="L105" s="46"/>
      <c r="M105" s="37"/>
      <c r="N105" s="37"/>
      <c r="O105" s="37"/>
      <c r="S105" s="11"/>
    </row>
    <row r="106" spans="1:20" customFormat="1" ht="50.25" customHeight="1">
      <c r="A106" s="2170"/>
      <c r="B106" s="2170"/>
      <c r="C106" s="2118"/>
      <c r="D106" s="2119"/>
      <c r="E106" s="91" t="s">
        <v>96</v>
      </c>
      <c r="F106" s="91" t="s">
        <v>4648</v>
      </c>
      <c r="G106" s="140" t="s">
        <v>7837</v>
      </c>
      <c r="H106" s="140" t="s">
        <v>2077</v>
      </c>
      <c r="I106" s="2120" t="s">
        <v>658</v>
      </c>
      <c r="J106" s="91" t="s">
        <v>7839</v>
      </c>
      <c r="K106" s="91" t="s">
        <v>659</v>
      </c>
      <c r="L106" s="91" t="s">
        <v>943</v>
      </c>
      <c r="M106" s="91" t="s">
        <v>877</v>
      </c>
      <c r="N106" s="3724" t="s">
        <v>1767</v>
      </c>
      <c r="O106" s="91" t="s">
        <v>1600</v>
      </c>
      <c r="P106" s="91" t="s">
        <v>953</v>
      </c>
      <c r="Q106" s="91" t="s">
        <v>1242</v>
      </c>
      <c r="R106" s="3864" t="s">
        <v>7978</v>
      </c>
      <c r="S106" s="2171"/>
      <c r="T106" s="30"/>
    </row>
    <row r="107" spans="1:20" customFormat="1" ht="21.75" customHeight="1" thickBot="1">
      <c r="A107" s="2170"/>
      <c r="B107" s="2170"/>
      <c r="C107" s="2315" t="s">
        <v>4956</v>
      </c>
      <c r="D107" s="2127" t="s">
        <v>7723</v>
      </c>
      <c r="E107" s="143"/>
      <c r="F107" s="3590" t="s">
        <v>7842</v>
      </c>
      <c r="G107" s="3591"/>
      <c r="H107" s="3591"/>
      <c r="I107" s="3592"/>
      <c r="J107" s="3590"/>
      <c r="K107" s="3590"/>
      <c r="L107" s="3590"/>
      <c r="M107" s="3590"/>
      <c r="N107" s="3725"/>
      <c r="O107" s="3590"/>
      <c r="P107" s="3590"/>
      <c r="Q107" s="3590"/>
      <c r="R107" s="3593"/>
      <c r="S107" s="3593"/>
      <c r="T107" s="2424"/>
    </row>
    <row r="108" spans="1:20" customFormat="1" ht="21.75" hidden="1" customHeight="1" thickTop="1">
      <c r="A108" s="2170" t="s">
        <v>7979</v>
      </c>
      <c r="B108" s="2170"/>
      <c r="C108" s="3107" t="s">
        <v>7980</v>
      </c>
      <c r="D108" s="3108" t="s">
        <v>7981</v>
      </c>
      <c r="E108" s="3109">
        <v>45784</v>
      </c>
      <c r="F108" s="3109">
        <f>E108+9</f>
        <v>45793</v>
      </c>
      <c r="G108" s="3363" t="s">
        <v>2881</v>
      </c>
      <c r="H108" s="425" t="s">
        <v>7982</v>
      </c>
      <c r="I108" s="2103">
        <v>45797</v>
      </c>
      <c r="J108" s="412">
        <f>I108+19</f>
        <v>45816</v>
      </c>
      <c r="K108" s="400">
        <f>I108+21</f>
        <v>45818</v>
      </c>
      <c r="L108" s="412">
        <f>I108+26</f>
        <v>45823</v>
      </c>
      <c r="M108" s="412">
        <f>I108+28</f>
        <v>45825</v>
      </c>
      <c r="N108" s="3726">
        <f>I108+32</f>
        <v>45829</v>
      </c>
      <c r="O108" s="412">
        <f>I108+37</f>
        <v>45834</v>
      </c>
      <c r="P108" s="412">
        <f>I108+40</f>
        <v>45837</v>
      </c>
      <c r="Q108" s="412">
        <f>I108+42</f>
        <v>45839</v>
      </c>
      <c r="R108" s="2700">
        <v>45882</v>
      </c>
      <c r="S108" s="2700">
        <v>45882</v>
      </c>
      <c r="T108" s="2422"/>
    </row>
    <row r="109" spans="1:20" customFormat="1" ht="21.75" hidden="1" customHeight="1" thickBot="1">
      <c r="A109" s="2170"/>
      <c r="B109" s="2170"/>
      <c r="C109" s="3324" t="s">
        <v>4688</v>
      </c>
      <c r="D109" s="3325" t="s">
        <v>7983</v>
      </c>
      <c r="E109" s="3326">
        <v>45789</v>
      </c>
      <c r="F109" s="3326">
        <f>E109+9</f>
        <v>45798</v>
      </c>
      <c r="G109" s="2097"/>
      <c r="H109" s="2097"/>
      <c r="I109" s="3197" t="s">
        <v>7984</v>
      </c>
      <c r="J109" s="414"/>
      <c r="K109" s="414"/>
      <c r="L109" s="414"/>
      <c r="M109" s="414"/>
      <c r="N109" s="3727"/>
      <c r="O109" s="414"/>
      <c r="P109" s="414"/>
      <c r="Q109" s="414"/>
      <c r="R109" s="268"/>
      <c r="S109" s="3761"/>
      <c r="T109" s="2422"/>
    </row>
    <row r="110" spans="1:20" customFormat="1" ht="21.75" hidden="1" customHeight="1" thickTop="1">
      <c r="A110" s="2170"/>
      <c r="B110" s="2170"/>
      <c r="C110" s="3239" t="s">
        <v>1973</v>
      </c>
      <c r="D110" s="3240" t="s">
        <v>4704</v>
      </c>
      <c r="E110" s="3241">
        <v>45784</v>
      </c>
      <c r="F110" s="3241">
        <f>E110+14</f>
        <v>45798</v>
      </c>
      <c r="G110" s="3363" t="s">
        <v>7985</v>
      </c>
      <c r="H110" s="425" t="s">
        <v>7986</v>
      </c>
      <c r="I110" s="2103">
        <v>45804</v>
      </c>
      <c r="J110" s="412">
        <f>I110+28</f>
        <v>45832</v>
      </c>
      <c r="K110" s="400">
        <f>I110+21</f>
        <v>45825</v>
      </c>
      <c r="L110" s="412">
        <f>I110+26</f>
        <v>45830</v>
      </c>
      <c r="M110" s="412">
        <f>I110+28</f>
        <v>45832</v>
      </c>
      <c r="N110" s="3726">
        <f>I110+32</f>
        <v>45836</v>
      </c>
      <c r="O110" s="412">
        <f>I110+37</f>
        <v>45841</v>
      </c>
      <c r="P110" s="412">
        <f>I110+40</f>
        <v>45844</v>
      </c>
      <c r="Q110" s="412">
        <f>I110+42</f>
        <v>45846</v>
      </c>
      <c r="R110" s="2700">
        <v>45889</v>
      </c>
      <c r="S110" s="2700">
        <f>R110</f>
        <v>45889</v>
      </c>
      <c r="T110" s="2422"/>
    </row>
    <row r="111" spans="1:20" customFormat="1" ht="21.75" hidden="1" customHeight="1" thickBot="1">
      <c r="A111" s="2170"/>
      <c r="B111" s="2170"/>
      <c r="C111" s="3110" t="s">
        <v>4688</v>
      </c>
      <c r="D111" s="3111" t="s">
        <v>7987</v>
      </c>
      <c r="E111" s="3112">
        <v>45789</v>
      </c>
      <c r="F111" s="3112">
        <f>E111+9</f>
        <v>45798</v>
      </c>
      <c r="G111" s="2097"/>
      <c r="H111" s="2097"/>
      <c r="I111" s="2098"/>
      <c r="J111" s="414"/>
      <c r="K111" s="414"/>
      <c r="L111" s="414"/>
      <c r="M111" s="414"/>
      <c r="N111" s="3727"/>
      <c r="O111" s="414"/>
      <c r="P111" s="414"/>
      <c r="Q111" s="414"/>
      <c r="R111" s="268"/>
      <c r="S111" s="3761"/>
      <c r="T111" s="2422"/>
    </row>
    <row r="112" spans="1:20" customFormat="1" ht="21.75" hidden="1" customHeight="1" thickTop="1">
      <c r="A112" s="2170"/>
      <c r="B112" s="2170"/>
      <c r="C112" s="1662" t="s">
        <v>1865</v>
      </c>
      <c r="D112" s="2112" t="s">
        <v>4706</v>
      </c>
      <c r="E112" s="412">
        <v>45799</v>
      </c>
      <c r="F112" s="412">
        <f>E112+12</f>
        <v>45811</v>
      </c>
      <c r="G112" s="3363" t="s">
        <v>7849</v>
      </c>
      <c r="H112" s="425" t="s">
        <v>7988</v>
      </c>
      <c r="I112" s="2103">
        <v>45811</v>
      </c>
      <c r="J112" s="412">
        <f>I112+28</f>
        <v>45839</v>
      </c>
      <c r="K112" s="400">
        <f>I112+21</f>
        <v>45832</v>
      </c>
      <c r="L112" s="412">
        <f>I112+26</f>
        <v>45837</v>
      </c>
      <c r="M112" s="412">
        <f>I112+28</f>
        <v>45839</v>
      </c>
      <c r="N112" s="3726">
        <f>I112+32</f>
        <v>45843</v>
      </c>
      <c r="O112" s="412">
        <f>I112+37</f>
        <v>45848</v>
      </c>
      <c r="P112" s="412">
        <f>I112+40</f>
        <v>45851</v>
      </c>
      <c r="Q112" s="412">
        <f>I112+42</f>
        <v>45853</v>
      </c>
      <c r="R112" s="2700">
        <f>R110+7</f>
        <v>45896</v>
      </c>
      <c r="S112" s="2700">
        <f>R112</f>
        <v>45896</v>
      </c>
      <c r="T112" s="2422"/>
    </row>
    <row r="113" spans="1:20" customFormat="1" ht="21.75" hidden="1" customHeight="1" thickBot="1">
      <c r="A113" s="2170"/>
      <c r="B113" s="2170"/>
      <c r="C113" s="2107"/>
      <c r="D113" s="2107"/>
      <c r="E113" s="414"/>
      <c r="F113" s="414"/>
      <c r="G113" s="2097"/>
      <c r="H113" s="2097"/>
      <c r="I113" s="2098"/>
      <c r="J113" s="414"/>
      <c r="K113" s="414"/>
      <c r="L113" s="414"/>
      <c r="M113" s="414"/>
      <c r="N113" s="3727"/>
      <c r="O113" s="414"/>
      <c r="P113" s="414"/>
      <c r="Q113" s="414"/>
      <c r="R113" s="268"/>
      <c r="S113" s="3761"/>
      <c r="T113" s="2422"/>
    </row>
    <row r="114" spans="1:20" customFormat="1" ht="21.75" hidden="1" customHeight="1" thickTop="1">
      <c r="A114" s="2170"/>
      <c r="B114" s="2170"/>
      <c r="C114" s="3362" t="s">
        <v>4692</v>
      </c>
      <c r="D114" s="801" t="s">
        <v>4708</v>
      </c>
      <c r="E114" s="426">
        <v>45803</v>
      </c>
      <c r="F114" s="426">
        <f>E114+14+6</f>
        <v>45823</v>
      </c>
      <c r="G114" s="3363" t="s">
        <v>5567</v>
      </c>
      <c r="H114" s="425" t="s">
        <v>7989</v>
      </c>
      <c r="I114" s="1809">
        <v>45820</v>
      </c>
      <c r="J114" s="426">
        <f>I114+28</f>
        <v>45848</v>
      </c>
      <c r="K114" s="397">
        <f>I114+21</f>
        <v>45841</v>
      </c>
      <c r="L114" s="426">
        <f>I114+26</f>
        <v>45846</v>
      </c>
      <c r="M114" s="426">
        <f>I114+28</f>
        <v>45848</v>
      </c>
      <c r="N114" s="3728">
        <f>I114+32</f>
        <v>45852</v>
      </c>
      <c r="O114" s="426">
        <f>I114+37</f>
        <v>45857</v>
      </c>
      <c r="P114" s="426">
        <f>I114+40</f>
        <v>45860</v>
      </c>
      <c r="Q114" s="426">
        <f>I114+42</f>
        <v>45862</v>
      </c>
      <c r="R114" s="2700">
        <v>45903</v>
      </c>
      <c r="S114" s="2700">
        <f>R114</f>
        <v>45903</v>
      </c>
      <c r="T114" s="2422"/>
    </row>
    <row r="115" spans="1:20" customFormat="1" ht="21.75" hidden="1" customHeight="1" thickBot="1">
      <c r="A115" s="2170"/>
      <c r="B115" s="2170"/>
      <c r="C115" s="603"/>
      <c r="D115" s="603"/>
      <c r="E115" s="427"/>
      <c r="F115" s="427"/>
      <c r="G115" s="1227"/>
      <c r="H115" s="1227"/>
      <c r="I115" s="600"/>
      <c r="J115" s="427"/>
      <c r="K115" s="427"/>
      <c r="L115" s="427"/>
      <c r="M115" s="427"/>
      <c r="N115" s="3729"/>
      <c r="O115" s="427"/>
      <c r="P115" s="427"/>
      <c r="Q115" s="427"/>
      <c r="R115" s="268"/>
      <c r="S115" s="3761"/>
      <c r="T115" s="2422"/>
    </row>
    <row r="116" spans="1:20" customFormat="1" ht="21.75" hidden="1" customHeight="1" thickTop="1">
      <c r="A116" s="2170"/>
      <c r="B116" s="2170"/>
      <c r="C116" s="3362" t="s">
        <v>2040</v>
      </c>
      <c r="D116" s="801" t="s">
        <v>4710</v>
      </c>
      <c r="E116" s="426">
        <v>45812</v>
      </c>
      <c r="F116" s="426">
        <f>E116+15</f>
        <v>45827</v>
      </c>
      <c r="G116" s="3419" t="s">
        <v>7990</v>
      </c>
      <c r="H116" s="425" t="s">
        <v>7991</v>
      </c>
      <c r="I116" s="1809">
        <v>45825</v>
      </c>
      <c r="J116" s="426">
        <f>I116+28</f>
        <v>45853</v>
      </c>
      <c r="K116" s="397">
        <f>I116+21</f>
        <v>45846</v>
      </c>
      <c r="L116" s="426">
        <f>I116+26</f>
        <v>45851</v>
      </c>
      <c r="M116" s="426">
        <f>I116+28</f>
        <v>45853</v>
      </c>
      <c r="N116" s="3728">
        <f>I116+32</f>
        <v>45857</v>
      </c>
      <c r="O116" s="426">
        <f>I116+37</f>
        <v>45862</v>
      </c>
      <c r="P116" s="426">
        <f>I116+40</f>
        <v>45865</v>
      </c>
      <c r="Q116" s="426">
        <f>I116+42</f>
        <v>45867</v>
      </c>
      <c r="R116" s="2700">
        <f>R114+7</f>
        <v>45910</v>
      </c>
      <c r="S116" s="2700">
        <f>R116</f>
        <v>45910</v>
      </c>
      <c r="T116" s="2422"/>
    </row>
    <row r="117" spans="1:20" customFormat="1" ht="21.75" hidden="1" customHeight="1" thickBot="1">
      <c r="A117" s="2170"/>
      <c r="B117" s="2170"/>
      <c r="C117" s="603"/>
      <c r="D117" s="603"/>
      <c r="E117" s="427"/>
      <c r="F117" s="427"/>
      <c r="G117" s="598"/>
      <c r="H117" s="1227"/>
      <c r="I117" s="600"/>
      <c r="J117" s="427"/>
      <c r="K117" s="427"/>
      <c r="L117" s="427"/>
      <c r="M117" s="427"/>
      <c r="N117" s="3729"/>
      <c r="O117" s="427"/>
      <c r="P117" s="427"/>
      <c r="Q117" s="427"/>
      <c r="R117" s="268"/>
      <c r="S117" s="3761"/>
      <c r="T117" s="2422"/>
    </row>
    <row r="118" spans="1:20" customFormat="1" ht="16.5" hidden="1" customHeight="1" thickTop="1" thickBot="1">
      <c r="A118" s="3429" t="s">
        <v>7992</v>
      </c>
      <c r="B118" s="3410">
        <v>32</v>
      </c>
      <c r="C118" s="3057" t="s">
        <v>1877</v>
      </c>
      <c r="D118" s="2960" t="s">
        <v>7993</v>
      </c>
      <c r="E118" s="2960">
        <v>45880</v>
      </c>
      <c r="F118" s="3398" t="s">
        <v>3188</v>
      </c>
      <c r="G118" s="3583" t="s">
        <v>404</v>
      </c>
      <c r="H118" s="1083" t="s">
        <v>7994</v>
      </c>
      <c r="I118" s="2914">
        <v>45895</v>
      </c>
      <c r="J118" s="3581">
        <v>45923</v>
      </c>
      <c r="K118" s="3584">
        <v>45916</v>
      </c>
      <c r="L118" s="3581">
        <v>45921</v>
      </c>
      <c r="M118" s="3581">
        <v>45923</v>
      </c>
      <c r="N118" s="3730">
        <v>45927</v>
      </c>
      <c r="O118" s="3581">
        <v>45932</v>
      </c>
      <c r="P118" s="3581">
        <v>45935</v>
      </c>
      <c r="Q118" s="3581">
        <v>45937</v>
      </c>
      <c r="R118" s="2700">
        <f>R116+7</f>
        <v>45917</v>
      </c>
      <c r="S118" s="2700">
        <f>R118</f>
        <v>45917</v>
      </c>
      <c r="T118" s="2422"/>
    </row>
    <row r="119" spans="1:20" customFormat="1" ht="16.5" hidden="1" customHeight="1" thickTop="1" thickBot="1">
      <c r="A119" s="3429"/>
      <c r="B119" s="3410"/>
      <c r="C119" s="3058" t="s">
        <v>5994</v>
      </c>
      <c r="D119" s="2964" t="s">
        <v>7995</v>
      </c>
      <c r="E119" s="2964">
        <v>45887</v>
      </c>
      <c r="F119" s="3398" t="s">
        <v>3188</v>
      </c>
      <c r="G119" s="3574"/>
      <c r="H119" s="3582"/>
      <c r="I119" s="1090"/>
      <c r="J119" s="1088"/>
      <c r="K119" s="1088"/>
      <c r="L119" s="1088"/>
      <c r="M119" s="1088"/>
      <c r="N119" s="3705"/>
      <c r="O119" s="1088"/>
      <c r="P119" s="1088"/>
      <c r="Q119" s="1088"/>
      <c r="R119" s="268"/>
      <c r="S119" s="3761"/>
      <c r="T119" s="2422"/>
    </row>
    <row r="120" spans="1:20" customFormat="1" ht="16.5" hidden="1" customHeight="1" thickTop="1">
      <c r="A120" s="3429" t="s">
        <v>4688</v>
      </c>
      <c r="B120" s="3410">
        <v>40</v>
      </c>
      <c r="C120" s="3057" t="s">
        <v>4688</v>
      </c>
      <c r="D120" s="2960" t="s">
        <v>7996</v>
      </c>
      <c r="E120" s="2960">
        <v>45934</v>
      </c>
      <c r="F120" s="3242" t="s">
        <v>391</v>
      </c>
      <c r="G120" s="3806" t="s">
        <v>404</v>
      </c>
      <c r="H120" s="2399" t="s">
        <v>7997</v>
      </c>
      <c r="I120" s="2914">
        <v>45951</v>
      </c>
      <c r="J120" s="3581">
        <v>45979</v>
      </c>
      <c r="K120" s="3584">
        <v>45972</v>
      </c>
      <c r="L120" s="3581">
        <v>45977</v>
      </c>
      <c r="M120" s="3581">
        <v>45979</v>
      </c>
      <c r="N120" s="3581">
        <v>45983</v>
      </c>
      <c r="O120" s="3581">
        <v>45988</v>
      </c>
      <c r="P120" s="3581">
        <v>45991</v>
      </c>
      <c r="Q120" s="3581">
        <v>45993</v>
      </c>
      <c r="R120" s="2700"/>
      <c r="S120" s="2700"/>
      <c r="T120" s="2422"/>
    </row>
    <row r="121" spans="1:20" customFormat="1" ht="16.5" hidden="1" customHeight="1">
      <c r="A121" s="3429"/>
      <c r="B121" s="3410"/>
      <c r="C121" s="3058" t="s">
        <v>7672</v>
      </c>
      <c r="D121" s="2964" t="s">
        <v>7998</v>
      </c>
      <c r="E121" s="2964">
        <v>45934</v>
      </c>
      <c r="F121" s="3059">
        <v>45945</v>
      </c>
      <c r="G121" s="3199"/>
      <c r="H121" s="2107"/>
      <c r="I121" s="1090"/>
      <c r="J121" s="1088"/>
      <c r="K121" s="1088"/>
      <c r="L121" s="1088"/>
      <c r="M121" s="1088"/>
      <c r="N121" s="3705"/>
      <c r="O121" s="1088"/>
      <c r="P121" s="1088"/>
      <c r="Q121" s="1088"/>
      <c r="R121" s="2700"/>
      <c r="S121" s="2700"/>
      <c r="T121" s="2422"/>
    </row>
    <row r="122" spans="1:20" customFormat="1" ht="16.5" customHeight="1" thickTop="1">
      <c r="A122" s="2170"/>
      <c r="B122" s="2170"/>
      <c r="C122" s="4380" t="s">
        <v>7783</v>
      </c>
      <c r="D122" s="4362" t="s">
        <v>7784</v>
      </c>
      <c r="E122" s="4362">
        <v>45953</v>
      </c>
      <c r="F122" s="4359">
        <v>45963</v>
      </c>
      <c r="G122" s="2912" t="s">
        <v>7869</v>
      </c>
      <c r="H122" s="2399" t="s">
        <v>7999</v>
      </c>
      <c r="I122" s="2399">
        <v>45965</v>
      </c>
      <c r="J122" s="412">
        <v>45984</v>
      </c>
      <c r="K122" s="400">
        <v>45986</v>
      </c>
      <c r="L122" s="412">
        <v>45991</v>
      </c>
      <c r="M122" s="412">
        <v>45993</v>
      </c>
      <c r="N122" s="3726">
        <v>45997</v>
      </c>
      <c r="O122" s="412">
        <v>46002</v>
      </c>
      <c r="P122" s="412">
        <v>46005</v>
      </c>
      <c r="Q122" s="412">
        <v>46007</v>
      </c>
      <c r="R122" s="268"/>
      <c r="S122" s="3761"/>
      <c r="T122" s="2422"/>
    </row>
    <row r="123" spans="1:20" customFormat="1" ht="16.5" customHeight="1" thickBot="1">
      <c r="A123" s="2170"/>
      <c r="B123" s="2170"/>
      <c r="C123" s="4378"/>
      <c r="D123" s="4363"/>
      <c r="E123" s="4363"/>
      <c r="F123" s="4364"/>
      <c r="G123" s="3199"/>
      <c r="H123" s="2107"/>
      <c r="I123" s="414"/>
      <c r="J123" s="414"/>
      <c r="K123" s="414"/>
      <c r="L123" s="414"/>
      <c r="M123" s="414"/>
      <c r="N123" s="3727"/>
      <c r="O123" s="414"/>
      <c r="P123" s="414"/>
      <c r="Q123" s="414"/>
      <c r="R123" s="2700"/>
      <c r="S123" s="2700"/>
      <c r="T123" s="2422"/>
    </row>
    <row r="124" spans="1:20" customFormat="1" ht="16.5" customHeight="1">
      <c r="A124" s="2170"/>
      <c r="B124" s="2170"/>
      <c r="C124" s="4380" t="s">
        <v>6886</v>
      </c>
      <c r="D124" s="4362" t="s">
        <v>7787</v>
      </c>
      <c r="E124" s="4358">
        <v>45957</v>
      </c>
      <c r="F124" s="4359">
        <f>E124+14</f>
        <v>45971</v>
      </c>
      <c r="G124" s="2912" t="s">
        <v>7873</v>
      </c>
      <c r="H124" s="408" t="s">
        <v>8000</v>
      </c>
      <c r="I124" s="2103">
        <f>I122+7</f>
        <v>45972</v>
      </c>
      <c r="J124" s="412">
        <f>I124+19</f>
        <v>45991</v>
      </c>
      <c r="K124" s="400">
        <f>I124+21</f>
        <v>45993</v>
      </c>
      <c r="L124" s="412">
        <f>I124+26</f>
        <v>45998</v>
      </c>
      <c r="M124" s="412">
        <f>I124+28</f>
        <v>46000</v>
      </c>
      <c r="N124" s="3726">
        <f>I124+32</f>
        <v>46004</v>
      </c>
      <c r="O124" s="412">
        <f>I124+37</f>
        <v>46009</v>
      </c>
      <c r="P124" s="412">
        <f>I124+40</f>
        <v>46012</v>
      </c>
      <c r="Q124" s="412">
        <f>I124+42</f>
        <v>46014</v>
      </c>
      <c r="R124" s="268"/>
      <c r="S124" s="3761"/>
      <c r="T124" s="2422"/>
    </row>
    <row r="125" spans="1:20" customFormat="1" ht="16.5" customHeight="1">
      <c r="A125" s="2170"/>
      <c r="B125" s="2170"/>
      <c r="C125" s="4378"/>
      <c r="D125" s="4363"/>
      <c r="E125" s="4363"/>
      <c r="F125" s="4364"/>
      <c r="G125" s="3199"/>
      <c r="H125" s="2097"/>
      <c r="I125" s="2098"/>
      <c r="J125" s="414"/>
      <c r="K125" s="414"/>
      <c r="L125" s="414"/>
      <c r="M125" s="414"/>
      <c r="N125" s="3727"/>
      <c r="O125" s="414"/>
      <c r="P125" s="414"/>
      <c r="Q125" s="414"/>
      <c r="R125" s="2700"/>
      <c r="S125" s="2700"/>
      <c r="T125" s="2422"/>
    </row>
    <row r="126" spans="1:20" customFormat="1" ht="16.5" customHeight="1">
      <c r="A126" s="2170"/>
      <c r="B126" s="2170"/>
      <c r="C126" s="4380" t="s">
        <v>4692</v>
      </c>
      <c r="D126" s="4362" t="s">
        <v>7790</v>
      </c>
      <c r="E126" s="4358">
        <v>45967</v>
      </c>
      <c r="F126" s="4359">
        <f>E126+14</f>
        <v>45981</v>
      </c>
      <c r="G126" s="4383" t="s">
        <v>5572</v>
      </c>
      <c r="H126" s="408" t="s">
        <v>8001</v>
      </c>
      <c r="I126" s="2103">
        <f>I124+7</f>
        <v>45979</v>
      </c>
      <c r="J126" s="412">
        <f>I126+19</f>
        <v>45998</v>
      </c>
      <c r="K126" s="400">
        <f>I126+21</f>
        <v>46000</v>
      </c>
      <c r="L126" s="412">
        <f>I126+26</f>
        <v>46005</v>
      </c>
      <c r="M126" s="412">
        <f>I126+28</f>
        <v>46007</v>
      </c>
      <c r="N126" s="3726">
        <f>I126+32</f>
        <v>46011</v>
      </c>
      <c r="O126" s="412">
        <f>I126+37</f>
        <v>46016</v>
      </c>
      <c r="P126" s="412">
        <f>I126+40</f>
        <v>46019</v>
      </c>
      <c r="Q126" s="412">
        <f>I126+42</f>
        <v>46021</v>
      </c>
      <c r="R126" s="3761"/>
      <c r="S126" s="3761"/>
      <c r="T126" s="2422"/>
    </row>
    <row r="127" spans="1:20" customFormat="1" ht="16.5" customHeight="1">
      <c r="A127" s="2170"/>
      <c r="B127" s="2170"/>
      <c r="C127" s="4378"/>
      <c r="D127" s="4363"/>
      <c r="E127" s="4363"/>
      <c r="F127" s="4364"/>
      <c r="G127" s="2097"/>
      <c r="H127" s="2097"/>
      <c r="I127" s="2098"/>
      <c r="J127" s="414"/>
      <c r="K127" s="414"/>
      <c r="L127" s="414"/>
      <c r="M127" s="414"/>
      <c r="N127" s="3727"/>
      <c r="O127" s="414"/>
      <c r="P127" s="414"/>
      <c r="Q127" s="414"/>
      <c r="R127" s="2700"/>
      <c r="S127" s="2700"/>
      <c r="T127" s="2422"/>
    </row>
    <row r="128" spans="1:20" customFormat="1" ht="16.5" customHeight="1">
      <c r="A128" s="2170"/>
      <c r="B128" s="2170"/>
      <c r="C128" s="4384" t="s">
        <v>404</v>
      </c>
      <c r="D128" s="4362" t="s">
        <v>7794</v>
      </c>
      <c r="E128" s="4362">
        <v>45966</v>
      </c>
      <c r="F128" s="4359">
        <f>E128+14</f>
        <v>45980</v>
      </c>
      <c r="G128" s="4381" t="s">
        <v>7879</v>
      </c>
      <c r="H128" s="408" t="s">
        <v>8002</v>
      </c>
      <c r="I128" s="2103">
        <f>I126+7</f>
        <v>45986</v>
      </c>
      <c r="J128" s="412">
        <f>I128+19</f>
        <v>46005</v>
      </c>
      <c r="K128" s="400">
        <f>I128+21</f>
        <v>46007</v>
      </c>
      <c r="L128" s="412">
        <f>I128+26</f>
        <v>46012</v>
      </c>
      <c r="M128" s="412">
        <f>I128+28</f>
        <v>46014</v>
      </c>
      <c r="N128" s="3726">
        <f>I128+32</f>
        <v>46018</v>
      </c>
      <c r="O128" s="412">
        <f>I128+37</f>
        <v>46023</v>
      </c>
      <c r="P128" s="412">
        <f>I128+40</f>
        <v>46026</v>
      </c>
      <c r="Q128" s="412">
        <f>I128+42</f>
        <v>46028</v>
      </c>
      <c r="R128" s="3761"/>
      <c r="S128" s="3761"/>
      <c r="T128" s="2422"/>
    </row>
    <row r="129" spans="1:20" customFormat="1" ht="16.5" customHeight="1">
      <c r="A129" s="2170"/>
      <c r="B129" s="2170"/>
      <c r="C129" s="3849" t="s">
        <v>7796</v>
      </c>
      <c r="D129" s="3850" t="s">
        <v>7797</v>
      </c>
      <c r="E129" s="3850">
        <v>45966</v>
      </c>
      <c r="F129" s="3850">
        <f>E129+12</f>
        <v>45978</v>
      </c>
      <c r="G129" s="2097"/>
      <c r="H129" s="2097"/>
      <c r="I129" s="2098"/>
      <c r="J129" s="414"/>
      <c r="K129" s="414"/>
      <c r="L129" s="414"/>
      <c r="M129" s="414"/>
      <c r="N129" s="3727"/>
      <c r="O129" s="414"/>
      <c r="P129" s="414"/>
      <c r="Q129" s="414"/>
      <c r="R129" s="2700"/>
      <c r="S129" s="2700"/>
      <c r="T129" s="2422"/>
    </row>
    <row r="130" spans="1:20" customFormat="1" ht="16.5" customHeight="1">
      <c r="A130" s="2170"/>
      <c r="B130" s="2170"/>
      <c r="C130" s="4385" t="s">
        <v>4519</v>
      </c>
      <c r="D130" s="4362" t="s">
        <v>7798</v>
      </c>
      <c r="E130" s="4362">
        <v>45982</v>
      </c>
      <c r="F130" s="4359">
        <f>E130+13</f>
        <v>45995</v>
      </c>
      <c r="G130" s="4381" t="s">
        <v>7883</v>
      </c>
      <c r="H130" s="408" t="s">
        <v>8003</v>
      </c>
      <c r="I130" s="2103">
        <f>I128+7</f>
        <v>45993</v>
      </c>
      <c r="J130" s="412">
        <f>I130+19</f>
        <v>46012</v>
      </c>
      <c r="K130" s="400">
        <f>I130+21</f>
        <v>46014</v>
      </c>
      <c r="L130" s="412">
        <f>I130+26</f>
        <v>46019</v>
      </c>
      <c r="M130" s="412">
        <f>I130+28</f>
        <v>46021</v>
      </c>
      <c r="N130" s="3726">
        <f>I130+32</f>
        <v>46025</v>
      </c>
      <c r="O130" s="412">
        <f>I130+37</f>
        <v>46030</v>
      </c>
      <c r="P130" s="412">
        <f>I130+40</f>
        <v>46033</v>
      </c>
      <c r="Q130" s="412">
        <f>I130+42</f>
        <v>46035</v>
      </c>
      <c r="R130" s="3761"/>
      <c r="S130" s="3761"/>
      <c r="T130" s="2422"/>
    </row>
    <row r="131" spans="1:20" customFormat="1" ht="16.5" customHeight="1" thickBot="1">
      <c r="A131" s="2170"/>
      <c r="B131" s="2170"/>
      <c r="C131" s="4386"/>
      <c r="D131" s="4387"/>
      <c r="E131" s="4387"/>
      <c r="F131" s="4388">
        <f>E131+12</f>
        <v>12</v>
      </c>
      <c r="G131" s="2097"/>
      <c r="H131" s="2097"/>
      <c r="I131" s="2098"/>
      <c r="J131" s="414"/>
      <c r="K131" s="414"/>
      <c r="L131" s="414"/>
      <c r="M131" s="414"/>
      <c r="N131" s="3727"/>
      <c r="O131" s="414"/>
      <c r="P131" s="414"/>
      <c r="Q131" s="414"/>
      <c r="R131" s="2700"/>
      <c r="S131" s="2700"/>
      <c r="T131" s="2422"/>
    </row>
    <row r="132" spans="1:20" customFormat="1" ht="16.5" customHeight="1" thickTop="1">
      <c r="A132" s="2170"/>
      <c r="B132" s="2170"/>
      <c r="C132" s="4385" t="s">
        <v>6887</v>
      </c>
      <c r="D132" s="4389" t="s">
        <v>7801</v>
      </c>
      <c r="E132" s="4389">
        <v>45980</v>
      </c>
      <c r="F132" s="4390" t="s">
        <v>391</v>
      </c>
      <c r="G132" s="4360" t="s">
        <v>7976</v>
      </c>
      <c r="H132" s="408" t="s">
        <v>8004</v>
      </c>
      <c r="I132" s="2103">
        <f>I130+7</f>
        <v>46000</v>
      </c>
      <c r="J132" s="412">
        <f>I132+19</f>
        <v>46019</v>
      </c>
      <c r="K132" s="400">
        <f>I132+21</f>
        <v>46021</v>
      </c>
      <c r="L132" s="412">
        <f>I132+26</f>
        <v>46026</v>
      </c>
      <c r="M132" s="412">
        <f>I132+28</f>
        <v>46028</v>
      </c>
      <c r="N132" s="3726">
        <f>I132+32</f>
        <v>46032</v>
      </c>
      <c r="O132" s="412">
        <f>I132+37</f>
        <v>46037</v>
      </c>
      <c r="P132" s="412">
        <f>I132+40</f>
        <v>46040</v>
      </c>
      <c r="Q132" s="412">
        <f>I132+42</f>
        <v>46042</v>
      </c>
      <c r="R132" s="3761"/>
      <c r="S132" s="2700"/>
      <c r="T132" s="2422"/>
    </row>
    <row r="133" spans="1:20" customFormat="1" ht="16.5" customHeight="1" thickBot="1">
      <c r="A133" s="2170" t="s">
        <v>4641</v>
      </c>
      <c r="B133" s="2170"/>
      <c r="C133" s="3849" t="s">
        <v>516</v>
      </c>
      <c r="D133" s="3850" t="s">
        <v>7805</v>
      </c>
      <c r="E133" s="3850">
        <v>45987</v>
      </c>
      <c r="F133" s="3850">
        <f>E133+12</f>
        <v>45999</v>
      </c>
      <c r="G133" s="4365"/>
      <c r="H133" s="2097"/>
      <c r="I133" s="2098"/>
      <c r="J133" s="414"/>
      <c r="K133" s="414"/>
      <c r="L133" s="414"/>
      <c r="M133" s="414"/>
      <c r="N133" s="3727"/>
      <c r="O133" s="414"/>
      <c r="P133" s="414"/>
      <c r="Q133" s="414"/>
      <c r="R133" s="2700"/>
      <c r="S133" s="2700"/>
      <c r="T133" s="2422"/>
    </row>
    <row r="134" spans="1:20" customFormat="1" ht="41.25" customHeight="1" thickTop="1">
      <c r="A134" s="2170"/>
      <c r="B134" s="2170"/>
      <c r="C134" s="8"/>
      <c r="D134" s="4391"/>
      <c r="E134" s="401" t="s">
        <v>96</v>
      </c>
      <c r="F134" s="401" t="s">
        <v>4648</v>
      </c>
      <c r="G134" s="4748" t="s">
        <v>7837</v>
      </c>
      <c r="H134" s="4392" t="s">
        <v>2077</v>
      </c>
      <c r="I134" s="2732" t="s">
        <v>658</v>
      </c>
      <c r="J134" s="401" t="s">
        <v>7839</v>
      </c>
      <c r="K134" s="401" t="s">
        <v>659</v>
      </c>
      <c r="L134" s="401" t="s">
        <v>943</v>
      </c>
      <c r="M134" s="401" t="s">
        <v>877</v>
      </c>
      <c r="N134" s="4400" t="s">
        <v>1767</v>
      </c>
      <c r="O134" s="401" t="s">
        <v>1600</v>
      </c>
      <c r="P134" s="401" t="s">
        <v>953</v>
      </c>
      <c r="Q134" s="401" t="s">
        <v>1242</v>
      </c>
      <c r="R134" s="2700"/>
      <c r="S134" s="2700"/>
      <c r="T134" s="2422"/>
    </row>
    <row r="135" spans="1:20" customFormat="1" ht="16.5" customHeight="1" thickBot="1">
      <c r="A135" s="2170"/>
      <c r="B135" s="2170"/>
      <c r="C135" s="4393" t="s">
        <v>7806</v>
      </c>
      <c r="D135" s="4394" t="s">
        <v>7807</v>
      </c>
      <c r="E135" s="4395" t="s">
        <v>2599</v>
      </c>
      <c r="F135" s="4747"/>
      <c r="G135" s="4414"/>
      <c r="H135" s="2168"/>
      <c r="I135" s="2093"/>
      <c r="J135" s="412"/>
      <c r="K135" s="400"/>
      <c r="L135" s="412"/>
      <c r="M135" s="412"/>
      <c r="N135" s="3726"/>
      <c r="O135" s="412"/>
      <c r="P135" s="412"/>
      <c r="Q135" s="412"/>
      <c r="R135" s="2700"/>
      <c r="S135" s="2700"/>
      <c r="T135" s="2422"/>
    </row>
    <row r="136" spans="1:20" customFormat="1" ht="16.5" customHeight="1" thickTop="1">
      <c r="A136" s="2170"/>
      <c r="B136" s="2170"/>
      <c r="C136" s="4399" t="s">
        <v>6775</v>
      </c>
      <c r="D136" s="4362" t="s">
        <v>7809</v>
      </c>
      <c r="E136" s="4362">
        <v>45993</v>
      </c>
      <c r="F136" s="4359">
        <f>E136+9</f>
        <v>46002</v>
      </c>
      <c r="G136" s="4360" t="s">
        <v>2881</v>
      </c>
      <c r="H136" s="408" t="s">
        <v>8005</v>
      </c>
      <c r="I136" s="2103">
        <f>I132+7</f>
        <v>46007</v>
      </c>
      <c r="J136" s="412">
        <f>I136+19</f>
        <v>46026</v>
      </c>
      <c r="K136" s="400">
        <f>I136+21</f>
        <v>46028</v>
      </c>
      <c r="L136" s="412">
        <f>I136+26</f>
        <v>46033</v>
      </c>
      <c r="M136" s="412">
        <f>I136+28</f>
        <v>46035</v>
      </c>
      <c r="N136" s="3726">
        <f>I136+32</f>
        <v>46039</v>
      </c>
      <c r="O136" s="412">
        <f>I136+37</f>
        <v>46044</v>
      </c>
      <c r="P136" s="412">
        <f>I136+40</f>
        <v>46047</v>
      </c>
      <c r="Q136" s="412">
        <f>I136+42</f>
        <v>46049</v>
      </c>
      <c r="R136" s="3761"/>
      <c r="S136" s="2700"/>
      <c r="T136" s="2422"/>
    </row>
    <row r="137" spans="1:20" customFormat="1" ht="16.5" customHeight="1" thickBot="1">
      <c r="A137" s="2170"/>
      <c r="B137" s="2170"/>
      <c r="C137" s="4378"/>
      <c r="D137" s="4363"/>
      <c r="E137" s="4363"/>
      <c r="F137" s="4364"/>
      <c r="G137" s="4365"/>
      <c r="H137" s="2097"/>
      <c r="I137" s="2098"/>
      <c r="J137" s="414"/>
      <c r="K137" s="414"/>
      <c r="L137" s="414"/>
      <c r="M137" s="414"/>
      <c r="N137" s="3727"/>
      <c r="O137" s="414"/>
      <c r="P137" s="414"/>
      <c r="Q137" s="414"/>
      <c r="R137" s="2700"/>
      <c r="S137" s="2700"/>
      <c r="T137" s="2422"/>
    </row>
    <row r="138" spans="1:20" customFormat="1" ht="16.5" customHeight="1" thickTop="1">
      <c r="A138" s="2170"/>
      <c r="B138" s="2170"/>
      <c r="C138" s="4385" t="s">
        <v>7783</v>
      </c>
      <c r="D138" s="4362" t="s">
        <v>7812</v>
      </c>
      <c r="E138" s="4362">
        <f>E136+7</f>
        <v>46000</v>
      </c>
      <c r="F138" s="4359">
        <f>E138+9</f>
        <v>46009</v>
      </c>
      <c r="G138" s="4360" t="s">
        <v>7985</v>
      </c>
      <c r="H138" s="408" t="s">
        <v>8006</v>
      </c>
      <c r="I138" s="2103">
        <f>I136+7</f>
        <v>46014</v>
      </c>
      <c r="J138" s="412">
        <f>I138+19</f>
        <v>46033</v>
      </c>
      <c r="K138" s="400">
        <f>I138+21</f>
        <v>46035</v>
      </c>
      <c r="L138" s="412">
        <f>I138+26</f>
        <v>46040</v>
      </c>
      <c r="M138" s="412">
        <f>I138+28</f>
        <v>46042</v>
      </c>
      <c r="N138" s="3726">
        <f>I138+32</f>
        <v>46046</v>
      </c>
      <c r="O138" s="412">
        <f>I138+37</f>
        <v>46051</v>
      </c>
      <c r="P138" s="412">
        <f>I138+40</f>
        <v>46054</v>
      </c>
      <c r="Q138" s="412">
        <f>I138+42</f>
        <v>46056</v>
      </c>
      <c r="R138" s="3761"/>
      <c r="S138" s="2700"/>
      <c r="T138" s="2422"/>
    </row>
    <row r="139" spans="1:20" customFormat="1" ht="16.5" customHeight="1" thickBot="1">
      <c r="A139" s="2170"/>
      <c r="B139" s="2170"/>
      <c r="C139" s="4378"/>
      <c r="D139" s="4363"/>
      <c r="E139" s="4363"/>
      <c r="F139" s="4364"/>
      <c r="G139" s="4365"/>
      <c r="H139" s="2097"/>
      <c r="I139" s="2098"/>
      <c r="J139" s="414"/>
      <c r="K139" s="414"/>
      <c r="L139" s="414"/>
      <c r="M139" s="414"/>
      <c r="N139" s="3727"/>
      <c r="O139" s="414"/>
      <c r="P139" s="414"/>
      <c r="Q139" s="414"/>
      <c r="R139" s="2700"/>
      <c r="S139" s="2700"/>
      <c r="T139" s="2422"/>
    </row>
    <row r="140" spans="1:20" customFormat="1" ht="16.5" customHeight="1" thickTop="1">
      <c r="A140" s="2170"/>
      <c r="B140" s="2170"/>
      <c r="C140" s="4385" t="s">
        <v>1904</v>
      </c>
      <c r="D140" s="4362" t="s">
        <v>7816</v>
      </c>
      <c r="E140" s="4362">
        <f>E138+7</f>
        <v>46007</v>
      </c>
      <c r="F140" s="4359">
        <f>E140+9</f>
        <v>46016</v>
      </c>
      <c r="G140" s="4360" t="s">
        <v>2439</v>
      </c>
      <c r="H140" s="408" t="s">
        <v>8007</v>
      </c>
      <c r="I140" s="2103">
        <f>I138+7</f>
        <v>46021</v>
      </c>
      <c r="J140" s="412">
        <f>I140+19</f>
        <v>46040</v>
      </c>
      <c r="K140" s="400">
        <f>I140+21</f>
        <v>46042</v>
      </c>
      <c r="L140" s="412">
        <f>I140+26</f>
        <v>46047</v>
      </c>
      <c r="M140" s="412">
        <f>I140+28</f>
        <v>46049</v>
      </c>
      <c r="N140" s="3726">
        <f>I140+32</f>
        <v>46053</v>
      </c>
      <c r="O140" s="412">
        <f>I140+37</f>
        <v>46058</v>
      </c>
      <c r="P140" s="412">
        <f>I140+40</f>
        <v>46061</v>
      </c>
      <c r="Q140" s="412">
        <f>I140+42</f>
        <v>46063</v>
      </c>
      <c r="R140" s="3761"/>
      <c r="S140" s="2700"/>
      <c r="T140" s="2422"/>
    </row>
    <row r="141" spans="1:20" customFormat="1" ht="16.5" customHeight="1" thickBot="1">
      <c r="A141" s="2170"/>
      <c r="B141" s="2170"/>
      <c r="C141" s="4378"/>
      <c r="D141" s="4363"/>
      <c r="E141" s="4363"/>
      <c r="F141" s="4364"/>
      <c r="G141" s="4365"/>
      <c r="H141" s="2097"/>
      <c r="I141" s="2098"/>
      <c r="J141" s="414"/>
      <c r="K141" s="414"/>
      <c r="L141" s="414"/>
      <c r="M141" s="414"/>
      <c r="N141" s="3727"/>
      <c r="O141" s="414"/>
      <c r="P141" s="414"/>
      <c r="Q141" s="414"/>
      <c r="R141" s="2700"/>
      <c r="S141" s="2700"/>
      <c r="T141" s="2422"/>
    </row>
    <row r="142" spans="1:20" customFormat="1" ht="16.5" customHeight="1" thickTop="1">
      <c r="A142" s="2170"/>
      <c r="B142" s="2170"/>
      <c r="C142" s="4385" t="s">
        <v>5331</v>
      </c>
      <c r="D142" s="4362" t="s">
        <v>7818</v>
      </c>
      <c r="E142" s="4362">
        <f>E140+7</f>
        <v>46014</v>
      </c>
      <c r="F142" s="4359">
        <f>E142+9</f>
        <v>46023</v>
      </c>
      <c r="G142" s="4360" t="s">
        <v>5567</v>
      </c>
      <c r="H142" s="408" t="s">
        <v>8008</v>
      </c>
      <c r="I142" s="2103">
        <f>I140+7</f>
        <v>46028</v>
      </c>
      <c r="J142" s="412">
        <f>I142+19</f>
        <v>46047</v>
      </c>
      <c r="K142" s="400">
        <f>I142+21</f>
        <v>46049</v>
      </c>
      <c r="L142" s="412">
        <f>I142+26</f>
        <v>46054</v>
      </c>
      <c r="M142" s="412">
        <f>I142+28</f>
        <v>46056</v>
      </c>
      <c r="N142" s="3726">
        <f>I142+32</f>
        <v>46060</v>
      </c>
      <c r="O142" s="412">
        <f>I142+37</f>
        <v>46065</v>
      </c>
      <c r="P142" s="412">
        <f>I142+40</f>
        <v>46068</v>
      </c>
      <c r="Q142" s="412">
        <f>I142+42</f>
        <v>46070</v>
      </c>
      <c r="R142" s="3761"/>
      <c r="S142" s="2700"/>
      <c r="T142" s="2422"/>
    </row>
    <row r="143" spans="1:20" customFormat="1" ht="16.5" customHeight="1" thickBot="1">
      <c r="A143" s="2170"/>
      <c r="B143" s="2170"/>
      <c r="C143" s="4378"/>
      <c r="D143" s="4363"/>
      <c r="E143" s="4363"/>
      <c r="F143" s="4364"/>
      <c r="G143" s="4365"/>
      <c r="H143" s="2097"/>
      <c r="I143" s="2098"/>
      <c r="J143" s="414"/>
      <c r="K143" s="414"/>
      <c r="L143" s="414"/>
      <c r="M143" s="414"/>
      <c r="N143" s="3727"/>
      <c r="O143" s="414"/>
      <c r="P143" s="414"/>
      <c r="Q143" s="414"/>
      <c r="R143" s="2700"/>
      <c r="S143" s="2700"/>
      <c r="T143" s="2422"/>
    </row>
    <row r="144" spans="1:20" customFormat="1" ht="16.5" customHeight="1" thickTop="1">
      <c r="A144" s="2170"/>
      <c r="B144" s="2170"/>
      <c r="C144" s="4385" t="s">
        <v>7821</v>
      </c>
      <c r="D144" s="4362" t="s">
        <v>7822</v>
      </c>
      <c r="E144" s="4362">
        <f>E142+7</f>
        <v>46021</v>
      </c>
      <c r="F144" s="4359">
        <f>E144+9</f>
        <v>46030</v>
      </c>
      <c r="G144" s="4360" t="s">
        <v>7990</v>
      </c>
      <c r="H144" s="408" t="s">
        <v>8009</v>
      </c>
      <c r="I144" s="2103">
        <f>I142+7</f>
        <v>46035</v>
      </c>
      <c r="J144" s="412">
        <f>I144+19</f>
        <v>46054</v>
      </c>
      <c r="K144" s="400">
        <f>I144+21</f>
        <v>46056</v>
      </c>
      <c r="L144" s="412">
        <f>I144+26</f>
        <v>46061</v>
      </c>
      <c r="M144" s="412">
        <f>I144+28</f>
        <v>46063</v>
      </c>
      <c r="N144" s="3726">
        <f>I144+32</f>
        <v>46067</v>
      </c>
      <c r="O144" s="412">
        <f>I144+37</f>
        <v>46072</v>
      </c>
      <c r="P144" s="412">
        <f>I144+40</f>
        <v>46075</v>
      </c>
      <c r="Q144" s="412">
        <f>I144+42</f>
        <v>46077</v>
      </c>
      <c r="R144" s="3761"/>
      <c r="S144" s="2700"/>
      <c r="T144" s="2422"/>
    </row>
    <row r="145" spans="1:20" customFormat="1" ht="16.5" customHeight="1" thickBot="1">
      <c r="A145" s="2170"/>
      <c r="B145" s="2170"/>
      <c r="C145" s="4378"/>
      <c r="D145" s="4363"/>
      <c r="E145" s="4363"/>
      <c r="F145" s="4364"/>
      <c r="G145" s="4365"/>
      <c r="H145" s="2097"/>
      <c r="I145" s="2098"/>
      <c r="J145" s="414"/>
      <c r="K145" s="414"/>
      <c r="L145" s="414"/>
      <c r="M145" s="414"/>
      <c r="N145" s="3727"/>
      <c r="O145" s="414"/>
      <c r="P145" s="414"/>
      <c r="Q145" s="414"/>
      <c r="R145" s="2700"/>
      <c r="S145" s="2700"/>
      <c r="T145" s="2422"/>
    </row>
    <row r="146" spans="1:20" customFormat="1" ht="16.5" customHeight="1" thickTop="1">
      <c r="A146" s="2170"/>
      <c r="B146" s="2170"/>
      <c r="C146" s="4385" t="s">
        <v>6887</v>
      </c>
      <c r="D146" s="4362" t="s">
        <v>7824</v>
      </c>
      <c r="E146" s="4362">
        <f>E144+7</f>
        <v>46028</v>
      </c>
      <c r="F146" s="4359">
        <f>E146+9</f>
        <v>46037</v>
      </c>
      <c r="G146" s="4360" t="s">
        <v>7860</v>
      </c>
      <c r="H146" s="408" t="s">
        <v>8010</v>
      </c>
      <c r="I146" s="2103">
        <f>I144+7</f>
        <v>46042</v>
      </c>
      <c r="J146" s="412">
        <f>I146+19</f>
        <v>46061</v>
      </c>
      <c r="K146" s="400">
        <f>I146+21</f>
        <v>46063</v>
      </c>
      <c r="L146" s="412">
        <f>I146+26</f>
        <v>46068</v>
      </c>
      <c r="M146" s="412">
        <f>I146+28</f>
        <v>46070</v>
      </c>
      <c r="N146" s="3726">
        <f>I146+32</f>
        <v>46074</v>
      </c>
      <c r="O146" s="412">
        <f>I146+37</f>
        <v>46079</v>
      </c>
      <c r="P146" s="412">
        <f>I146+40</f>
        <v>46082</v>
      </c>
      <c r="Q146" s="412">
        <f>I146+42</f>
        <v>46084</v>
      </c>
      <c r="R146" s="3761"/>
      <c r="S146" s="2700"/>
      <c r="T146" s="2422"/>
    </row>
    <row r="147" spans="1:20" customFormat="1" ht="16.5" customHeight="1" thickBot="1">
      <c r="A147" s="2170"/>
      <c r="B147" s="2170"/>
      <c r="C147" s="4378"/>
      <c r="D147" s="4363"/>
      <c r="E147" s="4363"/>
      <c r="F147" s="4364"/>
      <c r="G147" s="4365"/>
      <c r="H147" s="2097"/>
      <c r="I147" s="2098"/>
      <c r="J147" s="414"/>
      <c r="K147" s="414"/>
      <c r="L147" s="414"/>
      <c r="M147" s="414"/>
      <c r="N147" s="3727"/>
      <c r="O147" s="414"/>
      <c r="P147" s="414"/>
      <c r="Q147" s="414"/>
      <c r="R147" s="2700"/>
      <c r="S147" s="2700"/>
      <c r="T147" s="2422"/>
    </row>
    <row r="148" spans="1:20" customFormat="1" ht="16.5" customHeight="1" thickTop="1">
      <c r="A148" s="2170"/>
      <c r="B148" s="2170"/>
      <c r="C148" s="4399" t="s">
        <v>6775</v>
      </c>
      <c r="D148" s="4362" t="s">
        <v>7827</v>
      </c>
      <c r="E148" s="4362">
        <f>E146+7</f>
        <v>46035</v>
      </c>
      <c r="F148" s="4359">
        <f>E148+9</f>
        <v>46044</v>
      </c>
      <c r="G148" s="4360" t="s">
        <v>2657</v>
      </c>
      <c r="H148" s="408" t="s">
        <v>8011</v>
      </c>
      <c r="I148" s="2103">
        <f>I146+7</f>
        <v>46049</v>
      </c>
      <c r="J148" s="412">
        <f>I148+19</f>
        <v>46068</v>
      </c>
      <c r="K148" s="400">
        <f>I148+21</f>
        <v>46070</v>
      </c>
      <c r="L148" s="412">
        <f>I148+26</f>
        <v>46075</v>
      </c>
      <c r="M148" s="412">
        <f>I148+28</f>
        <v>46077</v>
      </c>
      <c r="N148" s="3726">
        <f>I148+32</f>
        <v>46081</v>
      </c>
      <c r="O148" s="412">
        <f>I148+37</f>
        <v>46086</v>
      </c>
      <c r="P148" s="412">
        <f>I148+40</f>
        <v>46089</v>
      </c>
      <c r="Q148" s="412">
        <f>I148+42</f>
        <v>46091</v>
      </c>
      <c r="R148" s="2700"/>
      <c r="S148" s="2700"/>
      <c r="T148" s="2422"/>
    </row>
    <row r="149" spans="1:20" customFormat="1" ht="16.5" customHeight="1" thickBot="1">
      <c r="A149" s="2170"/>
      <c r="B149" s="2170"/>
      <c r="C149" s="4378"/>
      <c r="D149" s="4363"/>
      <c r="E149" s="4363"/>
      <c r="F149" s="4364"/>
      <c r="G149" s="4365"/>
      <c r="H149" s="2097"/>
      <c r="I149" s="2098"/>
      <c r="J149" s="414"/>
      <c r="K149" s="414"/>
      <c r="L149" s="414"/>
      <c r="M149" s="414"/>
      <c r="N149" s="3727"/>
      <c r="O149" s="414"/>
      <c r="P149" s="414"/>
      <c r="Q149" s="414"/>
      <c r="R149" s="2700"/>
      <c r="S149" s="2700"/>
      <c r="T149" s="2422"/>
    </row>
    <row r="150" spans="1:20" customFormat="1" ht="16.5" customHeight="1" thickTop="1">
      <c r="A150" s="2170"/>
      <c r="B150" s="2170"/>
      <c r="C150" s="4385" t="s">
        <v>7783</v>
      </c>
      <c r="D150" s="4362" t="s">
        <v>7829</v>
      </c>
      <c r="E150" s="4362">
        <f>E148+7</f>
        <v>46042</v>
      </c>
      <c r="F150" s="4359">
        <f>E150+9</f>
        <v>46051</v>
      </c>
      <c r="G150" s="4360" t="s">
        <v>2290</v>
      </c>
      <c r="H150" s="408" t="s">
        <v>8012</v>
      </c>
      <c r="I150" s="2103">
        <f>I148+7</f>
        <v>46056</v>
      </c>
      <c r="J150" s="412">
        <f>I150+19</f>
        <v>46075</v>
      </c>
      <c r="K150" s="400">
        <f>I150+21</f>
        <v>46077</v>
      </c>
      <c r="L150" s="412">
        <f>I150+26</f>
        <v>46082</v>
      </c>
      <c r="M150" s="412">
        <f>I150+28</f>
        <v>46084</v>
      </c>
      <c r="N150" s="3726">
        <f>I150+32</f>
        <v>46088</v>
      </c>
      <c r="O150" s="412">
        <f>I150+37</f>
        <v>46093</v>
      </c>
      <c r="P150" s="412">
        <f>I150+40</f>
        <v>46096</v>
      </c>
      <c r="Q150" s="412">
        <f>I150+42</f>
        <v>46098</v>
      </c>
      <c r="R150" s="2700"/>
      <c r="S150" s="2700"/>
      <c r="T150" s="2422"/>
    </row>
    <row r="151" spans="1:20" customFormat="1" ht="16.5" customHeight="1" thickBot="1">
      <c r="A151" s="2170"/>
      <c r="B151" s="2170"/>
      <c r="C151" s="4378"/>
      <c r="D151" s="4363"/>
      <c r="E151" s="4363"/>
      <c r="F151" s="4364"/>
      <c r="G151" s="4365"/>
      <c r="H151" s="2097"/>
      <c r="I151" s="2098"/>
      <c r="J151" s="414"/>
      <c r="K151" s="414"/>
      <c r="L151" s="414"/>
      <c r="M151" s="414"/>
      <c r="N151" s="3727"/>
      <c r="O151" s="414"/>
      <c r="P151" s="414"/>
      <c r="Q151" s="414"/>
      <c r="R151" s="2700"/>
      <c r="S151" s="2700"/>
      <c r="T151" s="2422"/>
    </row>
    <row r="152" spans="1:20" customFormat="1" ht="16.5" customHeight="1" thickTop="1">
      <c r="A152" s="2170"/>
      <c r="B152" s="2170"/>
      <c r="C152" s="4385" t="s">
        <v>1904</v>
      </c>
      <c r="D152" s="4362" t="s">
        <v>7832</v>
      </c>
      <c r="E152" s="4362">
        <f>E150+7</f>
        <v>46049</v>
      </c>
      <c r="F152" s="4359">
        <f>E152+9</f>
        <v>46058</v>
      </c>
      <c r="G152" s="4360" t="s">
        <v>7963</v>
      </c>
      <c r="H152" s="408" t="s">
        <v>8013</v>
      </c>
      <c r="I152" s="2103">
        <f>I150+7</f>
        <v>46063</v>
      </c>
      <c r="J152" s="412">
        <f>I152+19</f>
        <v>46082</v>
      </c>
      <c r="K152" s="400">
        <f>I152+21</f>
        <v>46084</v>
      </c>
      <c r="L152" s="412">
        <f>I152+26</f>
        <v>46089</v>
      </c>
      <c r="M152" s="412">
        <f>I152+28</f>
        <v>46091</v>
      </c>
      <c r="N152" s="3726">
        <f>I152+32</f>
        <v>46095</v>
      </c>
      <c r="O152" s="412">
        <f>I152+37</f>
        <v>46100</v>
      </c>
      <c r="P152" s="412">
        <f>I152+40</f>
        <v>46103</v>
      </c>
      <c r="Q152" s="412">
        <f>I152+42</f>
        <v>46105</v>
      </c>
      <c r="R152" s="2700"/>
      <c r="S152" s="2700"/>
      <c r="T152" s="2422"/>
    </row>
    <row r="153" spans="1:20" customFormat="1" ht="16.5" customHeight="1" thickBot="1">
      <c r="A153" s="2170"/>
      <c r="B153" s="2170"/>
      <c r="C153" s="4378"/>
      <c r="D153" s="4363"/>
      <c r="E153" s="4363"/>
      <c r="F153" s="4364"/>
      <c r="G153" s="4365"/>
      <c r="H153" s="2097"/>
      <c r="I153" s="2098"/>
      <c r="J153" s="414"/>
      <c r="K153" s="414"/>
      <c r="L153" s="414"/>
      <c r="M153" s="414"/>
      <c r="N153" s="3727"/>
      <c r="O153" s="414"/>
      <c r="P153" s="414"/>
      <c r="Q153" s="414"/>
      <c r="R153" s="2700"/>
      <c r="S153" s="2700"/>
      <c r="T153" s="2422"/>
    </row>
    <row r="154" spans="1:20" customFormat="1" ht="16.5" customHeight="1" thickTop="1">
      <c r="A154" s="2170"/>
      <c r="B154" s="2170"/>
      <c r="C154" s="4385" t="s">
        <v>5331</v>
      </c>
      <c r="D154" s="4362" t="s">
        <v>7834</v>
      </c>
      <c r="E154" s="4362">
        <f>E152+7</f>
        <v>46056</v>
      </c>
      <c r="F154" s="4359">
        <f>E154+9</f>
        <v>46065</v>
      </c>
      <c r="G154" s="4360" t="s">
        <v>7869</v>
      </c>
      <c r="H154" s="408" t="s">
        <v>8014</v>
      </c>
      <c r="I154" s="2103">
        <f>I152+7</f>
        <v>46070</v>
      </c>
      <c r="J154" s="412">
        <f>I154+19</f>
        <v>46089</v>
      </c>
      <c r="K154" s="400">
        <f>I154+21</f>
        <v>46091</v>
      </c>
      <c r="L154" s="412">
        <f>I154+26</f>
        <v>46096</v>
      </c>
      <c r="M154" s="412">
        <f>I154+28</f>
        <v>46098</v>
      </c>
      <c r="N154" s="3726">
        <f>I154+32</f>
        <v>46102</v>
      </c>
      <c r="O154" s="412">
        <f>I154+37</f>
        <v>46107</v>
      </c>
      <c r="P154" s="412">
        <f>I154+40</f>
        <v>46110</v>
      </c>
      <c r="Q154" s="412">
        <f>I154+42</f>
        <v>46112</v>
      </c>
      <c r="R154" s="2700"/>
      <c r="S154" s="2700"/>
      <c r="T154" s="2422"/>
    </row>
    <row r="155" spans="1:20" customFormat="1" ht="16.5" customHeight="1" thickBot="1">
      <c r="A155" s="2170"/>
      <c r="B155" s="2170"/>
      <c r="C155" s="4378"/>
      <c r="D155" s="4363"/>
      <c r="E155" s="4363"/>
      <c r="F155" s="4364"/>
      <c r="G155" s="4365"/>
      <c r="H155" s="2097"/>
      <c r="I155" s="2098"/>
      <c r="J155" s="414"/>
      <c r="K155" s="414"/>
      <c r="L155" s="414"/>
      <c r="M155" s="414"/>
      <c r="N155" s="3727"/>
      <c r="O155" s="414"/>
      <c r="P155" s="414"/>
      <c r="Q155" s="414"/>
      <c r="R155" s="2700"/>
      <c r="S155" s="2700"/>
      <c r="T155" s="2422"/>
    </row>
    <row r="156" spans="1:20" customFormat="1" ht="19.5" thickTop="1">
      <c r="A156" s="2170"/>
      <c r="B156" s="2170"/>
      <c r="C156" s="1565" t="s">
        <v>609</v>
      </c>
      <c r="D156" s="3093"/>
      <c r="E156" s="3094"/>
      <c r="F156" s="3094"/>
      <c r="G156" s="3095"/>
      <c r="H156" s="29"/>
      <c r="I156" s="29"/>
      <c r="J156" s="58"/>
      <c r="K156" s="907"/>
      <c r="L156" s="29"/>
      <c r="M156" s="301"/>
      <c r="P156" s="29"/>
      <c r="Q156" s="29"/>
      <c r="R156" s="29"/>
      <c r="S156" s="58"/>
      <c r="T156" s="29"/>
    </row>
    <row r="157" spans="1:20" customFormat="1" ht="14.25">
      <c r="A157" s="2170"/>
      <c r="B157" s="2170"/>
      <c r="D157" s="29"/>
      <c r="E157" s="590"/>
      <c r="F157" s="590"/>
      <c r="G157" s="29"/>
      <c r="H157" s="301"/>
      <c r="I157" s="29"/>
      <c r="J157" s="58"/>
      <c r="K157" s="907"/>
      <c r="L157" s="29"/>
      <c r="M157" s="301"/>
      <c r="P157" s="29"/>
      <c r="Q157" s="29"/>
      <c r="R157" s="29"/>
      <c r="S157" s="58"/>
      <c r="T157" s="29"/>
    </row>
    <row r="158" spans="1:20" s="29" customFormat="1" ht="14.25">
      <c r="A158" s="2170"/>
      <c r="B158" s="2170"/>
      <c r="C158" s="2155"/>
      <c r="E158" s="148"/>
      <c r="F158" s="148"/>
      <c r="J158" s="58"/>
      <c r="K158" s="90"/>
      <c r="S158" s="58"/>
    </row>
    <row r="159" spans="1:20" s="29" customFormat="1" ht="14.25">
      <c r="A159" s="2170"/>
      <c r="B159" s="2170"/>
      <c r="E159" s="148"/>
      <c r="F159" s="148"/>
      <c r="G159" s="301"/>
      <c r="J159" s="58"/>
      <c r="K159" s="90"/>
      <c r="O159" s="90"/>
      <c r="S159" s="58"/>
    </row>
    <row r="160" spans="1:20" s="29" customFormat="1" ht="15">
      <c r="A160" s="2170"/>
      <c r="B160" s="2170"/>
      <c r="C160" s="191" t="s">
        <v>0</v>
      </c>
      <c r="D160" s="130"/>
      <c r="E160" s="2042" t="s">
        <v>2209</v>
      </c>
      <c r="F160" s="182"/>
      <c r="G160" s="182" t="s">
        <v>35</v>
      </c>
      <c r="H160" s="182"/>
      <c r="I160" s="130"/>
      <c r="J160" s="130"/>
      <c r="K160" s="182" t="s">
        <v>60</v>
      </c>
      <c r="L160" s="182" t="str">
        <f>'HOW TO-&gt;'!$B$136</f>
        <v>6011 2413</v>
      </c>
      <c r="M160" s="182"/>
      <c r="N160" s="190"/>
      <c r="P160" s="149"/>
      <c r="S160" s="58"/>
    </row>
    <row r="161" spans="1:19" s="29" customFormat="1" ht="15.75">
      <c r="A161" s="2170"/>
      <c r="B161" s="2170"/>
      <c r="C161" s="128" t="s">
        <v>1</v>
      </c>
      <c r="D161" s="130"/>
      <c r="E161" s="183" t="s">
        <v>610</v>
      </c>
      <c r="F161" s="182"/>
      <c r="G161" s="130" t="s">
        <v>611</v>
      </c>
      <c r="H161" s="130"/>
      <c r="I161" s="183" t="s">
        <v>38</v>
      </c>
      <c r="J161" s="130"/>
      <c r="K161" s="130" t="s">
        <v>62</v>
      </c>
      <c r="L161" s="130"/>
      <c r="M161" s="269" t="s">
        <v>63</v>
      </c>
      <c r="N161" s="190"/>
      <c r="P161" s="149"/>
      <c r="Q161" s="37"/>
      <c r="R161" s="37"/>
      <c r="S161" s="46"/>
    </row>
    <row r="162" spans="1:19" s="29" customFormat="1" ht="15">
      <c r="A162" s="2170"/>
      <c r="B162" s="2170"/>
      <c r="C162" s="128"/>
      <c r="D162" s="130"/>
      <c r="E162" s="183"/>
      <c r="F162" s="190"/>
      <c r="G162" s="130"/>
      <c r="H162" s="130"/>
      <c r="I162" s="183"/>
      <c r="J162" s="130"/>
      <c r="K162" s="130" t="str">
        <f>'HOW TO-&gt;'!$A$138</f>
        <v>PERMIT</v>
      </c>
      <c r="L162" s="130"/>
      <c r="M162" s="3052" t="str">
        <f>'HOW TO-&gt;'!$C$138</f>
        <v>SG094-SinPermit@msc.com</v>
      </c>
      <c r="N162" s="190"/>
      <c r="P162" s="149"/>
      <c r="Q162" s="5"/>
      <c r="R162" s="5"/>
      <c r="S162" s="512"/>
    </row>
    <row r="163" spans="1:19" customFormat="1">
      <c r="A163" s="2170"/>
      <c r="B163" s="2170"/>
      <c r="C163" s="194">
        <f>'HOW TO-&gt;'!$A$105</f>
        <v>0</v>
      </c>
      <c r="D163" s="194">
        <f>'HOW TO-&gt;'!$B$105</f>
        <v>0</v>
      </c>
      <c r="E163" s="1534">
        <f>'HOW TO-&gt;'!$C$105</f>
        <v>0</v>
      </c>
      <c r="F163" s="190"/>
      <c r="G163" s="194" t="str">
        <f>'HOW TO-&gt;'!$A$124</f>
        <v>ROBERT CHIA</v>
      </c>
      <c r="H163" s="194" t="str">
        <f>'HOW TO-&gt;'!$B$124</f>
        <v>6011 0564</v>
      </c>
      <c r="I163" s="1534" t="str">
        <f>'HOW TO-&gt;'!$C$124</f>
        <v>robert.chia@msc.com</v>
      </c>
      <c r="J163" s="190"/>
      <c r="K163" s="194" t="str">
        <f>'HOW TO-&gt;'!$A$139</f>
        <v>RAYNAR ANG</v>
      </c>
      <c r="L163" s="194" t="str">
        <f>'HOW TO-&gt;'!$B$139</f>
        <v>6011 2358</v>
      </c>
      <c r="M163" s="1534" t="str">
        <f>'HOW TO-&gt;'!$C$139</f>
        <v>raynar.ang@msc.com</v>
      </c>
      <c r="N163" s="190"/>
      <c r="S163" s="11"/>
    </row>
    <row r="164" spans="1:19" customFormat="1">
      <c r="A164" s="2170"/>
      <c r="B164" s="2170"/>
      <c r="C164" s="194" t="str">
        <f>'HOW TO-&gt;'!$A$106</f>
        <v>NATALIE LEW</v>
      </c>
      <c r="D164" s="194" t="str">
        <f>'HOW TO-&gt;'!$B$106</f>
        <v>6011 2399</v>
      </c>
      <c r="E164" s="1534" t="str">
        <f>'HOW TO-&gt;'!$C$106</f>
        <v>natalie.lew@msc.com</v>
      </c>
      <c r="F164" s="190"/>
      <c r="G164" s="194" t="str">
        <f>'HOW TO-&gt;'!$A$125</f>
        <v>S. Y. LIEW</v>
      </c>
      <c r="H164" s="194" t="str">
        <f>'HOW TO-&gt;'!$B$125</f>
        <v>6011 2348</v>
      </c>
      <c r="I164" s="1534" t="str">
        <f>'HOW TO-&gt;'!$C$125</f>
        <v>seoyi.liew@msc.com</v>
      </c>
      <c r="J164" s="190"/>
      <c r="K164" s="194" t="str">
        <f>'HOW TO-&gt;'!$A$140</f>
        <v>KAI SIANG</v>
      </c>
      <c r="L164" s="194" t="str">
        <f>'HOW TO-&gt;'!$B$140</f>
        <v>6011 2356</v>
      </c>
      <c r="M164" s="1534" t="str">
        <f>'HOW TO-&gt;'!$C$140</f>
        <v>kaisiang.lim@msc.com</v>
      </c>
      <c r="N164" s="190"/>
      <c r="S164" s="11"/>
    </row>
    <row r="165" spans="1:19" customFormat="1">
      <c r="A165" s="2170"/>
      <c r="B165" s="2170"/>
      <c r="C165" s="194" t="str">
        <f>'HOW TO-&gt;'!$A$107</f>
        <v>PHOEBE HUANG</v>
      </c>
      <c r="D165" s="194" t="str">
        <f>'HOW TO-&gt;'!$B$107</f>
        <v>6011 0562</v>
      </c>
      <c r="E165" s="1534" t="str">
        <f>'HOW TO-&gt;'!$C$107</f>
        <v>phoebe.huang@msc.com</v>
      </c>
      <c r="F165" s="190"/>
      <c r="G165" s="194" t="str">
        <f>'HOW TO-&gt;'!$A$126</f>
        <v>SHARON KOH</v>
      </c>
      <c r="H165" s="194" t="str">
        <f>'HOW TO-&gt;'!$B$126</f>
        <v>6011 2349</v>
      </c>
      <c r="I165" s="1534" t="str">
        <f>'HOW TO-&gt;'!$C$126</f>
        <v>sharon.koh@msc.com</v>
      </c>
      <c r="J165" s="190"/>
      <c r="K165" s="194" t="str">
        <f>'HOW TO-&gt;'!$A$141</f>
        <v>DEWI</v>
      </c>
      <c r="L165" s="194" t="str">
        <f>'HOW TO-&gt;'!$B$141</f>
        <v>6011 2354</v>
      </c>
      <c r="M165" s="1534" t="str">
        <f>'HOW TO-&gt;'!$C$141</f>
        <v>dewi.ratnah@msc.com</v>
      </c>
      <c r="N165" s="190"/>
      <c r="S165" s="11"/>
    </row>
    <row r="166" spans="1:19" customFormat="1">
      <c r="A166" s="2170"/>
      <c r="B166" s="2170"/>
      <c r="C166" s="194" t="str">
        <f>'HOW TO-&gt;'!$A$108</f>
        <v>SHERWIN LIM</v>
      </c>
      <c r="D166" s="194" t="str">
        <f>'HOW TO-&gt;'!$B$108</f>
        <v>6011 2395</v>
      </c>
      <c r="E166" s="1534" t="str">
        <f>'HOW TO-&gt;'!$C$108</f>
        <v>sherwin.lim@msc.com</v>
      </c>
      <c r="F166" s="190"/>
      <c r="G166" s="194" t="str">
        <f>'HOW TO-&gt;'!$A$127</f>
        <v>ANGELIA LAU</v>
      </c>
      <c r="H166" s="194" t="str">
        <f>'HOW TO-&gt;'!$B$127</f>
        <v>6011 2346</v>
      </c>
      <c r="I166" s="1534" t="str">
        <f>'HOW TO-&gt;'!$C$127</f>
        <v>angelia.lau@msc.com</v>
      </c>
      <c r="J166" s="190"/>
      <c r="K166" s="194" t="str">
        <f>'HOW TO-&gt;'!$A$142</f>
        <v>YU TING</v>
      </c>
      <c r="L166" s="194" t="str">
        <f>'HOW TO-&gt;'!$B$142</f>
        <v>6011 2359</v>
      </c>
      <c r="M166" s="1534" t="str">
        <f>'HOW TO-&gt;'!$C$142</f>
        <v>yuting.luo@msc.com</v>
      </c>
      <c r="N166" s="190"/>
      <c r="S166" s="11"/>
    </row>
    <row r="167" spans="1:19" customFormat="1">
      <c r="A167" s="2170"/>
      <c r="B167" s="2170"/>
      <c r="C167" s="194" t="str">
        <f>'HOW TO-&gt;'!$A$109</f>
        <v>CHOK KAR HEE</v>
      </c>
      <c r="D167" s="194" t="str">
        <f>'HOW TO-&gt;'!$B$109</f>
        <v>6011 2397</v>
      </c>
      <c r="E167" s="1534" t="str">
        <f>'HOW TO-&gt;'!$C$109</f>
        <v>karhee.chok@msc.com</v>
      </c>
      <c r="F167" s="190"/>
      <c r="G167" s="194" t="str">
        <f>'HOW TO-&gt;'!$A$128</f>
        <v>NOOR AFNINDAH</v>
      </c>
      <c r="H167" s="194" t="str">
        <f>'HOW TO-&gt;'!$B$128</f>
        <v>6011 2347</v>
      </c>
      <c r="I167" s="1534" t="str">
        <f>'HOW TO-&gt;'!$C$128</f>
        <v>noor.afnindah@msc.com</v>
      </c>
      <c r="J167" s="190"/>
      <c r="K167" s="194" t="str">
        <f>'HOW TO-&gt;'!$A$143</f>
        <v>SHAN SHAN</v>
      </c>
      <c r="L167" s="194" t="str">
        <f>'HOW TO-&gt;'!$B$143</f>
        <v>6011 2353</v>
      </c>
      <c r="M167" s="1534" t="str">
        <f>'HOW TO-&gt;'!$C$143</f>
        <v>shanshan.chin@msc.com</v>
      </c>
      <c r="N167" s="190"/>
      <c r="S167" s="11"/>
    </row>
    <row r="168" spans="1:19" customFormat="1">
      <c r="A168" s="2170"/>
      <c r="B168" s="2170"/>
      <c r="C168" s="194" t="str">
        <f>'HOW TO-&gt;'!$A$110</f>
        <v>LEWIS SOH</v>
      </c>
      <c r="D168" s="194" t="str">
        <f>'HOW TO-&gt;'!$B$110</f>
        <v>6011 7905</v>
      </c>
      <c r="E168" s="1534" t="str">
        <f>'HOW TO-&gt;'!$C$110</f>
        <v>lewis.soh@msc.com</v>
      </c>
      <c r="F168" s="190"/>
      <c r="G168" s="194" t="str">
        <f>'HOW TO-&gt;'!$A$129</f>
        <v>NG CHING WEI</v>
      </c>
      <c r="H168" s="194" t="str">
        <f>'HOW TO-&gt;'!$B$129</f>
        <v>6011 2404</v>
      </c>
      <c r="I168" s="1534" t="str">
        <f>'HOW TO-&gt;'!$C$129</f>
        <v>chingwei.ng@msc.com</v>
      </c>
      <c r="J168" s="190"/>
      <c r="K168" s="194" t="str">
        <f>'HOW TO-&gt;'!$A$144</f>
        <v>EUNICE</v>
      </c>
      <c r="L168" s="194" t="str">
        <f>'HOW TO-&gt;'!$B$144</f>
        <v>6011 2355</v>
      </c>
      <c r="M168" s="1534" t="str">
        <f>'HOW TO-&gt;'!$C$144</f>
        <v>eunice.chan@msc.com</v>
      </c>
      <c r="N168" s="190"/>
      <c r="S168" s="11"/>
    </row>
    <row r="169" spans="1:19" customFormat="1">
      <c r="A169" s="2170"/>
      <c r="B169" s="2170"/>
      <c r="C169" s="194" t="str">
        <f>'HOW TO-&gt;'!$A$111</f>
        <v xml:space="preserve">MELVIN TAN </v>
      </c>
      <c r="D169" s="194" t="str">
        <f>'HOW TO-&gt;'!$B$111</f>
        <v>6011 0561</v>
      </c>
      <c r="E169" s="1534" t="str">
        <f>'HOW TO-&gt;'!$C$111</f>
        <v>melvin.tan@msc.com</v>
      </c>
      <c r="F169" s="190"/>
      <c r="G169" s="194" t="str">
        <f>'HOW TO-&gt;'!$A$130</f>
        <v>ZOEY ONG</v>
      </c>
      <c r="H169" s="194">
        <f>'HOW TO-&gt;'!$B$130</f>
        <v>0</v>
      </c>
      <c r="I169" s="1534" t="str">
        <f>'HOW TO-&gt;'!$C$130</f>
        <v>zoey.ong@msc.com</v>
      </c>
      <c r="J169" s="190"/>
      <c r="K169" s="194" t="str">
        <f>'HOW TO-&gt;'!$A$145</f>
        <v>HAZEL</v>
      </c>
      <c r="L169" s="194" t="str">
        <f>'HOW TO-&gt;'!$B$145</f>
        <v>6011 2435</v>
      </c>
      <c r="M169" s="1534" t="str">
        <f>'HOW TO-&gt;'!$C$145</f>
        <v>hazel.toh@msc.com</v>
      </c>
      <c r="N169" s="190"/>
      <c r="S169" s="11"/>
    </row>
    <row r="170" spans="1:19" customFormat="1">
      <c r="A170" s="2170"/>
      <c r="B170" s="2170"/>
      <c r="C170" s="194" t="str">
        <f>'HOW TO-&gt;'!$A$112</f>
        <v>SUE ANN SOON</v>
      </c>
      <c r="D170" s="194" t="str">
        <f>'HOW TO-&gt;'!$B$112</f>
        <v>6011 2327</v>
      </c>
      <c r="E170" s="1534" t="str">
        <f>'HOW TO-&gt;'!$C$112</f>
        <v>sueann.soon@msc.com</v>
      </c>
      <c r="F170" s="190"/>
      <c r="G170" s="194" t="str">
        <f>'HOW TO-&gt;'!$A$131</f>
        <v>.</v>
      </c>
      <c r="H170" s="194" t="str">
        <f>'HOW TO-&gt;'!$B$131</f>
        <v>.</v>
      </c>
      <c r="I170" s="1534" t="str">
        <f>'HOW TO-&gt;'!$C$131</f>
        <v>.</v>
      </c>
      <c r="J170" s="190"/>
      <c r="K170" s="194">
        <f>'HOW TO-&gt;'!$A$146</f>
        <v>0</v>
      </c>
      <c r="L170" s="194">
        <f>'HOW TO-&gt;'!$B$146</f>
        <v>0</v>
      </c>
      <c r="M170" s="1534">
        <f>'HOW TO-&gt;'!$C$146</f>
        <v>0</v>
      </c>
      <c r="N170" s="190"/>
      <c r="S170" s="11"/>
    </row>
    <row r="171" spans="1:19" customFormat="1">
      <c r="A171" s="2170"/>
      <c r="B171" s="2170"/>
      <c r="C171" s="194" t="str">
        <f>'HOW TO-&gt;'!$A$113</f>
        <v>LAWRENCE ANG (CROSS-TRADE)</v>
      </c>
      <c r="D171" s="194" t="str">
        <f>'HOW TO-&gt;'!$B$113</f>
        <v>6011 2400</v>
      </c>
      <c r="E171" s="1534" t="str">
        <f>'HOW TO-&gt;'!$C$113</f>
        <v>lawrence.ang@msc.com</v>
      </c>
      <c r="F171" s="190"/>
      <c r="G171" s="194">
        <f>'HOW TO-&gt;'!$A$132</f>
        <v>0</v>
      </c>
      <c r="H171" s="194">
        <f>'HOW TO-&gt;'!$B$132</f>
        <v>0</v>
      </c>
      <c r="I171" s="1534">
        <f>'HOW TO-&gt;'!$C$132</f>
        <v>0</v>
      </c>
      <c r="J171" s="190"/>
      <c r="K171" s="194">
        <f>'HOW TO-&gt;'!$A$147</f>
        <v>0</v>
      </c>
      <c r="L171" s="194">
        <f>'HOW TO-&gt;'!$B$147</f>
        <v>0</v>
      </c>
      <c r="M171" s="1534">
        <f>'HOW TO-&gt;'!$C$147</f>
        <v>0</v>
      </c>
      <c r="N171" s="190"/>
      <c r="S171" s="11"/>
    </row>
    <row r="172" spans="1:19">
      <c r="C172" s="194" t="str">
        <f>'HOW TO-&gt;'!$A$114</f>
        <v>DARIUS ONG</v>
      </c>
      <c r="D172" s="194" t="str">
        <f>'HOW TO-&gt;'!$B$114</f>
        <v>6011 2396</v>
      </c>
      <c r="E172" s="1534" t="str">
        <f>'HOW TO-&gt;'!$C$114</f>
        <v>darius.ong@msc.com</v>
      </c>
      <c r="F172" s="190"/>
      <c r="G172" s="190"/>
      <c r="H172" s="195"/>
      <c r="I172" s="269"/>
      <c r="J172" s="190"/>
      <c r="K172" s="194">
        <f>'HOW TO-&gt;'!$A$148</f>
        <v>0</v>
      </c>
      <c r="L172" s="194">
        <f>'HOW TO-&gt;'!$B$148</f>
        <v>0</v>
      </c>
      <c r="M172" s="1534">
        <f>'HOW TO-&gt;'!$C$148</f>
        <v>0</v>
      </c>
      <c r="N172" s="190"/>
    </row>
    <row r="173" spans="1:19">
      <c r="C173" s="194" t="str">
        <f>'HOW TO-&gt;'!$A$115</f>
        <v>YURIKO KHOO</v>
      </c>
      <c r="D173" s="194" t="str">
        <f>'HOW TO-&gt;'!$B$115</f>
        <v>6011 2402</v>
      </c>
      <c r="E173" s="1534" t="str">
        <f>'HOW TO-&gt;'!$C$115</f>
        <v>yuriko.k@msc.com</v>
      </c>
      <c r="F173" s="190"/>
      <c r="G173" s="190"/>
      <c r="H173" s="195"/>
      <c r="I173" s="195"/>
      <c r="J173" s="269"/>
      <c r="K173" s="194"/>
      <c r="L173" s="194"/>
      <c r="M173" s="1534"/>
      <c r="N173" s="190"/>
    </row>
    <row r="174" spans="1:19">
      <c r="C174" s="194" t="str">
        <f>'HOW TO-&gt;'!$A$116</f>
        <v>VICKY ZHU</v>
      </c>
      <c r="D174" s="194" t="str">
        <f>'HOW TO-&gt;'!$B$116</f>
        <v>6011 7900</v>
      </c>
      <c r="E174" s="1534" t="str">
        <f>'HOW TO-&gt;'!$C$116</f>
        <v>vicky.zhu@msc.com</v>
      </c>
      <c r="F174" s="190"/>
      <c r="G174" s="190"/>
      <c r="H174" s="190"/>
      <c r="I174" s="190"/>
      <c r="J174" s="190"/>
      <c r="K174" s="190"/>
      <c r="L174" s="190"/>
      <c r="M174" s="190"/>
      <c r="N174" s="190"/>
    </row>
    <row r="175" spans="1:19">
      <c r="C175" s="190"/>
      <c r="D175" s="190"/>
      <c r="E175" s="190"/>
      <c r="F175" s="190"/>
      <c r="G175" s="190"/>
      <c r="H175" s="190"/>
      <c r="I175" s="190"/>
      <c r="J175" s="190"/>
      <c r="K175" s="190"/>
      <c r="L175" s="190"/>
      <c r="M175" s="190"/>
      <c r="N175" s="190"/>
    </row>
    <row r="176" spans="1:19">
      <c r="C176" s="194" t="str">
        <f>'HOW TO-&gt;'!$A$119</f>
        <v xml:space="preserve">MAIN LINE  </v>
      </c>
      <c r="D176" s="194" t="str">
        <f>'HOW TO-&gt;'!$B$119</f>
        <v>6011 2424</v>
      </c>
      <c r="E176" s="1534">
        <f>'HOW TO-&gt;'!$C$119</f>
        <v>0</v>
      </c>
      <c r="F176" s="190"/>
      <c r="G176" s="190"/>
      <c r="H176" s="190"/>
      <c r="I176" s="190"/>
      <c r="J176" s="190"/>
      <c r="K176" s="190"/>
      <c r="L176" s="190"/>
      <c r="M176" s="190"/>
      <c r="N176" s="190"/>
    </row>
    <row r="177" spans="3:14">
      <c r="C177" s="194">
        <f>'HOW TO-&gt;'!$A$120</f>
        <v>0</v>
      </c>
      <c r="D177" s="194">
        <f>'HOW TO-&gt;'!$B$120</f>
        <v>0</v>
      </c>
      <c r="E177" s="1534">
        <f>'HOW TO-&gt;'!$C$120</f>
        <v>0</v>
      </c>
      <c r="F177" s="190"/>
      <c r="G177" s="190"/>
      <c r="H177" s="190"/>
      <c r="I177" s="190"/>
      <c r="J177" s="190"/>
      <c r="K177" s="190"/>
      <c r="L177" s="190"/>
      <c r="M177" s="190"/>
      <c r="N177" s="190"/>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06" location="Alpaca!A1" display="PROFORMA SAILING DATE, PLS SEE ALPACA SERVICES" xr:uid="{19537102-B934-4932-ABC5-0C56E2DDED54}"/>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9"/>
  <sheetViews>
    <sheetView zoomScale="75" zoomScaleNormal="75" zoomScaleSheetLayoutView="70" workbookViewId="0">
      <pane xSplit="2" ySplit="21" topLeftCell="C35" activePane="bottomRight" state="frozen"/>
      <selection pane="topRight" activeCell="C1" sqref="C1"/>
      <selection pane="bottomLeft" activeCell="A22" sqref="A22"/>
      <selection pane="bottomRight" activeCell="G38" sqref="G38"/>
    </sheetView>
  </sheetViews>
  <sheetFormatPr defaultColWidth="9.42578125" defaultRowHeight="12.75"/>
  <cols>
    <col min="1" max="1" width="12.42578125" style="1819" customWidth="1"/>
    <col min="2" max="2" width="1.42578125" style="1819" customWidth="1"/>
    <col min="3" max="3" width="21.28515625" style="5" customWidth="1"/>
    <col min="4" max="4" width="11.85546875" style="512" customWidth="1"/>
    <col min="5" max="5" width="13.42578125" style="512" customWidth="1"/>
    <col min="6" max="6" width="13.42578125" style="5" customWidth="1"/>
    <col min="7" max="7" width="24" style="5" customWidth="1"/>
    <col min="8" max="8" width="11.85546875" style="5" customWidth="1"/>
    <col min="9" max="9" width="13.42578125" style="512" customWidth="1"/>
    <col min="10" max="10" width="15.28515625" style="5" customWidth="1"/>
    <col min="11" max="11" width="19.28515625" style="5" customWidth="1"/>
    <col min="12" max="12" width="16.140625" style="5" customWidth="1"/>
    <col min="13" max="13" width="19.28515625" style="5" customWidth="1"/>
    <col min="14" max="14" width="17.28515625" style="5" customWidth="1"/>
    <col min="15" max="16" width="14.42578125" style="5" customWidth="1"/>
    <col min="17" max="17" width="20.5703125" style="5" customWidth="1"/>
    <col min="18" max="18" width="22.42578125" style="5" customWidth="1"/>
    <col min="19" max="16384" width="9.42578125" style="5"/>
  </cols>
  <sheetData>
    <row r="2" spans="1:18" s="6" customFormat="1" ht="33">
      <c r="A2" s="1819"/>
      <c r="B2" s="1819"/>
      <c r="C2" s="138" t="s">
        <v>93</v>
      </c>
      <c r="D2" s="771"/>
      <c r="E2" s="772"/>
      <c r="I2" s="772"/>
      <c r="P2" s="39"/>
    </row>
    <row r="3" spans="1:18" ht="22.5" customHeight="1">
      <c r="C3" s="46"/>
      <c r="D3" s="46"/>
      <c r="E3" s="46"/>
      <c r="F3" s="46"/>
      <c r="G3" s="46"/>
      <c r="H3" s="46"/>
      <c r="I3" s="46"/>
      <c r="J3" s="46"/>
      <c r="K3" s="46"/>
      <c r="L3" s="46"/>
      <c r="M3" s="46"/>
      <c r="N3" s="37"/>
    </row>
    <row r="4" spans="1:18" ht="22.5" customHeight="1">
      <c r="C4" s="45"/>
      <c r="D4" s="1130"/>
      <c r="E4" s="1127" t="s">
        <v>8015</v>
      </c>
      <c r="H4" s="45"/>
      <c r="I4" s="1130"/>
      <c r="J4" s="45"/>
      <c r="K4" s="45"/>
      <c r="L4" s="37"/>
      <c r="M4" s="37"/>
      <c r="N4" s="37"/>
    </row>
    <row r="5" spans="1:18" ht="22.5" customHeight="1">
      <c r="C5" s="46"/>
      <c r="D5" s="46"/>
      <c r="E5" s="46"/>
      <c r="F5" s="46"/>
      <c r="G5" s="46"/>
      <c r="H5" s="46"/>
      <c r="I5" s="46"/>
      <c r="J5" s="46"/>
      <c r="K5" s="46"/>
      <c r="L5" s="46"/>
      <c r="M5" s="46"/>
      <c r="N5" s="37"/>
    </row>
    <row r="6" spans="1:18" s="14" customFormat="1" ht="16.5" customHeight="1">
      <c r="A6" s="2173"/>
      <c r="B6" s="2173"/>
      <c r="C6" s="751"/>
      <c r="D6" s="397"/>
      <c r="E6" s="397"/>
      <c r="F6" s="397"/>
      <c r="G6" s="397"/>
      <c r="H6" s="397"/>
      <c r="I6" s="397"/>
      <c r="J6" s="397"/>
      <c r="K6" s="397"/>
      <c r="L6" s="397"/>
      <c r="M6" s="397"/>
      <c r="N6" s="397"/>
      <c r="O6" s="397"/>
      <c r="P6" s="397"/>
      <c r="Q6" s="5"/>
      <c r="R6" s="5"/>
    </row>
    <row r="7" spans="1:18" s="14" customFormat="1" ht="40.5" hidden="1" customHeight="1">
      <c r="A7" s="2156"/>
      <c r="B7" s="2156"/>
      <c r="C7" s="774"/>
      <c r="D7" s="199"/>
      <c r="E7" s="91" t="s">
        <v>96</v>
      </c>
      <c r="F7" s="91" t="s">
        <v>4648</v>
      </c>
      <c r="G7" s="140" t="s">
        <v>8016</v>
      </c>
      <c r="H7" s="140" t="s">
        <v>2077</v>
      </c>
      <c r="I7" s="2120" t="s">
        <v>658</v>
      </c>
      <c r="J7" s="91" t="s">
        <v>1006</v>
      </c>
      <c r="K7" s="91" t="s">
        <v>1285</v>
      </c>
      <c r="L7" s="91" t="s">
        <v>1533</v>
      </c>
      <c r="M7" s="91" t="s">
        <v>943</v>
      </c>
      <c r="N7" s="91" t="s">
        <v>877</v>
      </c>
      <c r="O7" s="3387" t="s">
        <v>1767</v>
      </c>
      <c r="P7" s="91" t="s">
        <v>1081</v>
      </c>
      <c r="Q7" s="3568" t="s">
        <v>8017</v>
      </c>
      <c r="R7" s="129"/>
    </row>
    <row r="8" spans="1:18" s="14" customFormat="1" ht="24.75" hidden="1" customHeight="1" thickBot="1">
      <c r="A8" s="418" t="s">
        <v>1784</v>
      </c>
      <c r="B8" s="418"/>
      <c r="C8" s="2315" t="s">
        <v>4956</v>
      </c>
      <c r="D8" s="92"/>
      <c r="E8" s="143"/>
      <c r="F8" s="93" t="s">
        <v>7842</v>
      </c>
      <c r="G8" s="144"/>
      <c r="H8" s="144"/>
      <c r="I8" s="93"/>
      <c r="J8" s="93" t="s">
        <v>3305</v>
      </c>
      <c r="K8" s="93" t="s">
        <v>3244</v>
      </c>
      <c r="L8" s="93" t="s">
        <v>3215</v>
      </c>
      <c r="M8" s="93" t="s">
        <v>2080</v>
      </c>
      <c r="N8" s="93" t="s">
        <v>3217</v>
      </c>
      <c r="O8" s="93" t="s">
        <v>2081</v>
      </c>
      <c r="P8" s="93" t="s">
        <v>3092</v>
      </c>
      <c r="Q8" s="2123"/>
      <c r="R8" s="2124"/>
    </row>
    <row r="9" spans="1:18" s="14" customFormat="1" ht="19.5" hidden="1" customHeight="1" thickTop="1">
      <c r="A9" s="1819"/>
      <c r="B9" s="1819"/>
      <c r="C9" s="2027" t="s">
        <v>6446</v>
      </c>
      <c r="D9" s="682" t="s">
        <v>7859</v>
      </c>
      <c r="E9" s="682">
        <v>45482</v>
      </c>
      <c r="F9" s="2092" t="s">
        <v>391</v>
      </c>
      <c r="G9" s="1863" t="s">
        <v>404</v>
      </c>
      <c r="H9" s="2114" t="s">
        <v>8018</v>
      </c>
      <c r="I9" s="2114">
        <v>45507</v>
      </c>
      <c r="J9" s="2128"/>
      <c r="K9" s="2104"/>
      <c r="L9" s="2104"/>
      <c r="M9" s="2104"/>
      <c r="N9" s="2104"/>
      <c r="O9" s="2104"/>
      <c r="P9" s="2104"/>
    </row>
    <row r="10" spans="1:18" s="14" customFormat="1" ht="19.5" hidden="1" customHeight="1" thickBot="1">
      <c r="A10" s="1819" t="s">
        <v>2013</v>
      </c>
      <c r="B10" s="1819"/>
      <c r="C10" s="2106" t="s">
        <v>4692</v>
      </c>
      <c r="D10" s="2115" t="s">
        <v>7862</v>
      </c>
      <c r="E10" s="2169" t="s">
        <v>391</v>
      </c>
      <c r="F10" s="2169" t="s">
        <v>391</v>
      </c>
      <c r="G10" s="2116"/>
      <c r="H10" s="2116"/>
      <c r="I10" s="2116"/>
      <c r="J10" s="453"/>
      <c r="K10" s="453"/>
      <c r="L10" s="453"/>
      <c r="M10" s="453"/>
      <c r="N10" s="453"/>
      <c r="O10" s="453"/>
      <c r="P10" s="453"/>
    </row>
    <row r="11" spans="1:18" s="14" customFormat="1" ht="19.5" hidden="1" customHeight="1" thickTop="1">
      <c r="A11" s="2170" t="s">
        <v>8019</v>
      </c>
      <c r="B11" s="2170"/>
      <c r="C11" s="1796" t="s">
        <v>6446</v>
      </c>
      <c r="D11" s="408" t="s">
        <v>7898</v>
      </c>
      <c r="E11" s="408">
        <v>45566</v>
      </c>
      <c r="F11" s="641" t="s">
        <v>391</v>
      </c>
      <c r="G11" s="2766" t="s">
        <v>404</v>
      </c>
      <c r="H11" s="2114" t="s">
        <v>7907</v>
      </c>
      <c r="I11" s="2104">
        <v>45584</v>
      </c>
      <c r="J11" s="2128"/>
      <c r="K11" s="2104"/>
      <c r="L11" s="2104"/>
      <c r="M11" s="2104"/>
      <c r="N11" s="2104"/>
      <c r="O11" s="2104"/>
      <c r="P11" s="2104"/>
    </row>
    <row r="12" spans="1:18" s="14" customFormat="1" ht="19.5" hidden="1" customHeight="1">
      <c r="A12" s="2170"/>
      <c r="B12" s="2170"/>
      <c r="C12" s="2106" t="s">
        <v>1993</v>
      </c>
      <c r="D12" s="412" t="s">
        <v>7901</v>
      </c>
      <c r="E12" s="412">
        <v>45569</v>
      </c>
      <c r="F12" s="412">
        <v>45578</v>
      </c>
      <c r="G12" s="2765"/>
      <c r="H12" s="2116"/>
      <c r="I12" s="453"/>
      <c r="J12" s="453"/>
      <c r="K12" s="453"/>
      <c r="L12" s="453"/>
      <c r="M12" s="453"/>
      <c r="N12" s="453"/>
      <c r="O12" s="453"/>
      <c r="P12" s="453"/>
    </row>
    <row r="13" spans="1:18" s="14" customFormat="1" ht="19.5" hidden="1" customHeight="1" thickBot="1">
      <c r="A13" s="2170" t="s">
        <v>7793</v>
      </c>
      <c r="B13" s="2170"/>
      <c r="C13" s="2760" t="s">
        <v>1999</v>
      </c>
      <c r="D13" s="2762" t="s">
        <v>7902</v>
      </c>
      <c r="E13" s="2762">
        <v>45567</v>
      </c>
      <c r="F13" s="2762">
        <v>45576</v>
      </c>
      <c r="G13" s="2177"/>
      <c r="H13" s="2096"/>
      <c r="I13" s="2096"/>
      <c r="J13" s="2096"/>
      <c r="K13" s="170"/>
      <c r="L13" s="2096"/>
      <c r="M13" s="170"/>
      <c r="N13" s="414"/>
      <c r="O13" s="414"/>
      <c r="P13" s="414"/>
    </row>
    <row r="14" spans="1:18" s="29" customFormat="1" ht="21.75" hidden="1" customHeight="1" thickTop="1">
      <c r="A14" s="2170" t="s">
        <v>8020</v>
      </c>
      <c r="B14" s="2170"/>
      <c r="C14" s="1443" t="s">
        <v>7947</v>
      </c>
      <c r="D14" s="408" t="s">
        <v>2070</v>
      </c>
      <c r="E14" s="408">
        <v>45689</v>
      </c>
      <c r="F14" s="408">
        <v>45698</v>
      </c>
      <c r="G14" s="1863" t="s">
        <v>404</v>
      </c>
      <c r="H14" s="2114" t="s">
        <v>8021</v>
      </c>
      <c r="I14" s="3106">
        <v>45703</v>
      </c>
      <c r="J14" s="2128"/>
      <c r="K14" s="2104"/>
      <c r="L14" s="2104"/>
      <c r="M14" s="2104"/>
      <c r="N14" s="2104"/>
      <c r="O14" s="2104"/>
      <c r="P14" s="2104"/>
    </row>
    <row r="15" spans="1:18" s="29" customFormat="1" ht="21.75" hidden="1" customHeight="1" thickBot="1">
      <c r="A15" s="2170"/>
      <c r="B15" s="2170"/>
      <c r="C15" s="2094"/>
      <c r="D15" s="414"/>
      <c r="E15" s="414"/>
      <c r="F15" s="414"/>
      <c r="G15" s="2096"/>
      <c r="H15" s="2096"/>
      <c r="I15" s="2096"/>
      <c r="J15" s="170"/>
      <c r="K15" s="170"/>
      <c r="L15" s="170"/>
      <c r="M15" s="170"/>
      <c r="N15" s="170"/>
      <c r="O15" s="170"/>
      <c r="P15" s="170"/>
    </row>
    <row r="16" spans="1:18" s="29" customFormat="1" ht="21.75" hidden="1" customHeight="1" thickTop="1">
      <c r="A16" s="2170" t="s">
        <v>8022</v>
      </c>
      <c r="B16" s="2170"/>
      <c r="C16" s="1443" t="s">
        <v>2013</v>
      </c>
      <c r="D16" s="408" t="s">
        <v>2071</v>
      </c>
      <c r="E16" s="408">
        <v>45693</v>
      </c>
      <c r="F16" s="408">
        <v>45702</v>
      </c>
      <c r="G16" s="1863" t="s">
        <v>404</v>
      </c>
      <c r="H16" s="2114" t="s">
        <v>8023</v>
      </c>
      <c r="I16" s="3106">
        <v>45710</v>
      </c>
      <c r="J16" s="2128"/>
      <c r="K16" s="2104"/>
      <c r="L16" s="2104"/>
      <c r="M16" s="2104"/>
      <c r="N16" s="2104"/>
      <c r="O16" s="2104"/>
      <c r="P16" s="2104"/>
    </row>
    <row r="17" spans="1:17" s="29" customFormat="1" ht="21.75" hidden="1" customHeight="1" thickBot="1">
      <c r="A17" s="2170"/>
      <c r="B17" s="2170"/>
      <c r="C17" s="2094"/>
      <c r="D17" s="414"/>
      <c r="E17" s="414"/>
      <c r="F17" s="414"/>
      <c r="G17" s="2096"/>
      <c r="H17" s="2096"/>
      <c r="I17" s="2096"/>
      <c r="J17" s="2096"/>
      <c r="K17" s="170"/>
      <c r="L17" s="2096"/>
      <c r="M17" s="170"/>
      <c r="N17" s="414"/>
      <c r="O17" s="414"/>
      <c r="P17" s="414"/>
    </row>
    <row r="18" spans="1:17" s="29" customFormat="1" ht="21.75" hidden="1" customHeight="1" thickTop="1">
      <c r="A18" s="2170"/>
      <c r="B18" s="2170"/>
      <c r="C18" s="3239" t="s">
        <v>1973</v>
      </c>
      <c r="D18" s="3241" t="s">
        <v>4704</v>
      </c>
      <c r="E18" s="3241">
        <v>45784</v>
      </c>
      <c r="F18" s="3241">
        <v>45798</v>
      </c>
      <c r="G18" s="1892" t="s">
        <v>404</v>
      </c>
      <c r="H18" s="2114" t="s">
        <v>8024</v>
      </c>
      <c r="I18" s="2104">
        <v>45801</v>
      </c>
      <c r="J18" s="2128"/>
      <c r="K18" s="2104"/>
      <c r="L18" s="2104"/>
      <c r="M18" s="2104"/>
      <c r="N18" s="2104"/>
      <c r="O18" s="2104"/>
      <c r="P18" s="2104"/>
    </row>
    <row r="19" spans="1:17" s="29" customFormat="1" ht="21.75" hidden="1" customHeight="1" thickBot="1">
      <c r="A19" s="2170"/>
      <c r="B19" s="2170"/>
      <c r="C19" s="2107"/>
      <c r="D19" s="414"/>
      <c r="E19" s="414"/>
      <c r="F19" s="414"/>
      <c r="G19" s="2096"/>
      <c r="H19" s="2096"/>
      <c r="I19" s="2096"/>
      <c r="J19" s="2096"/>
      <c r="K19" s="170"/>
      <c r="L19" s="2096"/>
      <c r="M19" s="170"/>
      <c r="N19" s="414"/>
      <c r="O19" s="414"/>
      <c r="P19" s="414"/>
    </row>
    <row r="20" spans="1:17" s="29" customFormat="1" ht="45">
      <c r="A20" s="2170"/>
      <c r="B20" s="2170"/>
      <c r="C20" s="774"/>
      <c r="D20" s="199"/>
      <c r="E20" s="91" t="s">
        <v>96</v>
      </c>
      <c r="F20" s="91" t="s">
        <v>4648</v>
      </c>
      <c r="G20" s="140" t="s">
        <v>8016</v>
      </c>
      <c r="H20" s="140" t="s">
        <v>2077</v>
      </c>
      <c r="I20" s="2120" t="s">
        <v>658</v>
      </c>
      <c r="J20" s="91" t="s">
        <v>1006</v>
      </c>
      <c r="K20" s="91" t="s">
        <v>1285</v>
      </c>
      <c r="L20" s="91" t="s">
        <v>1533</v>
      </c>
      <c r="M20" s="91" t="s">
        <v>877</v>
      </c>
      <c r="N20" s="3724" t="s">
        <v>1767</v>
      </c>
      <c r="O20" s="91" t="s">
        <v>1081</v>
      </c>
      <c r="P20" s="3864" t="s">
        <v>7978</v>
      </c>
      <c r="Q20" s="3568"/>
    </row>
    <row r="21" spans="1:17" s="29" customFormat="1" ht="21.75" customHeight="1" thickBot="1">
      <c r="A21" s="2170"/>
      <c r="B21" s="2170"/>
      <c r="C21" s="2315" t="s">
        <v>4956</v>
      </c>
      <c r="D21" s="92"/>
      <c r="E21" s="143"/>
      <c r="F21" s="3590" t="s">
        <v>7842</v>
      </c>
      <c r="G21" s="3591"/>
      <c r="H21" s="3591"/>
      <c r="I21" s="3590"/>
      <c r="J21" s="3590"/>
      <c r="K21" s="3590"/>
      <c r="L21" s="3590"/>
      <c r="M21" s="3590"/>
      <c r="N21" s="3590"/>
      <c r="O21" s="3590"/>
      <c r="P21" s="2123"/>
      <c r="Q21" s="2123"/>
    </row>
    <row r="22" spans="1:17" s="29" customFormat="1" ht="15.75" hidden="1" customHeight="1" thickTop="1">
      <c r="A22" s="2170"/>
      <c r="B22" s="2170"/>
      <c r="C22" s="3569" t="s">
        <v>1973</v>
      </c>
      <c r="D22" s="1103" t="s">
        <v>4997</v>
      </c>
      <c r="E22" s="1103">
        <v>45850</v>
      </c>
      <c r="F22" s="1103">
        <v>45868</v>
      </c>
      <c r="G22" s="3583" t="s">
        <v>404</v>
      </c>
      <c r="H22" s="3652" t="s">
        <v>8025</v>
      </c>
      <c r="I22" s="2916">
        <v>45864</v>
      </c>
      <c r="J22" s="2839">
        <v>45881</v>
      </c>
      <c r="K22" s="2916"/>
      <c r="L22" s="2916">
        <v>45889</v>
      </c>
      <c r="M22" s="2916"/>
      <c r="N22" s="3703">
        <v>45893</v>
      </c>
      <c r="O22" s="2916">
        <v>45897</v>
      </c>
    </row>
    <row r="23" spans="1:17" s="29" customFormat="1" ht="15.75" hidden="1" customHeight="1" thickBot="1">
      <c r="A23" s="2170"/>
      <c r="B23" s="2170"/>
      <c r="C23" s="3573"/>
      <c r="D23" s="1088"/>
      <c r="E23" s="1088"/>
      <c r="F23" s="1088"/>
      <c r="G23" s="821"/>
      <c r="H23" s="821"/>
      <c r="I23" s="821"/>
      <c r="J23" s="821"/>
      <c r="K23" s="1088"/>
      <c r="L23" s="1088"/>
      <c r="M23" s="1088"/>
      <c r="N23" s="3705"/>
      <c r="O23" s="1088"/>
    </row>
    <row r="24" spans="1:17" s="29" customFormat="1" ht="15.75" hidden="1" customHeight="1" thickTop="1">
      <c r="A24" s="3429"/>
      <c r="B24" s="3410"/>
      <c r="C24" s="3057" t="s">
        <v>1973</v>
      </c>
      <c r="D24" s="2960" t="s">
        <v>7780</v>
      </c>
      <c r="E24" s="2960">
        <v>45943</v>
      </c>
      <c r="F24" s="2989">
        <v>45957</v>
      </c>
      <c r="G24" s="3583" t="s">
        <v>404</v>
      </c>
      <c r="H24" s="3572" t="s">
        <v>8026</v>
      </c>
      <c r="I24" s="2916">
        <v>45955</v>
      </c>
      <c r="J24" s="2839">
        <v>45972</v>
      </c>
      <c r="K24" s="2916">
        <v>45976</v>
      </c>
      <c r="L24" s="2916">
        <v>45980</v>
      </c>
      <c r="M24" s="2916">
        <v>45985</v>
      </c>
      <c r="N24" s="2916">
        <v>45988</v>
      </c>
      <c r="O24" s="2916">
        <v>45992</v>
      </c>
    </row>
    <row r="25" spans="1:17" s="29" customFormat="1" ht="15.75" hidden="1" customHeight="1" thickBot="1">
      <c r="A25" s="3429"/>
      <c r="B25" s="3410"/>
      <c r="C25" s="3058"/>
      <c r="D25" s="2964"/>
      <c r="E25" s="2964"/>
      <c r="F25" s="3059"/>
      <c r="G25" s="821"/>
      <c r="H25" s="821"/>
      <c r="I25" s="821"/>
      <c r="J25" s="821"/>
      <c r="K25" s="1088"/>
      <c r="L25" s="1088"/>
      <c r="M25" s="1088"/>
      <c r="N25" s="3705"/>
      <c r="O25" s="1088"/>
    </row>
    <row r="26" spans="1:17" s="29" customFormat="1" ht="15.75" customHeight="1" thickTop="1">
      <c r="A26" s="3429"/>
      <c r="B26" s="3410"/>
      <c r="C26" s="4380" t="s">
        <v>7783</v>
      </c>
      <c r="D26" s="4362" t="s">
        <v>7784</v>
      </c>
      <c r="E26" s="4362">
        <v>45953</v>
      </c>
      <c r="F26" s="4359">
        <v>45963</v>
      </c>
      <c r="G26" s="4381" t="s">
        <v>8027</v>
      </c>
      <c r="H26" s="2114" t="s">
        <v>8028</v>
      </c>
      <c r="I26" s="408">
        <v>45962</v>
      </c>
      <c r="J26" s="2115">
        <v>45979</v>
      </c>
      <c r="K26" s="408">
        <v>45983</v>
      </c>
      <c r="L26" s="408">
        <v>45987</v>
      </c>
      <c r="M26" s="408">
        <v>45992</v>
      </c>
      <c r="N26" s="4401">
        <v>45995</v>
      </c>
      <c r="O26" s="408">
        <v>45999</v>
      </c>
    </row>
    <row r="27" spans="1:17" s="29" customFormat="1" ht="15.75" customHeight="1" thickBot="1">
      <c r="A27" s="3429"/>
      <c r="B27" s="3410"/>
      <c r="C27" s="4378"/>
      <c r="D27" s="4363"/>
      <c r="E27" s="4363"/>
      <c r="F27" s="4364"/>
      <c r="G27" s="2096"/>
      <c r="H27" s="2096"/>
      <c r="I27" s="2096"/>
      <c r="J27" s="2096"/>
      <c r="K27" s="414"/>
      <c r="L27" s="414"/>
      <c r="M27" s="414"/>
      <c r="N27" s="3727"/>
      <c r="O27" s="414"/>
    </row>
    <row r="28" spans="1:17" s="29" customFormat="1" ht="15.75" customHeight="1" thickTop="1">
      <c r="A28" s="3429"/>
      <c r="B28" s="3410"/>
      <c r="C28" s="4380" t="s">
        <v>6886</v>
      </c>
      <c r="D28" s="4362" t="s">
        <v>7787</v>
      </c>
      <c r="E28" s="4358">
        <v>45957</v>
      </c>
      <c r="F28" s="4359">
        <f>E28+14</f>
        <v>45971</v>
      </c>
      <c r="G28" s="4383" t="s">
        <v>8029</v>
      </c>
      <c r="H28" s="2114" t="s">
        <v>8030</v>
      </c>
      <c r="I28" s="408">
        <f>I26+7</f>
        <v>45969</v>
      </c>
      <c r="J28" s="2115">
        <f>I28+17</f>
        <v>45986</v>
      </c>
      <c r="K28" s="408">
        <f>I28+21</f>
        <v>45990</v>
      </c>
      <c r="L28" s="408">
        <f>I28+25</f>
        <v>45994</v>
      </c>
      <c r="M28" s="408">
        <f>I28+30</f>
        <v>45999</v>
      </c>
      <c r="N28" s="4401">
        <f>I28+33</f>
        <v>46002</v>
      </c>
      <c r="O28" s="408">
        <f>I28+37</f>
        <v>46006</v>
      </c>
    </row>
    <row r="29" spans="1:17" s="29" customFormat="1" ht="15.75" customHeight="1" thickBot="1">
      <c r="A29" s="3429"/>
      <c r="B29" s="3410"/>
      <c r="C29" s="4378"/>
      <c r="D29" s="4363"/>
      <c r="E29" s="4363"/>
      <c r="F29" s="4364"/>
      <c r="G29" s="4402"/>
      <c r="H29" s="2096"/>
      <c r="I29" s="2096"/>
      <c r="J29" s="2096"/>
      <c r="K29" s="414"/>
      <c r="L29" s="414"/>
      <c r="M29" s="414"/>
      <c r="N29" s="3727"/>
      <c r="O29" s="414"/>
    </row>
    <row r="30" spans="1:17" s="29" customFormat="1" ht="15.75" customHeight="1" thickTop="1">
      <c r="A30" s="3429"/>
      <c r="B30" s="3410"/>
      <c r="C30" s="4380" t="s">
        <v>4692</v>
      </c>
      <c r="D30" s="4362" t="s">
        <v>7790</v>
      </c>
      <c r="E30" s="4358">
        <v>45967</v>
      </c>
      <c r="F30" s="4359">
        <f>E30+14</f>
        <v>45981</v>
      </c>
      <c r="G30" s="4383" t="s">
        <v>6661</v>
      </c>
      <c r="H30" s="2114" t="s">
        <v>8031</v>
      </c>
      <c r="I30" s="408">
        <f>I28+7</f>
        <v>45976</v>
      </c>
      <c r="J30" s="2115">
        <f>I30+17</f>
        <v>45993</v>
      </c>
      <c r="K30" s="408">
        <f>I30+21</f>
        <v>45997</v>
      </c>
      <c r="L30" s="408">
        <f>I30+25</f>
        <v>46001</v>
      </c>
      <c r="M30" s="408">
        <f>I30+30</f>
        <v>46006</v>
      </c>
      <c r="N30" s="4401">
        <f>I30+33</f>
        <v>46009</v>
      </c>
      <c r="O30" s="408">
        <f>I30+37</f>
        <v>46013</v>
      </c>
    </row>
    <row r="31" spans="1:17" s="29" customFormat="1" ht="15.75" customHeight="1" thickBot="1">
      <c r="A31" s="3429"/>
      <c r="B31" s="3410"/>
      <c r="C31" s="4378"/>
      <c r="D31" s="4363"/>
      <c r="E31" s="4363"/>
      <c r="F31" s="4364"/>
      <c r="G31" s="4402"/>
      <c r="H31" s="2096"/>
      <c r="I31" s="2096"/>
      <c r="J31" s="2096"/>
      <c r="K31" s="414"/>
      <c r="L31" s="414"/>
      <c r="M31" s="414"/>
      <c r="N31" s="3727"/>
      <c r="O31" s="414"/>
    </row>
    <row r="32" spans="1:17" s="29" customFormat="1" ht="15.75" customHeight="1" thickTop="1">
      <c r="A32" s="3429"/>
      <c r="B32" s="3410"/>
      <c r="C32" s="4384" t="s">
        <v>404</v>
      </c>
      <c r="D32" s="4362" t="s">
        <v>7794</v>
      </c>
      <c r="E32" s="4362">
        <v>45966</v>
      </c>
      <c r="F32" s="4359">
        <f>E32+14</f>
        <v>45980</v>
      </c>
      <c r="G32" s="4383" t="s">
        <v>8032</v>
      </c>
      <c r="H32" s="2114" t="s">
        <v>8033</v>
      </c>
      <c r="I32" s="408">
        <f>I30+7</f>
        <v>45983</v>
      </c>
      <c r="J32" s="2115">
        <f>I32+17</f>
        <v>46000</v>
      </c>
      <c r="K32" s="408">
        <f>I32+21</f>
        <v>46004</v>
      </c>
      <c r="L32" s="408">
        <f>I32+25</f>
        <v>46008</v>
      </c>
      <c r="M32" s="408">
        <f>I32+30</f>
        <v>46013</v>
      </c>
      <c r="N32" s="4401">
        <f>I32+33</f>
        <v>46016</v>
      </c>
      <c r="O32" s="408">
        <f>I32+37</f>
        <v>46020</v>
      </c>
    </row>
    <row r="33" spans="1:15" s="29" customFormat="1" ht="15.75" customHeight="1" thickBot="1">
      <c r="A33" s="3429"/>
      <c r="B33" s="3410"/>
      <c r="C33" s="3849" t="s">
        <v>7796</v>
      </c>
      <c r="D33" s="3850" t="s">
        <v>7797</v>
      </c>
      <c r="E33" s="3850">
        <v>45966</v>
      </c>
      <c r="F33" s="3850">
        <f>E33+12</f>
        <v>45978</v>
      </c>
      <c r="G33" s="4402"/>
      <c r="H33" s="2129"/>
      <c r="I33" s="2096"/>
      <c r="J33" s="2096"/>
      <c r="K33" s="414"/>
      <c r="L33" s="414"/>
      <c r="M33" s="414"/>
      <c r="N33" s="3727"/>
      <c r="O33" s="414"/>
    </row>
    <row r="34" spans="1:15" s="29" customFormat="1" ht="15.75" customHeight="1" thickTop="1">
      <c r="A34" s="3429"/>
      <c r="B34" s="3410"/>
      <c r="C34" s="4385" t="s">
        <v>4519</v>
      </c>
      <c r="D34" s="4362" t="s">
        <v>7798</v>
      </c>
      <c r="E34" s="4362">
        <v>45982</v>
      </c>
      <c r="F34" s="4359">
        <f>E34+13</f>
        <v>45995</v>
      </c>
      <c r="G34" s="4381" t="s">
        <v>8034</v>
      </c>
      <c r="H34" s="2114" t="s">
        <v>8004</v>
      </c>
      <c r="I34" s="408">
        <f>I32+7</f>
        <v>45990</v>
      </c>
      <c r="J34" s="2115">
        <f>I34+17</f>
        <v>46007</v>
      </c>
      <c r="K34" s="408">
        <f>I34+21</f>
        <v>46011</v>
      </c>
      <c r="L34" s="408">
        <f>I34+25</f>
        <v>46015</v>
      </c>
      <c r="M34" s="408">
        <f>I34+30</f>
        <v>46020</v>
      </c>
      <c r="N34" s="4401">
        <f>I34+33</f>
        <v>46023</v>
      </c>
      <c r="O34" s="408">
        <f>I34+37</f>
        <v>46027</v>
      </c>
    </row>
    <row r="35" spans="1:15" s="29" customFormat="1" ht="15.75" customHeight="1" thickBot="1">
      <c r="A35" s="3429"/>
      <c r="B35" s="3410"/>
      <c r="C35" s="4386"/>
      <c r="D35" s="4387"/>
      <c r="E35" s="4387"/>
      <c r="F35" s="4388">
        <f>E35+12</f>
        <v>12</v>
      </c>
      <c r="G35" s="2097"/>
      <c r="H35" s="2096"/>
      <c r="I35" s="2096"/>
      <c r="J35" s="2096"/>
      <c r="K35" s="414"/>
      <c r="L35" s="414"/>
      <c r="M35" s="414"/>
      <c r="N35" s="3727"/>
      <c r="O35" s="414"/>
    </row>
    <row r="36" spans="1:15" s="29" customFormat="1" ht="15.75" customHeight="1" thickTop="1">
      <c r="A36" s="3429"/>
      <c r="B36" s="3410"/>
      <c r="C36" s="4385" t="s">
        <v>6887</v>
      </c>
      <c r="D36" s="4389" t="s">
        <v>7801</v>
      </c>
      <c r="E36" s="4389">
        <v>45980</v>
      </c>
      <c r="F36" s="4390" t="s">
        <v>391</v>
      </c>
      <c r="G36" s="4360" t="s">
        <v>8035</v>
      </c>
      <c r="H36" s="4403" t="s">
        <v>8036</v>
      </c>
      <c r="I36" s="408">
        <f>I34+7</f>
        <v>45997</v>
      </c>
      <c r="J36" s="2115">
        <f>I36+17</f>
        <v>46014</v>
      </c>
      <c r="K36" s="408">
        <f>I36+21</f>
        <v>46018</v>
      </c>
      <c r="L36" s="408">
        <f>I36+25</f>
        <v>46022</v>
      </c>
      <c r="M36" s="408">
        <f>I36+30</f>
        <v>46027</v>
      </c>
      <c r="N36" s="4401">
        <f>I36+33</f>
        <v>46030</v>
      </c>
      <c r="O36" s="408">
        <f>I36+37</f>
        <v>46034</v>
      </c>
    </row>
    <row r="37" spans="1:15" s="29" customFormat="1" ht="15.75" customHeight="1" thickBot="1">
      <c r="A37" s="3429"/>
      <c r="B37" s="3410"/>
      <c r="C37" s="3849" t="s">
        <v>516</v>
      </c>
      <c r="D37" s="3850" t="s">
        <v>7805</v>
      </c>
      <c r="E37" s="3850">
        <v>45987</v>
      </c>
      <c r="F37" s="3850">
        <f>E37+12</f>
        <v>45999</v>
      </c>
      <c r="G37" s="4365"/>
      <c r="H37" s="2096"/>
      <c r="I37" s="2096"/>
      <c r="J37" s="2096"/>
      <c r="K37" s="414"/>
      <c r="L37" s="414"/>
      <c r="M37" s="414"/>
      <c r="N37" s="3727"/>
      <c r="O37" s="414"/>
    </row>
    <row r="38" spans="1:15" s="29" customFormat="1" ht="26.25" thickTop="1">
      <c r="A38" s="3429"/>
      <c r="B38" s="3410"/>
      <c r="C38" s="8"/>
      <c r="D38" s="4391"/>
      <c r="E38" s="401" t="s">
        <v>96</v>
      </c>
      <c r="F38" s="401" t="s">
        <v>4648</v>
      </c>
      <c r="G38" s="4392" t="s">
        <v>8016</v>
      </c>
      <c r="H38" s="4392" t="s">
        <v>2077</v>
      </c>
      <c r="I38" s="2732" t="s">
        <v>658</v>
      </c>
      <c r="J38" s="401" t="s">
        <v>1006</v>
      </c>
      <c r="K38" s="401" t="s">
        <v>1285</v>
      </c>
      <c r="L38" s="401" t="s">
        <v>1533</v>
      </c>
      <c r="M38" s="401" t="s">
        <v>877</v>
      </c>
      <c r="N38" s="4400" t="s">
        <v>1767</v>
      </c>
      <c r="O38" s="401" t="s">
        <v>1081</v>
      </c>
    </row>
    <row r="39" spans="1:15" s="29" customFormat="1" ht="15.75" customHeight="1" thickBot="1">
      <c r="A39" s="3429"/>
      <c r="B39" s="3410"/>
      <c r="C39" s="4393" t="s">
        <v>7806</v>
      </c>
      <c r="D39" s="4394" t="s">
        <v>7807</v>
      </c>
      <c r="E39" s="4395" t="s">
        <v>2599</v>
      </c>
      <c r="F39" s="4396"/>
      <c r="G39" s="4414"/>
      <c r="H39" s="2116"/>
      <c r="I39" s="2116"/>
      <c r="J39" s="2116"/>
      <c r="K39" s="412"/>
      <c r="L39" s="412"/>
      <c r="M39" s="412"/>
      <c r="N39" s="3726"/>
      <c r="O39" s="412"/>
    </row>
    <row r="40" spans="1:15" s="29" customFormat="1" ht="15.75" customHeight="1" thickTop="1">
      <c r="A40" s="3429"/>
      <c r="B40" s="3410"/>
      <c r="C40" s="4399" t="s">
        <v>6775</v>
      </c>
      <c r="D40" s="4362" t="s">
        <v>7809</v>
      </c>
      <c r="E40" s="4362">
        <v>45993</v>
      </c>
      <c r="F40" s="4359">
        <f>E40+9</f>
        <v>46002</v>
      </c>
      <c r="G40" s="4360" t="s">
        <v>8037</v>
      </c>
      <c r="H40" s="2114" t="s">
        <v>8006</v>
      </c>
      <c r="I40" s="408">
        <f>I36+7</f>
        <v>46004</v>
      </c>
      <c r="J40" s="2115">
        <f>I40+17</f>
        <v>46021</v>
      </c>
      <c r="K40" s="408">
        <f>I40+21</f>
        <v>46025</v>
      </c>
      <c r="L40" s="408">
        <f>I40+25</f>
        <v>46029</v>
      </c>
      <c r="M40" s="408">
        <f>I40+30</f>
        <v>46034</v>
      </c>
      <c r="N40" s="4401">
        <f>I40+33</f>
        <v>46037</v>
      </c>
      <c r="O40" s="408">
        <f>I40+37</f>
        <v>46041</v>
      </c>
    </row>
    <row r="41" spans="1:15" s="29" customFormat="1" ht="15.75" customHeight="1" thickBot="1">
      <c r="A41" s="3429"/>
      <c r="B41" s="3410"/>
      <c r="C41" s="4378"/>
      <c r="D41" s="4363"/>
      <c r="E41" s="4363"/>
      <c r="F41" s="4364"/>
      <c r="G41" s="4365"/>
      <c r="H41" s="2096"/>
      <c r="I41" s="2096"/>
      <c r="J41" s="2096"/>
      <c r="K41" s="414"/>
      <c r="L41" s="414"/>
      <c r="M41" s="414"/>
      <c r="N41" s="3727"/>
      <c r="O41" s="414"/>
    </row>
    <row r="42" spans="1:15" s="29" customFormat="1" ht="15.75" customHeight="1" thickTop="1">
      <c r="A42" s="3429"/>
      <c r="B42" s="3410"/>
      <c r="C42" s="4385" t="s">
        <v>7783</v>
      </c>
      <c r="D42" s="4362" t="s">
        <v>7812</v>
      </c>
      <c r="E42" s="4362">
        <f>E40+7</f>
        <v>46000</v>
      </c>
      <c r="F42" s="4359">
        <f>E42+9</f>
        <v>46009</v>
      </c>
      <c r="G42" s="4360" t="s">
        <v>8038</v>
      </c>
      <c r="H42" s="2114" t="s">
        <v>8039</v>
      </c>
      <c r="I42" s="408">
        <f>I40+7</f>
        <v>46011</v>
      </c>
      <c r="J42" s="2115">
        <f>I42+17</f>
        <v>46028</v>
      </c>
      <c r="K42" s="408">
        <f>I42+21</f>
        <v>46032</v>
      </c>
      <c r="L42" s="408">
        <f>I42+25</f>
        <v>46036</v>
      </c>
      <c r="M42" s="408">
        <f>I42+30</f>
        <v>46041</v>
      </c>
      <c r="N42" s="4401">
        <f>I42+33</f>
        <v>46044</v>
      </c>
      <c r="O42" s="408">
        <f>I42+37</f>
        <v>46048</v>
      </c>
    </row>
    <row r="43" spans="1:15" s="29" customFormat="1" ht="15.75" customHeight="1" thickBot="1">
      <c r="A43" s="3429"/>
      <c r="B43" s="3410"/>
      <c r="C43" s="4378"/>
      <c r="D43" s="4363"/>
      <c r="E43" s="4363"/>
      <c r="F43" s="4364"/>
      <c r="G43" s="4365"/>
      <c r="H43" s="2096"/>
      <c r="I43" s="2096"/>
      <c r="J43" s="2096"/>
      <c r="K43" s="414"/>
      <c r="L43" s="414"/>
      <c r="M43" s="414"/>
      <c r="N43" s="3727"/>
      <c r="O43" s="414"/>
    </row>
    <row r="44" spans="1:15" s="29" customFormat="1" ht="15.75" customHeight="1" thickTop="1">
      <c r="A44" s="3429"/>
      <c r="B44" s="3410"/>
      <c r="C44" s="4385" t="s">
        <v>1904</v>
      </c>
      <c r="D44" s="4362" t="s">
        <v>7816</v>
      </c>
      <c r="E44" s="4362">
        <f>E42+7</f>
        <v>46007</v>
      </c>
      <c r="F44" s="4359">
        <f>E44+9</f>
        <v>46016</v>
      </c>
      <c r="G44" s="4360" t="s">
        <v>2994</v>
      </c>
      <c r="H44" s="2114" t="s">
        <v>8040</v>
      </c>
      <c r="I44" s="408">
        <f>I42+7</f>
        <v>46018</v>
      </c>
      <c r="J44" s="2115">
        <f>I44+17</f>
        <v>46035</v>
      </c>
      <c r="K44" s="408">
        <f>I44+21</f>
        <v>46039</v>
      </c>
      <c r="L44" s="408">
        <f>I44+25</f>
        <v>46043</v>
      </c>
      <c r="M44" s="408">
        <f>I44+30</f>
        <v>46048</v>
      </c>
      <c r="N44" s="4401">
        <f>I44+33</f>
        <v>46051</v>
      </c>
      <c r="O44" s="408">
        <f>I44+37</f>
        <v>46055</v>
      </c>
    </row>
    <row r="45" spans="1:15" s="29" customFormat="1" ht="15.75" customHeight="1" thickBot="1">
      <c r="A45" s="3429"/>
      <c r="B45" s="3410"/>
      <c r="C45" s="4378"/>
      <c r="D45" s="4363"/>
      <c r="E45" s="4363"/>
      <c r="F45" s="4364"/>
      <c r="G45" s="4365"/>
      <c r="H45" s="2096"/>
      <c r="I45" s="2096"/>
      <c r="J45" s="2096"/>
      <c r="K45" s="414"/>
      <c r="L45" s="414"/>
      <c r="M45" s="414"/>
      <c r="N45" s="3727"/>
      <c r="O45" s="414"/>
    </row>
    <row r="46" spans="1:15" s="29" customFormat="1" ht="15.75" customHeight="1" thickTop="1">
      <c r="A46" s="3429"/>
      <c r="B46" s="3410"/>
      <c r="C46" s="4385" t="s">
        <v>5331</v>
      </c>
      <c r="D46" s="4362" t="s">
        <v>7818</v>
      </c>
      <c r="E46" s="4362">
        <f>E44+7</f>
        <v>46014</v>
      </c>
      <c r="F46" s="4359">
        <f>E46+9</f>
        <v>46023</v>
      </c>
      <c r="G46" s="4360" t="s">
        <v>8041</v>
      </c>
      <c r="H46" s="2114" t="s">
        <v>8042</v>
      </c>
      <c r="I46" s="408">
        <f>I44+7</f>
        <v>46025</v>
      </c>
      <c r="J46" s="2115">
        <f>I46+17</f>
        <v>46042</v>
      </c>
      <c r="K46" s="408">
        <f>I46+21</f>
        <v>46046</v>
      </c>
      <c r="L46" s="408">
        <f>I46+25</f>
        <v>46050</v>
      </c>
      <c r="M46" s="408">
        <f>I46+30</f>
        <v>46055</v>
      </c>
      <c r="N46" s="4401">
        <f>I46+33</f>
        <v>46058</v>
      </c>
      <c r="O46" s="408">
        <f>I46+37</f>
        <v>46062</v>
      </c>
    </row>
    <row r="47" spans="1:15" s="29" customFormat="1" ht="15.75" customHeight="1" thickBot="1">
      <c r="A47" s="3429"/>
      <c r="B47" s="3410"/>
      <c r="C47" s="4378"/>
      <c r="D47" s="4363"/>
      <c r="E47" s="4363"/>
      <c r="F47" s="4364"/>
      <c r="G47" s="4365"/>
      <c r="H47" s="2096"/>
      <c r="I47" s="2096"/>
      <c r="J47" s="2096"/>
      <c r="K47" s="414"/>
      <c r="L47" s="414"/>
      <c r="M47" s="414"/>
      <c r="N47" s="3727"/>
      <c r="O47" s="414"/>
    </row>
    <row r="48" spans="1:15" s="29" customFormat="1" ht="15.75" customHeight="1" thickTop="1">
      <c r="A48" s="3429"/>
      <c r="B48" s="3410"/>
      <c r="C48" s="4385" t="s">
        <v>7821</v>
      </c>
      <c r="D48" s="4362" t="s">
        <v>7822</v>
      </c>
      <c r="E48" s="4362">
        <f>E46+7</f>
        <v>46021</v>
      </c>
      <c r="F48" s="4359">
        <f>E48+9</f>
        <v>46030</v>
      </c>
      <c r="G48" s="4360" t="s">
        <v>8043</v>
      </c>
      <c r="H48" s="2114" t="s">
        <v>8044</v>
      </c>
      <c r="I48" s="408">
        <f>I46+7</f>
        <v>46032</v>
      </c>
      <c r="J48" s="2115">
        <f>I48+17</f>
        <v>46049</v>
      </c>
      <c r="K48" s="408">
        <f>I48+21</f>
        <v>46053</v>
      </c>
      <c r="L48" s="408">
        <f>I48+25</f>
        <v>46057</v>
      </c>
      <c r="M48" s="408">
        <f>I48+30</f>
        <v>46062</v>
      </c>
      <c r="N48" s="4401">
        <f>I48+33</f>
        <v>46065</v>
      </c>
      <c r="O48" s="408">
        <f>I48+37</f>
        <v>46069</v>
      </c>
    </row>
    <row r="49" spans="1:16" s="29" customFormat="1" ht="15.75" customHeight="1" thickBot="1">
      <c r="A49" s="3429"/>
      <c r="B49" s="3410"/>
      <c r="C49" s="4378"/>
      <c r="D49" s="4363"/>
      <c r="E49" s="4363"/>
      <c r="F49" s="4364"/>
      <c r="G49" s="4365"/>
      <c r="H49" s="2096"/>
      <c r="I49" s="2096"/>
      <c r="J49" s="2096"/>
      <c r="K49" s="414"/>
      <c r="L49" s="414"/>
      <c r="M49" s="414"/>
      <c r="N49" s="3727"/>
      <c r="O49" s="414"/>
    </row>
    <row r="50" spans="1:16" s="29" customFormat="1" ht="15.75" customHeight="1" thickTop="1">
      <c r="A50" s="3429"/>
      <c r="B50" s="3410"/>
      <c r="C50" s="4385" t="s">
        <v>6887</v>
      </c>
      <c r="D50" s="4362" t="s">
        <v>7824</v>
      </c>
      <c r="E50" s="4362">
        <f>E48+7</f>
        <v>46028</v>
      </c>
      <c r="F50" s="4359">
        <f>E50+9</f>
        <v>46037</v>
      </c>
      <c r="G50" s="4360" t="s">
        <v>6449</v>
      </c>
      <c r="H50" s="2114" t="s">
        <v>8045</v>
      </c>
      <c r="I50" s="408">
        <f>I48+7</f>
        <v>46039</v>
      </c>
      <c r="J50" s="2115">
        <f>I50+17</f>
        <v>46056</v>
      </c>
      <c r="K50" s="408">
        <f>I50+21</f>
        <v>46060</v>
      </c>
      <c r="L50" s="408">
        <f>I50+25</f>
        <v>46064</v>
      </c>
      <c r="M50" s="408">
        <f>I50+30</f>
        <v>46069</v>
      </c>
      <c r="N50" s="4401">
        <f>I50+33</f>
        <v>46072</v>
      </c>
      <c r="O50" s="408">
        <f>I50+37</f>
        <v>46076</v>
      </c>
    </row>
    <row r="51" spans="1:16" s="29" customFormat="1" ht="15.75" customHeight="1" thickBot="1">
      <c r="A51" s="3429"/>
      <c r="B51" s="3410"/>
      <c r="C51" s="4378"/>
      <c r="D51" s="4363"/>
      <c r="E51" s="4363"/>
      <c r="F51" s="4364"/>
      <c r="G51" s="4365"/>
      <c r="H51" s="2096"/>
      <c r="I51" s="2096"/>
      <c r="J51" s="2096"/>
      <c r="K51" s="414"/>
      <c r="L51" s="414"/>
      <c r="M51" s="414"/>
      <c r="N51" s="3727"/>
      <c r="O51" s="414"/>
    </row>
    <row r="52" spans="1:16" s="29" customFormat="1" ht="15.75" customHeight="1" thickTop="1">
      <c r="A52" s="3429"/>
      <c r="B52" s="3410"/>
      <c r="C52" s="4399" t="s">
        <v>6775</v>
      </c>
      <c r="D52" s="4362" t="s">
        <v>7827</v>
      </c>
      <c r="E52" s="4362">
        <f>E50+7</f>
        <v>46035</v>
      </c>
      <c r="F52" s="4359">
        <f>E52+9</f>
        <v>46044</v>
      </c>
      <c r="G52" s="4360" t="s">
        <v>2290</v>
      </c>
      <c r="H52" s="2114" t="s">
        <v>8046</v>
      </c>
      <c r="I52" s="408">
        <f>I50+7</f>
        <v>46046</v>
      </c>
      <c r="J52" s="2115">
        <f>I52+17</f>
        <v>46063</v>
      </c>
      <c r="K52" s="408">
        <f>I52+21</f>
        <v>46067</v>
      </c>
      <c r="L52" s="408">
        <f>I52+25</f>
        <v>46071</v>
      </c>
      <c r="M52" s="408">
        <f>I52+30</f>
        <v>46076</v>
      </c>
      <c r="N52" s="4401">
        <f>I52+33</f>
        <v>46079</v>
      </c>
      <c r="O52" s="408">
        <f>I52+37</f>
        <v>46083</v>
      </c>
    </row>
    <row r="53" spans="1:16" s="29" customFormat="1" ht="15.75" customHeight="1" thickBot="1">
      <c r="A53" s="3429"/>
      <c r="B53" s="3410"/>
      <c r="C53" s="4378"/>
      <c r="D53" s="4363"/>
      <c r="E53" s="4363"/>
      <c r="F53" s="4364"/>
      <c r="G53" s="4365"/>
      <c r="H53" s="2096"/>
      <c r="I53" s="2096"/>
      <c r="J53" s="2096"/>
      <c r="K53" s="414"/>
      <c r="L53" s="414"/>
      <c r="M53" s="414"/>
      <c r="N53" s="3727"/>
      <c r="O53" s="414"/>
    </row>
    <row r="54" spans="1:16" s="29" customFormat="1" ht="15.75" customHeight="1" thickTop="1">
      <c r="A54" s="3429"/>
      <c r="B54" s="3410"/>
      <c r="C54" s="4385" t="s">
        <v>7783</v>
      </c>
      <c r="D54" s="4362" t="s">
        <v>7829</v>
      </c>
      <c r="E54" s="4362">
        <f>E52+7</f>
        <v>46042</v>
      </c>
      <c r="F54" s="4359">
        <f>E54+9</f>
        <v>46051</v>
      </c>
      <c r="G54" s="4360" t="s">
        <v>2290</v>
      </c>
      <c r="H54" s="2114" t="s">
        <v>8047</v>
      </c>
      <c r="I54" s="408">
        <f>I52+7</f>
        <v>46053</v>
      </c>
      <c r="J54" s="2115">
        <f>I54+17</f>
        <v>46070</v>
      </c>
      <c r="K54" s="408">
        <f>I54+21</f>
        <v>46074</v>
      </c>
      <c r="L54" s="408">
        <f>I54+25</f>
        <v>46078</v>
      </c>
      <c r="M54" s="408">
        <f>I54+30</f>
        <v>46083</v>
      </c>
      <c r="N54" s="4401">
        <f>I54+33</f>
        <v>46086</v>
      </c>
      <c r="O54" s="408">
        <f>I54+37</f>
        <v>46090</v>
      </c>
    </row>
    <row r="55" spans="1:16" s="29" customFormat="1" ht="15.75" customHeight="1" thickBot="1">
      <c r="A55" s="3429"/>
      <c r="B55" s="3410"/>
      <c r="C55" s="4378"/>
      <c r="D55" s="4363"/>
      <c r="E55" s="4363"/>
      <c r="F55" s="4364"/>
      <c r="G55" s="4365"/>
      <c r="H55" s="2096"/>
      <c r="I55" s="2096"/>
      <c r="J55" s="2096"/>
      <c r="K55" s="414"/>
      <c r="L55" s="414"/>
      <c r="M55" s="414"/>
      <c r="N55" s="3727"/>
      <c r="O55" s="414"/>
    </row>
    <row r="56" spans="1:16" s="29" customFormat="1" ht="15.75" customHeight="1" thickTop="1">
      <c r="A56" s="3429"/>
      <c r="B56" s="3410"/>
      <c r="C56" s="4385" t="s">
        <v>1904</v>
      </c>
      <c r="D56" s="4362" t="s">
        <v>7832</v>
      </c>
      <c r="E56" s="4362">
        <f>E54+7</f>
        <v>46049</v>
      </c>
      <c r="F56" s="4359">
        <f>E56+9</f>
        <v>46058</v>
      </c>
      <c r="G56" s="4360" t="s">
        <v>2290</v>
      </c>
      <c r="H56" s="2114" t="s">
        <v>8048</v>
      </c>
      <c r="I56" s="408">
        <f>I54+7</f>
        <v>46060</v>
      </c>
      <c r="J56" s="2115">
        <f>I56+17</f>
        <v>46077</v>
      </c>
      <c r="K56" s="408">
        <f>I56+21</f>
        <v>46081</v>
      </c>
      <c r="L56" s="408">
        <f>I56+25</f>
        <v>46085</v>
      </c>
      <c r="M56" s="408">
        <f>I56+30</f>
        <v>46090</v>
      </c>
      <c r="N56" s="4401">
        <f>I56+33</f>
        <v>46093</v>
      </c>
      <c r="O56" s="408">
        <f>I56+37</f>
        <v>46097</v>
      </c>
    </row>
    <row r="57" spans="1:16" s="29" customFormat="1" ht="15.75" customHeight="1" thickBot="1">
      <c r="A57" s="3429"/>
      <c r="B57" s="3410"/>
      <c r="C57" s="4378"/>
      <c r="D57" s="4363"/>
      <c r="E57" s="4363"/>
      <c r="F57" s="4364"/>
      <c r="G57" s="4365"/>
      <c r="H57" s="2096"/>
      <c r="I57" s="2096"/>
      <c r="J57" s="2096"/>
      <c r="K57" s="414"/>
      <c r="L57" s="414"/>
      <c r="M57" s="414"/>
      <c r="N57" s="3727"/>
      <c r="O57" s="414"/>
    </row>
    <row r="58" spans="1:16" s="29" customFormat="1" ht="15.75" customHeight="1" thickTop="1">
      <c r="A58" s="3429"/>
      <c r="B58" s="3410"/>
      <c r="C58" s="4385" t="s">
        <v>5331</v>
      </c>
      <c r="D58" s="4362" t="s">
        <v>7834</v>
      </c>
      <c r="E58" s="4362">
        <f>E56+7</f>
        <v>46056</v>
      </c>
      <c r="F58" s="4359">
        <f>E58+9</f>
        <v>46065</v>
      </c>
      <c r="G58" s="4360" t="s">
        <v>2290</v>
      </c>
      <c r="H58" s="2114" t="s">
        <v>8049</v>
      </c>
      <c r="I58" s="408">
        <f>I56+7</f>
        <v>46067</v>
      </c>
      <c r="J58" s="2115">
        <f>I58+17</f>
        <v>46084</v>
      </c>
      <c r="K58" s="408">
        <f>I58+21</f>
        <v>46088</v>
      </c>
      <c r="L58" s="408">
        <f>I58+25</f>
        <v>46092</v>
      </c>
      <c r="M58" s="408">
        <f>I58+30</f>
        <v>46097</v>
      </c>
      <c r="N58" s="4401">
        <f>I58+33</f>
        <v>46100</v>
      </c>
      <c r="O58" s="408">
        <f>I58+37</f>
        <v>46104</v>
      </c>
    </row>
    <row r="59" spans="1:16" s="29" customFormat="1" ht="15.75" customHeight="1" thickBot="1">
      <c r="A59" s="3429"/>
      <c r="B59" s="3410"/>
      <c r="C59" s="4378"/>
      <c r="D59" s="4363"/>
      <c r="E59" s="4363"/>
      <c r="F59" s="4364"/>
      <c r="G59" s="4365"/>
      <c r="H59" s="2096"/>
      <c r="I59" s="2096"/>
      <c r="J59" s="2096"/>
      <c r="K59" s="414"/>
      <c r="L59" s="414"/>
      <c r="M59" s="414"/>
      <c r="N59" s="3727"/>
      <c r="O59" s="414"/>
    </row>
    <row r="60" spans="1:16" s="29" customFormat="1" ht="19.5" thickTop="1">
      <c r="A60" s="1819"/>
      <c r="B60" s="1819"/>
      <c r="C60" s="1565" t="s">
        <v>609</v>
      </c>
      <c r="D60" s="3578"/>
      <c r="E60" s="3588"/>
      <c r="F60" s="3094"/>
      <c r="G60" s="3095"/>
      <c r="I60" s="58"/>
      <c r="J60" s="90"/>
      <c r="N60" s="90"/>
    </row>
    <row r="61" spans="1:16" s="29" customFormat="1" ht="18.75">
      <c r="A61" s="1819"/>
      <c r="B61" s="1819"/>
      <c r="C61" s="3117"/>
      <c r="D61" s="58"/>
      <c r="E61" s="3866"/>
      <c r="F61" s="148"/>
      <c r="G61" s="301"/>
      <c r="I61" s="58"/>
      <c r="J61" s="90"/>
      <c r="N61" s="90"/>
    </row>
    <row r="62" spans="1:16" s="29" customFormat="1" ht="15">
      <c r="A62" s="1819"/>
      <c r="B62" s="1819"/>
      <c r="C62" s="191" t="s">
        <v>0</v>
      </c>
      <c r="D62" s="1535"/>
      <c r="E62" s="3589" t="s">
        <v>2209</v>
      </c>
      <c r="F62" s="182"/>
      <c r="G62" s="182" t="s">
        <v>35</v>
      </c>
      <c r="H62" s="182"/>
      <c r="I62" s="1535"/>
      <c r="J62" s="130"/>
      <c r="K62" s="182" t="s">
        <v>60</v>
      </c>
      <c r="L62" s="182" t="str">
        <f>'HOW TO-&gt;'!$B$136</f>
        <v>6011 2413</v>
      </c>
      <c r="M62" s="182"/>
      <c r="N62" s="190"/>
      <c r="O62" s="149"/>
    </row>
    <row r="63" spans="1:16" s="29" customFormat="1" ht="15.75">
      <c r="A63" s="1819"/>
      <c r="B63" s="1819"/>
      <c r="C63" s="128" t="s">
        <v>1</v>
      </c>
      <c r="D63" s="1535"/>
      <c r="E63" s="3586" t="s">
        <v>610</v>
      </c>
      <c r="F63" s="182"/>
      <c r="G63" s="130" t="s">
        <v>611</v>
      </c>
      <c r="H63" s="130"/>
      <c r="I63" s="3586" t="s">
        <v>38</v>
      </c>
      <c r="J63" s="130"/>
      <c r="K63" s="130" t="s">
        <v>62</v>
      </c>
      <c r="L63" s="130"/>
      <c r="M63" s="269" t="s">
        <v>63</v>
      </c>
      <c r="N63" s="190"/>
      <c r="O63" s="149"/>
      <c r="P63" s="37"/>
    </row>
    <row r="64" spans="1:16" s="29" customFormat="1" ht="15">
      <c r="A64" s="1819"/>
      <c r="B64" s="1819"/>
      <c r="C64" s="128"/>
      <c r="D64" s="1535"/>
      <c r="E64" s="3586"/>
      <c r="F64" s="190"/>
      <c r="G64" s="130"/>
      <c r="H64" s="130"/>
      <c r="I64" s="3586"/>
      <c r="J64" s="130"/>
      <c r="K64" s="130" t="str">
        <f>'HOW TO-&gt;'!$A$138</f>
        <v>PERMIT</v>
      </c>
      <c r="L64" s="130"/>
      <c r="M64" s="3052" t="str">
        <f>'HOW TO-&gt;'!$C$138</f>
        <v>SG094-SinPermit@msc.com</v>
      </c>
      <c r="N64" s="190"/>
      <c r="O64" s="149"/>
      <c r="P64" s="5"/>
    </row>
    <row r="65" spans="1:14" customFormat="1">
      <c r="A65" s="1819"/>
      <c r="B65" s="1819"/>
      <c r="C65" s="194">
        <f>'HOW TO-&gt;'!$A$105</f>
        <v>0</v>
      </c>
      <c r="D65" s="194">
        <f>'HOW TO-&gt;'!$B$105</f>
        <v>0</v>
      </c>
      <c r="E65" s="1534">
        <f>'HOW TO-&gt;'!$C$105</f>
        <v>0</v>
      </c>
      <c r="F65" s="190"/>
      <c r="G65" s="194" t="str">
        <f>'HOW TO-&gt;'!$A$124</f>
        <v>ROBERT CHIA</v>
      </c>
      <c r="H65" s="194" t="str">
        <f>'HOW TO-&gt;'!$B$124</f>
        <v>6011 0564</v>
      </c>
      <c r="I65" s="195" t="str">
        <f>'HOW TO-&gt;'!$C$124</f>
        <v>robert.chia@msc.com</v>
      </c>
      <c r="J65" s="190"/>
      <c r="K65" s="194" t="str">
        <f>'HOW TO-&gt;'!$A$139</f>
        <v>RAYNAR ANG</v>
      </c>
      <c r="L65" s="194" t="str">
        <f>'HOW TO-&gt;'!$B$139</f>
        <v>6011 2358</v>
      </c>
      <c r="M65" s="1534" t="str">
        <f>'HOW TO-&gt;'!$C$139</f>
        <v>raynar.ang@msc.com</v>
      </c>
      <c r="N65" s="190"/>
    </row>
    <row r="66" spans="1:14" customFormat="1">
      <c r="A66" s="1819"/>
      <c r="B66" s="1819"/>
      <c r="C66" s="194" t="str">
        <f>'HOW TO-&gt;'!$A$106</f>
        <v>NATALIE LEW</v>
      </c>
      <c r="D66" s="194" t="str">
        <f>'HOW TO-&gt;'!$B$106</f>
        <v>6011 2399</v>
      </c>
      <c r="E66" s="1534" t="str">
        <f>'HOW TO-&gt;'!$C$106</f>
        <v>natalie.lew@msc.com</v>
      </c>
      <c r="F66" s="190"/>
      <c r="G66" s="194" t="str">
        <f>'HOW TO-&gt;'!$A$125</f>
        <v>S. Y. LIEW</v>
      </c>
      <c r="H66" s="194" t="str">
        <f>'HOW TO-&gt;'!$B$125</f>
        <v>6011 2348</v>
      </c>
      <c r="I66" s="195" t="str">
        <f>'HOW TO-&gt;'!$C$125</f>
        <v>seoyi.liew@msc.com</v>
      </c>
      <c r="J66" s="190"/>
      <c r="K66" s="194" t="str">
        <f>'HOW TO-&gt;'!$A$140</f>
        <v>KAI SIANG</v>
      </c>
      <c r="L66" s="194" t="str">
        <f>'HOW TO-&gt;'!$B$140</f>
        <v>6011 2356</v>
      </c>
      <c r="M66" s="1534" t="str">
        <f>'HOW TO-&gt;'!$C$140</f>
        <v>kaisiang.lim@msc.com</v>
      </c>
      <c r="N66" s="190"/>
    </row>
    <row r="67" spans="1:14" customFormat="1">
      <c r="A67" s="1819"/>
      <c r="B67" s="1819"/>
      <c r="C67" s="194" t="str">
        <f>'HOW TO-&gt;'!$A$107</f>
        <v>PHOEBE HUANG</v>
      </c>
      <c r="D67" s="194" t="str">
        <f>'HOW TO-&gt;'!$B$107</f>
        <v>6011 0562</v>
      </c>
      <c r="E67" s="1534" t="str">
        <f>'HOW TO-&gt;'!$C$107</f>
        <v>phoebe.huang@msc.com</v>
      </c>
      <c r="F67" s="190"/>
      <c r="G67" s="194" t="str">
        <f>'HOW TO-&gt;'!$A$126</f>
        <v>SHARON KOH</v>
      </c>
      <c r="H67" s="194" t="str">
        <f>'HOW TO-&gt;'!$B$126</f>
        <v>6011 2349</v>
      </c>
      <c r="I67" s="195" t="str">
        <f>'HOW TO-&gt;'!$C$126</f>
        <v>sharon.koh@msc.com</v>
      </c>
      <c r="J67" s="190"/>
      <c r="K67" s="194" t="str">
        <f>'HOW TO-&gt;'!$A$141</f>
        <v>DEWI</v>
      </c>
      <c r="L67" s="194" t="str">
        <f>'HOW TO-&gt;'!$B$141</f>
        <v>6011 2354</v>
      </c>
      <c r="M67" s="1534" t="str">
        <f>'HOW TO-&gt;'!$C$141</f>
        <v>dewi.ratnah@msc.com</v>
      </c>
      <c r="N67" s="190"/>
    </row>
    <row r="68" spans="1:14" customFormat="1">
      <c r="A68" s="1819"/>
      <c r="B68" s="1819"/>
      <c r="C68" s="194" t="str">
        <f>'HOW TO-&gt;'!$A$108</f>
        <v>SHERWIN LIM</v>
      </c>
      <c r="D68" s="194" t="str">
        <f>'HOW TO-&gt;'!$B$108</f>
        <v>6011 2395</v>
      </c>
      <c r="E68" s="1534" t="str">
        <f>'HOW TO-&gt;'!$C$108</f>
        <v>sherwin.lim@msc.com</v>
      </c>
      <c r="F68" s="190"/>
      <c r="G68" s="194" t="str">
        <f>'HOW TO-&gt;'!$A$127</f>
        <v>ANGELIA LAU</v>
      </c>
      <c r="H68" s="194" t="str">
        <f>'HOW TO-&gt;'!$B$127</f>
        <v>6011 2346</v>
      </c>
      <c r="I68" s="195" t="str">
        <f>'HOW TO-&gt;'!$C$127</f>
        <v>angelia.lau@msc.com</v>
      </c>
      <c r="J68" s="190"/>
      <c r="K68" s="194" t="str">
        <f>'HOW TO-&gt;'!$A$142</f>
        <v>YU TING</v>
      </c>
      <c r="L68" s="194" t="str">
        <f>'HOW TO-&gt;'!$B$142</f>
        <v>6011 2359</v>
      </c>
      <c r="M68" s="1534" t="str">
        <f>'HOW TO-&gt;'!$C$142</f>
        <v>yuting.luo@msc.com</v>
      </c>
      <c r="N68" s="190"/>
    </row>
    <row r="69" spans="1:14" customFormat="1">
      <c r="A69" s="1819"/>
      <c r="B69" s="1819"/>
      <c r="C69" s="194" t="str">
        <f>'HOW TO-&gt;'!$A$109</f>
        <v>CHOK KAR HEE</v>
      </c>
      <c r="D69" s="194" t="str">
        <f>'HOW TO-&gt;'!$B$109</f>
        <v>6011 2397</v>
      </c>
      <c r="E69" s="1534" t="str">
        <f>'HOW TO-&gt;'!$C$109</f>
        <v>karhee.chok@msc.com</v>
      </c>
      <c r="F69" s="190"/>
      <c r="G69" s="194" t="str">
        <f>'HOW TO-&gt;'!$A$128</f>
        <v>NOOR AFNINDAH</v>
      </c>
      <c r="H69" s="194" t="str">
        <f>'HOW TO-&gt;'!$B$128</f>
        <v>6011 2347</v>
      </c>
      <c r="I69" s="195" t="str">
        <f>'HOW TO-&gt;'!$C$128</f>
        <v>noor.afnindah@msc.com</v>
      </c>
      <c r="J69" s="190"/>
      <c r="K69" s="194" t="str">
        <f>'HOW TO-&gt;'!$A$143</f>
        <v>SHAN SHAN</v>
      </c>
      <c r="L69" s="194" t="str">
        <f>'HOW TO-&gt;'!$B$143</f>
        <v>6011 2353</v>
      </c>
      <c r="M69" s="1534" t="str">
        <f>'HOW TO-&gt;'!$C$143</f>
        <v>shanshan.chin@msc.com</v>
      </c>
      <c r="N69" s="190"/>
    </row>
    <row r="70" spans="1:14" customFormat="1">
      <c r="A70" s="1819"/>
      <c r="B70" s="1819"/>
      <c r="C70" s="194" t="str">
        <f>'HOW TO-&gt;'!$A$110</f>
        <v>LEWIS SOH</v>
      </c>
      <c r="D70" s="194" t="str">
        <f>'HOW TO-&gt;'!$B$110</f>
        <v>6011 7905</v>
      </c>
      <c r="E70" s="1534" t="str">
        <f>'HOW TO-&gt;'!$C$110</f>
        <v>lewis.soh@msc.com</v>
      </c>
      <c r="F70" s="190"/>
      <c r="G70" s="194" t="str">
        <f>'HOW TO-&gt;'!$A$129</f>
        <v>NG CHING WEI</v>
      </c>
      <c r="H70" s="194" t="str">
        <f>'HOW TO-&gt;'!$B$129</f>
        <v>6011 2404</v>
      </c>
      <c r="I70" s="195" t="str">
        <f>'HOW TO-&gt;'!$C$129</f>
        <v>chingwei.ng@msc.com</v>
      </c>
      <c r="J70" s="190"/>
      <c r="K70" s="194" t="str">
        <f>'HOW TO-&gt;'!$A$144</f>
        <v>EUNICE</v>
      </c>
      <c r="L70" s="194" t="str">
        <f>'HOW TO-&gt;'!$B$144</f>
        <v>6011 2355</v>
      </c>
      <c r="M70" s="1534" t="str">
        <f>'HOW TO-&gt;'!$C$144</f>
        <v>eunice.chan@msc.com</v>
      </c>
      <c r="N70" s="190"/>
    </row>
    <row r="71" spans="1:14" customFormat="1">
      <c r="A71" s="1819"/>
      <c r="B71" s="1819"/>
      <c r="C71" s="194" t="str">
        <f>'HOW TO-&gt;'!$A$111</f>
        <v xml:space="preserve">MELVIN TAN </v>
      </c>
      <c r="D71" s="194" t="str">
        <f>'HOW TO-&gt;'!$B$111</f>
        <v>6011 0561</v>
      </c>
      <c r="E71" s="1534" t="str">
        <f>'HOW TO-&gt;'!$C$111</f>
        <v>melvin.tan@msc.com</v>
      </c>
      <c r="F71" s="190"/>
      <c r="G71" s="194" t="str">
        <f>'HOW TO-&gt;'!$A$130</f>
        <v>ZOEY ONG</v>
      </c>
      <c r="H71" s="194">
        <f>'HOW TO-&gt;'!$B$130</f>
        <v>0</v>
      </c>
      <c r="I71" s="195" t="str">
        <f>'HOW TO-&gt;'!$C$130</f>
        <v>zoey.ong@msc.com</v>
      </c>
      <c r="J71" s="190"/>
      <c r="K71" s="194" t="str">
        <f>'HOW TO-&gt;'!$A$145</f>
        <v>HAZEL</v>
      </c>
      <c r="L71" s="194" t="str">
        <f>'HOW TO-&gt;'!$B$145</f>
        <v>6011 2435</v>
      </c>
      <c r="M71" s="1534" t="str">
        <f>'HOW TO-&gt;'!$C$145</f>
        <v>hazel.toh@msc.com</v>
      </c>
      <c r="N71" s="190"/>
    </row>
    <row r="72" spans="1:14" customFormat="1">
      <c r="A72" s="1819"/>
      <c r="B72" s="1819"/>
      <c r="C72" s="194" t="str">
        <f>'HOW TO-&gt;'!$A$112</f>
        <v>SUE ANN SOON</v>
      </c>
      <c r="D72" s="194" t="str">
        <f>'HOW TO-&gt;'!$B$112</f>
        <v>6011 2327</v>
      </c>
      <c r="E72" s="1534" t="str">
        <f>'HOW TO-&gt;'!$C$112</f>
        <v>sueann.soon@msc.com</v>
      </c>
      <c r="F72" s="190"/>
      <c r="G72" s="194" t="str">
        <f>'HOW TO-&gt;'!$A$131</f>
        <v>.</v>
      </c>
      <c r="H72" s="194" t="str">
        <f>'HOW TO-&gt;'!$B$131</f>
        <v>.</v>
      </c>
      <c r="I72" s="195" t="str">
        <f>'HOW TO-&gt;'!$C$131</f>
        <v>.</v>
      </c>
      <c r="J72" s="190"/>
      <c r="K72" s="194">
        <f>'HOW TO-&gt;'!$A$146</f>
        <v>0</v>
      </c>
      <c r="L72" s="194">
        <f>'HOW TO-&gt;'!$B$146</f>
        <v>0</v>
      </c>
      <c r="M72" s="1534">
        <f>'HOW TO-&gt;'!$C$146</f>
        <v>0</v>
      </c>
      <c r="N72" s="190"/>
    </row>
    <row r="73" spans="1:14" customFormat="1">
      <c r="A73" s="1819"/>
      <c r="B73" s="1819"/>
      <c r="C73" s="194" t="str">
        <f>'HOW TO-&gt;'!$A$113</f>
        <v>LAWRENCE ANG (CROSS-TRADE)</v>
      </c>
      <c r="D73" s="194" t="str">
        <f>'HOW TO-&gt;'!$B$113</f>
        <v>6011 2400</v>
      </c>
      <c r="E73" s="1534" t="str">
        <f>'HOW TO-&gt;'!$C$113</f>
        <v>lawrence.ang@msc.com</v>
      </c>
      <c r="F73" s="190"/>
      <c r="G73" s="194">
        <f>'HOW TO-&gt;'!$A$132</f>
        <v>0</v>
      </c>
      <c r="H73" s="194">
        <f>'HOW TO-&gt;'!$B$132</f>
        <v>0</v>
      </c>
      <c r="I73" s="195">
        <f>'HOW TO-&gt;'!$C$132</f>
        <v>0</v>
      </c>
      <c r="J73" s="190"/>
      <c r="K73" s="194">
        <f>'HOW TO-&gt;'!$A$147</f>
        <v>0</v>
      </c>
      <c r="L73" s="194">
        <f>'HOW TO-&gt;'!$B$147</f>
        <v>0</v>
      </c>
      <c r="M73" s="1534">
        <f>'HOW TO-&gt;'!$C$147</f>
        <v>0</v>
      </c>
      <c r="N73" s="190"/>
    </row>
    <row r="74" spans="1:14">
      <c r="C74" s="194" t="str">
        <f>'HOW TO-&gt;'!$A$114</f>
        <v>DARIUS ONG</v>
      </c>
      <c r="D74" s="194" t="str">
        <f>'HOW TO-&gt;'!$B$114</f>
        <v>6011 2396</v>
      </c>
      <c r="E74" s="1534" t="str">
        <f>'HOW TO-&gt;'!$C$114</f>
        <v>darius.ong@msc.com</v>
      </c>
      <c r="F74" s="190"/>
      <c r="G74" s="190"/>
      <c r="H74" s="195"/>
      <c r="I74" s="3587"/>
      <c r="J74" s="190"/>
      <c r="K74" s="194">
        <f>'HOW TO-&gt;'!$A$148</f>
        <v>0</v>
      </c>
      <c r="L74" s="194">
        <f>'HOW TO-&gt;'!$B$148</f>
        <v>0</v>
      </c>
      <c r="M74" s="1534">
        <f>'HOW TO-&gt;'!$C$148</f>
        <v>0</v>
      </c>
      <c r="N74" s="190"/>
    </row>
    <row r="75" spans="1:14">
      <c r="C75" s="194" t="str">
        <f>'HOW TO-&gt;'!$A$115</f>
        <v>YURIKO KHOO</v>
      </c>
      <c r="D75" s="194" t="str">
        <f>'HOW TO-&gt;'!$B$115</f>
        <v>6011 2402</v>
      </c>
      <c r="E75" s="1534" t="str">
        <f>'HOW TO-&gt;'!$C$115</f>
        <v>yuriko.k@msc.com</v>
      </c>
      <c r="F75" s="190"/>
      <c r="G75" s="190"/>
      <c r="H75" s="195"/>
      <c r="I75" s="195"/>
      <c r="J75" s="269"/>
      <c r="K75" s="194"/>
      <c r="L75" s="194"/>
      <c r="M75" s="1534"/>
      <c r="N75" s="190"/>
    </row>
    <row r="76" spans="1:14">
      <c r="C76" s="194" t="str">
        <f>'HOW TO-&gt;'!$A$116</f>
        <v>VICKY ZHU</v>
      </c>
      <c r="D76" s="194" t="str">
        <f>'HOW TO-&gt;'!$B$116</f>
        <v>6011 7900</v>
      </c>
      <c r="E76" s="1534" t="str">
        <f>'HOW TO-&gt;'!$C$116</f>
        <v>vicky.zhu@msc.com</v>
      </c>
      <c r="F76" s="190"/>
      <c r="G76" s="190"/>
      <c r="H76" s="190"/>
      <c r="I76" s="195"/>
      <c r="J76" s="190"/>
      <c r="K76" s="190"/>
      <c r="L76" s="190"/>
      <c r="M76" s="190"/>
      <c r="N76" s="190"/>
    </row>
    <row r="77" spans="1:14">
      <c r="C77" s="190"/>
      <c r="D77" s="190"/>
      <c r="E77" s="190"/>
      <c r="F77" s="190"/>
      <c r="G77" s="190"/>
      <c r="H77" s="190"/>
      <c r="I77" s="195"/>
      <c r="J77" s="190"/>
      <c r="K77" s="190"/>
      <c r="L77" s="190"/>
      <c r="M77" s="190"/>
      <c r="N77" s="190"/>
    </row>
    <row r="78" spans="1:14">
      <c r="C78" s="194" t="str">
        <f>'HOW TO-&gt;'!$A$119</f>
        <v xml:space="preserve">MAIN LINE  </v>
      </c>
      <c r="D78" s="194" t="str">
        <f>'HOW TO-&gt;'!$B$119</f>
        <v>6011 2424</v>
      </c>
      <c r="E78" s="1534">
        <f>'HOW TO-&gt;'!$C$119</f>
        <v>0</v>
      </c>
      <c r="F78" s="190"/>
      <c r="G78" s="190"/>
      <c r="H78" s="190"/>
      <c r="I78" s="195"/>
      <c r="J78" s="190"/>
      <c r="K78" s="190"/>
      <c r="L78" s="190"/>
      <c r="M78" s="190"/>
      <c r="N78" s="190"/>
    </row>
    <row r="79" spans="1:14">
      <c r="C79" s="194">
        <f>'HOW TO-&gt;'!$A$120</f>
        <v>0</v>
      </c>
      <c r="D79" s="194">
        <f>'HOW TO-&gt;'!$B$120</f>
        <v>0</v>
      </c>
      <c r="E79" s="1534">
        <f>'HOW TO-&gt;'!$C$120</f>
        <v>0</v>
      </c>
      <c r="F79" s="190"/>
      <c r="G79" s="190"/>
      <c r="H79" s="190"/>
      <c r="I79" s="195"/>
      <c r="J79" s="190"/>
      <c r="K79" s="190"/>
      <c r="L79" s="190"/>
      <c r="M79" s="190"/>
      <c r="N79" s="190"/>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3" display="custsvc@msca.com.sg" xr:uid="{3C821660-7A6E-4277-A051-E591B183C064}"/>
    <hyperlink ref="M63" display="sinexp@msca.com.sg" xr:uid="{F95EAA0C-D048-4E98-BA68-B9928835B2A0}"/>
    <hyperlink ref="E62" r:id="rId21" xr:uid="{830384F3-0363-4465-8CB7-2E8950401011}"/>
    <hyperlink ref="E63" display="mktg-dept@msca.com.sg" xr:uid="{33C6DDB2-9F33-4D73-8D36-442AB3F72D4E}"/>
    <hyperlink ref="Q7" location="CHINOOK!A1" display="PROFORMA SAILING DATE, PLS SEE CHINOOK SERVICES" xr:uid="{09F1166E-363A-4379-A8B6-813BE0B21F8D}"/>
    <hyperlink ref="P20"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2"/>
  <sheetViews>
    <sheetView zoomScale="80" zoomScaleNormal="80" workbookViewId="0">
      <pane ySplit="97" topLeftCell="A98" activePane="bottomLeft" state="frozen"/>
      <selection pane="bottomLeft" activeCell="I102" sqref="I102"/>
    </sheetView>
  </sheetViews>
  <sheetFormatPr defaultColWidth="9.42578125" defaultRowHeight="12.75"/>
  <cols>
    <col min="1" max="1" width="14.42578125" style="320" customWidth="1"/>
    <col min="2" max="2" width="1.42578125" style="320" customWidth="1"/>
    <col min="3" max="3" width="22" style="5" customWidth="1"/>
    <col min="4" max="4" width="10.5703125" style="512" customWidth="1"/>
    <col min="5" max="6" width="14" style="5" customWidth="1"/>
    <col min="7" max="7" width="24.28515625" style="5" customWidth="1"/>
    <col min="8" max="8" width="10.5703125" style="51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158"/>
      <c r="B1" s="2756"/>
    </row>
    <row r="2" spans="1:16" s="6" customFormat="1" ht="33">
      <c r="A2" s="319"/>
      <c r="B2" s="319"/>
      <c r="C2" s="138" t="s">
        <v>93</v>
      </c>
      <c r="D2" s="771"/>
      <c r="F2" s="1443"/>
      <c r="H2" s="772"/>
      <c r="P2" s="39"/>
    </row>
    <row r="3" spans="1:16" s="6" customFormat="1" ht="23.25" customHeight="1">
      <c r="A3" s="319"/>
      <c r="B3" s="319"/>
      <c r="C3" s="169"/>
      <c r="D3" s="771"/>
      <c r="H3" s="772"/>
      <c r="P3" s="39"/>
    </row>
    <row r="4" spans="1:16" ht="22.5" customHeight="1">
      <c r="C4" s="751"/>
      <c r="D4" s="1130"/>
      <c r="E4" s="171" t="s">
        <v>8050</v>
      </c>
      <c r="H4" s="1130"/>
      <c r="I4" s="45"/>
      <c r="J4" s="45"/>
      <c r="K4" s="45"/>
      <c r="L4" s="37"/>
      <c r="M4" s="37"/>
      <c r="N4" s="37"/>
    </row>
    <row r="5" spans="1:16" ht="22.5" customHeight="1">
      <c r="C5" s="751"/>
      <c r="D5" s="46"/>
      <c r="E5" s="46"/>
      <c r="F5" s="46"/>
      <c r="G5" s="46"/>
      <c r="H5" s="46"/>
      <c r="I5" s="46"/>
      <c r="J5" s="46"/>
      <c r="K5" s="46"/>
      <c r="L5" s="37"/>
      <c r="M5" s="37"/>
      <c r="N5" s="37"/>
    </row>
    <row r="6" spans="1:16" s="14" customFormat="1" ht="32.25" hidden="1" customHeight="1">
      <c r="A6" s="2157"/>
      <c r="B6" s="2157"/>
      <c r="C6" s="751"/>
      <c r="D6" s="139"/>
      <c r="E6" s="91" t="s">
        <v>96</v>
      </c>
      <c r="F6" s="91" t="s">
        <v>4648</v>
      </c>
      <c r="G6" s="140" t="s">
        <v>8051</v>
      </c>
      <c r="H6" s="140" t="s">
        <v>2077</v>
      </c>
      <c r="I6" s="84" t="s">
        <v>8052</v>
      </c>
      <c r="J6" s="84" t="s">
        <v>1285</v>
      </c>
      <c r="K6" s="84" t="s">
        <v>659</v>
      </c>
      <c r="L6" s="141" t="s">
        <v>1767</v>
      </c>
      <c r="M6" s="84" t="s">
        <v>1773</v>
      </c>
      <c r="N6" s="84" t="s">
        <v>8053</v>
      </c>
      <c r="O6" s="84" t="s">
        <v>1721</v>
      </c>
      <c r="P6" s="84" t="s">
        <v>953</v>
      </c>
    </row>
    <row r="7" spans="1:16" s="14" customFormat="1" ht="32.25" hidden="1" customHeight="1" thickBot="1">
      <c r="A7" s="321" t="s">
        <v>1784</v>
      </c>
      <c r="B7" s="321"/>
      <c r="C7" s="602" t="s">
        <v>886</v>
      </c>
      <c r="D7" s="142"/>
      <c r="E7" s="143" t="s">
        <v>106</v>
      </c>
      <c r="F7" s="86" t="s">
        <v>4475</v>
      </c>
      <c r="G7" s="144"/>
      <c r="H7" s="144"/>
      <c r="I7" s="86"/>
      <c r="J7" s="86" t="s">
        <v>3306</v>
      </c>
      <c r="K7" s="86" t="s">
        <v>3090</v>
      </c>
      <c r="L7" s="86" t="s">
        <v>3429</v>
      </c>
      <c r="M7" s="86" t="s">
        <v>3092</v>
      </c>
      <c r="N7" s="86" t="s">
        <v>4570</v>
      </c>
      <c r="O7" s="86" t="s">
        <v>3430</v>
      </c>
      <c r="P7" s="86" t="s">
        <v>3047</v>
      </c>
    </row>
    <row r="8" spans="1:16" s="14" customFormat="1" ht="16.5" hidden="1" customHeight="1" thickTop="1" thickBot="1">
      <c r="A8" s="2157"/>
      <c r="B8" s="2157"/>
      <c r="C8" s="603" t="s">
        <v>6370</v>
      </c>
      <c r="D8" s="157" t="s">
        <v>8054</v>
      </c>
      <c r="E8" s="427">
        <v>44953</v>
      </c>
      <c r="F8" s="147">
        <v>44968</v>
      </c>
      <c r="G8" s="145" t="s">
        <v>8055</v>
      </c>
      <c r="H8" s="145" t="s">
        <v>8056</v>
      </c>
      <c r="I8" s="145">
        <v>44975</v>
      </c>
      <c r="J8" s="150">
        <f>I8+16</f>
        <v>44991</v>
      </c>
      <c r="K8" s="425">
        <f>I8+18</f>
        <v>44993</v>
      </c>
      <c r="L8" s="425">
        <f>I8+26</f>
        <v>45001</v>
      </c>
      <c r="M8" s="425">
        <f>I8+28</f>
        <v>45003</v>
      </c>
      <c r="N8" s="425">
        <f>I8+31</f>
        <v>45006</v>
      </c>
      <c r="O8" s="425">
        <f>I8+34</f>
        <v>45009</v>
      </c>
      <c r="P8" s="425">
        <f>I8+36</f>
        <v>45011</v>
      </c>
    </row>
    <row r="9" spans="1:16" s="14" customFormat="1" ht="16.5" hidden="1" customHeight="1" thickTop="1" thickBot="1">
      <c r="A9" s="2157"/>
      <c r="B9" s="2157"/>
      <c r="C9" s="603"/>
      <c r="D9" s="157"/>
      <c r="E9" s="427"/>
      <c r="F9" s="147"/>
      <c r="G9" s="598"/>
      <c r="H9" s="147"/>
      <c r="I9" s="147"/>
      <c r="J9" s="427"/>
      <c r="K9" s="427"/>
      <c r="L9" s="427"/>
      <c r="M9" s="427"/>
      <c r="N9" s="427"/>
      <c r="O9" s="427"/>
      <c r="P9" s="427"/>
    </row>
    <row r="10" spans="1:16" s="14" customFormat="1" ht="16.5" hidden="1" customHeight="1" thickTop="1">
      <c r="A10" s="2157"/>
      <c r="B10" s="2157"/>
      <c r="C10" s="801" t="s">
        <v>2993</v>
      </c>
      <c r="D10" s="89" t="s">
        <v>8057</v>
      </c>
      <c r="E10" s="89">
        <v>44963</v>
      </c>
      <c r="F10" s="526">
        <v>44978</v>
      </c>
      <c r="G10" s="145" t="s">
        <v>8058</v>
      </c>
      <c r="H10" s="145" t="s">
        <v>8059</v>
      </c>
      <c r="I10" s="145">
        <v>44982</v>
      </c>
      <c r="J10" s="150">
        <f>I10+16</f>
        <v>44998</v>
      </c>
      <c r="K10" s="425">
        <f>I10+18</f>
        <v>45000</v>
      </c>
      <c r="L10" s="425">
        <f>I10+26</f>
        <v>45008</v>
      </c>
      <c r="M10" s="425">
        <f>I10+28</f>
        <v>45010</v>
      </c>
      <c r="N10" s="425">
        <f>I10+31</f>
        <v>45013</v>
      </c>
      <c r="O10" s="425">
        <f>I10+34</f>
        <v>45016</v>
      </c>
      <c r="P10" s="425">
        <f>I10+36</f>
        <v>45018</v>
      </c>
    </row>
    <row r="11" spans="1:16" s="14" customFormat="1" ht="16.5" hidden="1" customHeight="1" thickBot="1">
      <c r="A11" s="2157"/>
      <c r="B11" s="2157"/>
      <c r="C11" s="465"/>
      <c r="D11" s="157"/>
      <c r="E11" s="427"/>
      <c r="F11" s="147"/>
      <c r="G11" s="598"/>
      <c r="H11" s="147"/>
      <c r="I11" s="147"/>
      <c r="J11" s="427"/>
      <c r="K11" s="427"/>
      <c r="L11" s="427"/>
      <c r="M11" s="427"/>
      <c r="N11" s="427"/>
      <c r="O11" s="427"/>
      <c r="P11" s="427"/>
    </row>
    <row r="12" spans="1:16" s="14" customFormat="1" ht="16.5" hidden="1" customHeight="1" thickTop="1">
      <c r="A12" s="321" t="s">
        <v>8060</v>
      </c>
      <c r="B12" s="321"/>
      <c r="C12" s="525" t="s">
        <v>2369</v>
      </c>
      <c r="D12" s="89" t="s">
        <v>8061</v>
      </c>
      <c r="E12" s="89">
        <v>44970</v>
      </c>
      <c r="F12" s="904" t="s">
        <v>3188</v>
      </c>
      <c r="G12" s="145" t="s">
        <v>8062</v>
      </c>
      <c r="H12" s="145" t="s">
        <v>8063</v>
      </c>
      <c r="I12" s="145">
        <v>44989</v>
      </c>
      <c r="J12" s="150">
        <f>I12+16</f>
        <v>45005</v>
      </c>
      <c r="K12" s="425">
        <f>I12+18</f>
        <v>45007</v>
      </c>
      <c r="L12" s="425">
        <f>I12+26</f>
        <v>45015</v>
      </c>
      <c r="M12" s="425">
        <f>I12+28</f>
        <v>45017</v>
      </c>
      <c r="N12" s="425">
        <f>I12+31</f>
        <v>45020</v>
      </c>
      <c r="O12" s="425">
        <f>I12+34</f>
        <v>45023</v>
      </c>
      <c r="P12" s="425">
        <f>I12+36</f>
        <v>45025</v>
      </c>
    </row>
    <row r="13" spans="1:16" s="14" customFormat="1" ht="16.5" hidden="1" customHeight="1" thickBot="1">
      <c r="A13" s="321"/>
      <c r="B13" s="321"/>
      <c r="C13" s="603"/>
      <c r="D13" s="157"/>
      <c r="E13" s="427"/>
      <c r="F13" s="147"/>
      <c r="G13" s="598"/>
      <c r="H13" s="147"/>
      <c r="I13" s="147"/>
      <c r="J13" s="427"/>
      <c r="K13" s="427"/>
      <c r="L13" s="427"/>
      <c r="M13" s="427"/>
      <c r="N13" s="427"/>
      <c r="O13" s="427"/>
      <c r="P13" s="427"/>
    </row>
    <row r="14" spans="1:16" s="14" customFormat="1" ht="16.5" hidden="1" customHeight="1" thickTop="1">
      <c r="A14" s="321"/>
      <c r="B14" s="321"/>
      <c r="C14" s="525" t="s">
        <v>6377</v>
      </c>
      <c r="D14" s="89" t="s">
        <v>8064</v>
      </c>
      <c r="E14" s="89">
        <v>44973</v>
      </c>
      <c r="F14" s="526">
        <v>44989</v>
      </c>
      <c r="G14" s="145" t="s">
        <v>8065</v>
      </c>
      <c r="H14" s="145" t="s">
        <v>8066</v>
      </c>
      <c r="I14" s="145">
        <v>44996</v>
      </c>
      <c r="J14" s="150">
        <f>I14+16</f>
        <v>45012</v>
      </c>
      <c r="K14" s="425">
        <f>I14+18</f>
        <v>45014</v>
      </c>
      <c r="L14" s="425">
        <f>I14+26</f>
        <v>45022</v>
      </c>
      <c r="M14" s="425">
        <f>I14+28</f>
        <v>45024</v>
      </c>
      <c r="N14" s="425">
        <f>I14+31</f>
        <v>45027</v>
      </c>
      <c r="O14" s="425">
        <f>I14+34</f>
        <v>45030</v>
      </c>
      <c r="P14" s="425">
        <f>I14+36</f>
        <v>45032</v>
      </c>
    </row>
    <row r="15" spans="1:16" hidden="1"/>
    <row r="16" spans="1:16" s="14" customFormat="1" ht="16.5" hidden="1" customHeight="1" thickTop="1">
      <c r="A16" s="684"/>
      <c r="B16" s="684"/>
      <c r="C16" s="1324" t="s">
        <v>3408</v>
      </c>
      <c r="D16" s="1325" t="s">
        <v>8067</v>
      </c>
      <c r="E16" s="1325">
        <v>44985</v>
      </c>
      <c r="F16" s="1448" t="s">
        <v>391</v>
      </c>
      <c r="G16" s="145" t="s">
        <v>8068</v>
      </c>
      <c r="H16" s="145" t="s">
        <v>8069</v>
      </c>
      <c r="I16" s="145">
        <v>45003</v>
      </c>
      <c r="J16" s="150">
        <f>I16+16</f>
        <v>45019</v>
      </c>
      <c r="K16" s="425">
        <f>I16+18</f>
        <v>45021</v>
      </c>
      <c r="L16" s="425">
        <f>I16+26</f>
        <v>45029</v>
      </c>
      <c r="M16" s="425">
        <f>I16+28</f>
        <v>45031</v>
      </c>
      <c r="N16" s="425">
        <f>I16+31</f>
        <v>45034</v>
      </c>
      <c r="O16" s="425">
        <f>I16+34</f>
        <v>45037</v>
      </c>
      <c r="P16" s="425">
        <f>I16+36</f>
        <v>45039</v>
      </c>
    </row>
    <row r="17" spans="1:16" s="14" customFormat="1" ht="16.5" hidden="1" customHeight="1" thickBot="1">
      <c r="A17" s="684"/>
      <c r="B17" s="684"/>
      <c r="C17" s="465" t="s">
        <v>6380</v>
      </c>
      <c r="D17" s="157" t="s">
        <v>8070</v>
      </c>
      <c r="E17" s="157">
        <v>44988</v>
      </c>
      <c r="F17" s="147">
        <v>44996</v>
      </c>
      <c r="G17" s="598"/>
      <c r="H17" s="147"/>
      <c r="I17" s="147"/>
      <c r="J17" s="427"/>
      <c r="K17" s="427"/>
      <c r="L17" s="427"/>
      <c r="M17" s="427"/>
      <c r="N17" s="427"/>
      <c r="O17" s="427"/>
      <c r="P17" s="427"/>
    </row>
    <row r="18" spans="1:16" s="14" customFormat="1" ht="16.5" hidden="1" customHeight="1" thickTop="1" thickBot="1">
      <c r="A18" s="684"/>
      <c r="B18" s="684"/>
      <c r="C18" s="525" t="s">
        <v>6383</v>
      </c>
      <c r="D18" s="89" t="s">
        <v>8071</v>
      </c>
      <c r="E18" s="427">
        <v>44992</v>
      </c>
      <c r="F18" s="155">
        <v>45003</v>
      </c>
      <c r="G18" s="145" t="s">
        <v>2993</v>
      </c>
      <c r="H18" s="145" t="s">
        <v>8072</v>
      </c>
      <c r="I18" s="145">
        <v>45010</v>
      </c>
      <c r="J18" s="150">
        <f>I18+16</f>
        <v>45026</v>
      </c>
      <c r="K18" s="425">
        <f>I18+18</f>
        <v>45028</v>
      </c>
      <c r="L18" s="425">
        <f>I18+26</f>
        <v>45036</v>
      </c>
      <c r="M18" s="425">
        <f>I18+28</f>
        <v>45038</v>
      </c>
      <c r="N18" s="425">
        <f>I18+31</f>
        <v>45041</v>
      </c>
      <c r="O18" s="425">
        <f>I18+34</f>
        <v>45044</v>
      </c>
      <c r="P18" s="425">
        <f>I18+36</f>
        <v>45046</v>
      </c>
    </row>
    <row r="19" spans="1:16" s="14" customFormat="1" ht="16.5" hidden="1" customHeight="1" thickTop="1" thickBot="1">
      <c r="A19" s="684"/>
      <c r="B19" s="684"/>
      <c r="C19" s="601"/>
      <c r="D19" s="157"/>
      <c r="E19" s="427"/>
      <c r="F19" s="427"/>
      <c r="G19" s="598"/>
      <c r="H19" s="147"/>
      <c r="I19" s="147"/>
      <c r="J19" s="427"/>
      <c r="K19" s="427"/>
      <c r="L19" s="427"/>
      <c r="M19" s="427"/>
      <c r="N19" s="427"/>
      <c r="O19" s="427"/>
      <c r="P19" s="427"/>
    </row>
    <row r="20" spans="1:16" s="14" customFormat="1" ht="16.5" hidden="1" customHeight="1" thickTop="1">
      <c r="A20" s="684"/>
      <c r="B20" s="684"/>
      <c r="C20" s="525" t="s">
        <v>6386</v>
      </c>
      <c r="D20" s="89" t="s">
        <v>8073</v>
      </c>
      <c r="E20" s="89">
        <v>45001</v>
      </c>
      <c r="F20" s="526">
        <v>45010</v>
      </c>
      <c r="G20" s="145" t="s">
        <v>8074</v>
      </c>
      <c r="H20" s="145" t="s">
        <v>8075</v>
      </c>
      <c r="I20" s="145">
        <v>45017</v>
      </c>
      <c r="J20" s="150">
        <f>I20+16</f>
        <v>45033</v>
      </c>
      <c r="K20" s="425">
        <f>I20+18</f>
        <v>45035</v>
      </c>
      <c r="L20" s="425">
        <f>I20+26</f>
        <v>45043</v>
      </c>
      <c r="M20" s="425">
        <f>I20+28</f>
        <v>45045</v>
      </c>
      <c r="N20" s="425">
        <f>I20+31</f>
        <v>45048</v>
      </c>
      <c r="O20" s="425">
        <f>I20+34</f>
        <v>45051</v>
      </c>
      <c r="P20" s="425">
        <f>I20+36</f>
        <v>45053</v>
      </c>
    </row>
    <row r="21" spans="1:16" s="14" customFormat="1" ht="16.5" hidden="1" customHeight="1" thickBot="1">
      <c r="A21" s="684"/>
      <c r="B21" s="684"/>
      <c r="C21" s="601"/>
      <c r="D21" s="157"/>
      <c r="E21" s="427"/>
      <c r="F21" s="147"/>
      <c r="G21" s="598"/>
      <c r="H21" s="147"/>
      <c r="I21" s="147"/>
      <c r="J21" s="427"/>
      <c r="K21" s="427"/>
      <c r="L21" s="427"/>
      <c r="M21" s="427"/>
      <c r="N21" s="427"/>
      <c r="O21" s="427"/>
      <c r="P21" s="427"/>
    </row>
    <row r="22" spans="1:16" s="14" customFormat="1" ht="16.5" hidden="1" customHeight="1" thickTop="1">
      <c r="A22" s="684"/>
      <c r="B22" s="684"/>
      <c r="C22" s="525" t="s">
        <v>4659</v>
      </c>
      <c r="D22" s="89" t="s">
        <v>8076</v>
      </c>
      <c r="E22" s="89">
        <v>45007</v>
      </c>
      <c r="F22" s="155">
        <v>45017</v>
      </c>
      <c r="G22" s="145" t="s">
        <v>8077</v>
      </c>
      <c r="H22" s="145" t="s">
        <v>8078</v>
      </c>
      <c r="I22" s="145">
        <v>45024</v>
      </c>
      <c r="J22" s="150">
        <f>I22+16</f>
        <v>45040</v>
      </c>
      <c r="K22" s="425">
        <f>I22+18</f>
        <v>45042</v>
      </c>
      <c r="L22" s="425">
        <f>I22+26</f>
        <v>45050</v>
      </c>
      <c r="M22" s="425">
        <f>I22+28</f>
        <v>45052</v>
      </c>
      <c r="N22" s="425">
        <f>I22+31</f>
        <v>45055</v>
      </c>
      <c r="O22" s="425">
        <f>I22+34</f>
        <v>45058</v>
      </c>
      <c r="P22" s="425">
        <f>I22+36</f>
        <v>45060</v>
      </c>
    </row>
    <row r="23" spans="1:16" s="14" customFormat="1" ht="16.5" hidden="1" customHeight="1" thickBot="1">
      <c r="A23" s="684"/>
      <c r="B23" s="684"/>
      <c r="C23" s="601"/>
      <c r="D23" s="157"/>
      <c r="E23" s="427"/>
      <c r="F23" s="427"/>
      <c r="G23" s="598"/>
      <c r="H23" s="147"/>
      <c r="I23" s="147"/>
      <c r="J23" s="427"/>
      <c r="K23" s="427"/>
      <c r="L23" s="427"/>
      <c r="M23" s="427"/>
      <c r="N23" s="427"/>
      <c r="O23" s="427"/>
      <c r="P23" s="427"/>
    </row>
    <row r="24" spans="1:16" s="14" customFormat="1" ht="16.5" hidden="1" customHeight="1" thickTop="1">
      <c r="A24" s="684"/>
      <c r="B24" s="684"/>
      <c r="C24" s="525" t="s">
        <v>6391</v>
      </c>
      <c r="D24" s="89" t="s">
        <v>8079</v>
      </c>
      <c r="E24" s="89">
        <v>45018</v>
      </c>
      <c r="F24" s="904" t="s">
        <v>391</v>
      </c>
      <c r="G24" s="145" t="s">
        <v>6386</v>
      </c>
      <c r="H24" s="145" t="s">
        <v>8080</v>
      </c>
      <c r="I24" s="145">
        <v>45031</v>
      </c>
      <c r="J24" s="150">
        <f>I24+16</f>
        <v>45047</v>
      </c>
      <c r="K24" s="425">
        <f>I24+18</f>
        <v>45049</v>
      </c>
      <c r="L24" s="425">
        <f>I24+26</f>
        <v>45057</v>
      </c>
      <c r="M24" s="425">
        <f>I24+28</f>
        <v>45059</v>
      </c>
      <c r="N24" s="425">
        <f>I24+31</f>
        <v>45062</v>
      </c>
      <c r="O24" s="425">
        <f>I24+34</f>
        <v>45065</v>
      </c>
      <c r="P24" s="425">
        <f>I24+36</f>
        <v>45067</v>
      </c>
    </row>
    <row r="25" spans="1:16" s="14" customFormat="1" ht="16.5" hidden="1" customHeight="1" thickBot="1">
      <c r="A25" s="684"/>
      <c r="B25" s="684"/>
      <c r="C25" s="601" t="s">
        <v>3387</v>
      </c>
      <c r="D25" s="157" t="s">
        <v>8081</v>
      </c>
      <c r="E25" s="427">
        <v>45015</v>
      </c>
      <c r="F25" s="427">
        <v>45028</v>
      </c>
      <c r="G25" s="598"/>
      <c r="H25" s="147"/>
      <c r="I25" s="147"/>
      <c r="J25" s="427"/>
      <c r="K25" s="427"/>
      <c r="L25" s="427"/>
      <c r="M25" s="427"/>
      <c r="N25" s="427"/>
      <c r="O25" s="427"/>
      <c r="P25" s="427"/>
    </row>
    <row r="26" spans="1:16" s="14" customFormat="1" ht="16.5" hidden="1" customHeight="1" thickTop="1">
      <c r="A26" s="684"/>
      <c r="B26" s="684"/>
      <c r="C26" s="525" t="s">
        <v>6422</v>
      </c>
      <c r="D26" s="89" t="s">
        <v>8082</v>
      </c>
      <c r="E26" s="89">
        <v>45022</v>
      </c>
      <c r="F26" s="155">
        <v>45031</v>
      </c>
      <c r="G26" s="145" t="s">
        <v>8083</v>
      </c>
      <c r="H26" s="145" t="s">
        <v>8084</v>
      </c>
      <c r="I26" s="145">
        <v>45038</v>
      </c>
      <c r="J26" s="150">
        <f>I26+16</f>
        <v>45054</v>
      </c>
      <c r="K26" s="425">
        <f>I26+18</f>
        <v>45056</v>
      </c>
      <c r="L26" s="425">
        <f>I26+26</f>
        <v>45064</v>
      </c>
      <c r="M26" s="425">
        <f>I26+28</f>
        <v>45066</v>
      </c>
      <c r="N26" s="425">
        <f>I26+31</f>
        <v>45069</v>
      </c>
      <c r="O26" s="425">
        <f>I26+34</f>
        <v>45072</v>
      </c>
      <c r="P26" s="425">
        <f>I26+36</f>
        <v>45074</v>
      </c>
    </row>
    <row r="27" spans="1:16" s="14" customFormat="1" ht="16.5" hidden="1" customHeight="1" thickBot="1">
      <c r="A27" s="684"/>
      <c r="B27" s="684"/>
      <c r="C27" s="601"/>
      <c r="D27" s="157"/>
      <c r="E27" s="427"/>
      <c r="F27" s="427"/>
      <c r="G27" s="598"/>
      <c r="H27" s="147"/>
      <c r="I27" s="147"/>
      <c r="J27" s="427"/>
      <c r="K27" s="427"/>
      <c r="L27" s="427"/>
      <c r="M27" s="427"/>
      <c r="N27" s="427"/>
      <c r="O27" s="427"/>
      <c r="P27" s="427"/>
    </row>
    <row r="28" spans="1:16" s="14" customFormat="1" ht="16.5" hidden="1" customHeight="1" thickTop="1">
      <c r="A28" s="684"/>
      <c r="B28" s="684"/>
      <c r="C28" s="525" t="s">
        <v>6396</v>
      </c>
      <c r="D28" s="89" t="s">
        <v>8085</v>
      </c>
      <c r="E28" s="89">
        <v>45026</v>
      </c>
      <c r="F28" s="526">
        <v>45037</v>
      </c>
      <c r="G28" s="145" t="s">
        <v>8086</v>
      </c>
      <c r="H28" s="145" t="s">
        <v>8087</v>
      </c>
      <c r="I28" s="145">
        <v>45045</v>
      </c>
      <c r="J28" s="150">
        <f>I28+16</f>
        <v>45061</v>
      </c>
      <c r="K28" s="425">
        <f>I28+18</f>
        <v>45063</v>
      </c>
      <c r="L28" s="425">
        <f>I28+26</f>
        <v>45071</v>
      </c>
      <c r="M28" s="425">
        <f>I28+28</f>
        <v>45073</v>
      </c>
      <c r="N28" s="425">
        <f>I28+31</f>
        <v>45076</v>
      </c>
      <c r="O28" s="425">
        <f>I28+34</f>
        <v>45079</v>
      </c>
      <c r="P28" s="425">
        <f>I28+36</f>
        <v>45081</v>
      </c>
    </row>
    <row r="29" spans="1:16" s="14" customFormat="1" ht="16.5" hidden="1" customHeight="1" thickBot="1">
      <c r="A29" s="684"/>
      <c r="B29" s="684"/>
      <c r="C29" s="601"/>
      <c r="D29" s="157"/>
      <c r="E29" s="427"/>
      <c r="F29" s="147"/>
      <c r="G29" s="598"/>
      <c r="H29" s="147"/>
      <c r="I29" s="147"/>
      <c r="J29" s="427"/>
      <c r="K29" s="427"/>
      <c r="L29" s="427"/>
      <c r="M29" s="427"/>
      <c r="N29" s="427"/>
      <c r="O29" s="427"/>
      <c r="P29" s="427"/>
    </row>
    <row r="30" spans="1:16" s="14" customFormat="1" ht="16.5" hidden="1" customHeight="1" thickTop="1">
      <c r="A30" s="684"/>
      <c r="B30" s="684"/>
      <c r="C30" s="525" t="s">
        <v>3326</v>
      </c>
      <c r="D30" s="89" t="s">
        <v>8088</v>
      </c>
      <c r="E30" s="89">
        <v>45037</v>
      </c>
      <c r="F30" s="155">
        <v>45048</v>
      </c>
      <c r="G30" s="145" t="s">
        <v>8055</v>
      </c>
      <c r="H30" s="145" t="s">
        <v>8089</v>
      </c>
      <c r="I30" s="145">
        <v>45052</v>
      </c>
      <c r="J30" s="150">
        <f>I30+16</f>
        <v>45068</v>
      </c>
      <c r="K30" s="425">
        <f>I30+18</f>
        <v>45070</v>
      </c>
      <c r="L30" s="425">
        <f>I30+26</f>
        <v>45078</v>
      </c>
      <c r="M30" s="425">
        <f>I30+28</f>
        <v>45080</v>
      </c>
      <c r="N30" s="425">
        <f>I30+31</f>
        <v>45083</v>
      </c>
      <c r="O30" s="425">
        <f>I30+34</f>
        <v>45086</v>
      </c>
      <c r="P30" s="425">
        <f>I30+36</f>
        <v>45088</v>
      </c>
    </row>
    <row r="31" spans="1:16" hidden="1"/>
    <row r="32" spans="1:16" s="14" customFormat="1" ht="16.5" hidden="1" customHeight="1" thickTop="1">
      <c r="A32" s="684"/>
      <c r="B32" s="684"/>
      <c r="C32" s="525" t="s">
        <v>6431</v>
      </c>
      <c r="D32" s="89" t="s">
        <v>8090</v>
      </c>
      <c r="E32" s="89">
        <v>45041</v>
      </c>
      <c r="F32" s="1471" t="s">
        <v>391</v>
      </c>
      <c r="G32" s="145" t="s">
        <v>8058</v>
      </c>
      <c r="H32" s="145" t="s">
        <v>8091</v>
      </c>
      <c r="I32" s="145">
        <v>45059</v>
      </c>
      <c r="J32" s="150">
        <f>I32+16</f>
        <v>45075</v>
      </c>
      <c r="K32" s="425">
        <f>I32+18</f>
        <v>45077</v>
      </c>
      <c r="L32" s="425">
        <f>I32+26</f>
        <v>45085</v>
      </c>
      <c r="M32" s="425">
        <f>I32+28</f>
        <v>45087</v>
      </c>
      <c r="N32" s="425">
        <f>I32+31</f>
        <v>45090</v>
      </c>
      <c r="O32" s="425">
        <f>I32+34</f>
        <v>45093</v>
      </c>
      <c r="P32" s="425">
        <f>I32+36</f>
        <v>45095</v>
      </c>
    </row>
    <row r="33" spans="1:16" s="14" customFormat="1" ht="16.5" hidden="1" customHeight="1" thickBot="1">
      <c r="A33" s="684"/>
      <c r="B33" s="684"/>
      <c r="C33" s="601" t="s">
        <v>4961</v>
      </c>
      <c r="D33" s="157" t="s">
        <v>8092</v>
      </c>
      <c r="E33" s="427">
        <v>45042</v>
      </c>
      <c r="F33" s="427">
        <f>E33+11</f>
        <v>45053</v>
      </c>
      <c r="G33" s="598"/>
      <c r="H33" s="147"/>
      <c r="I33" s="147"/>
      <c r="J33" s="427"/>
      <c r="K33" s="427"/>
      <c r="L33" s="427"/>
      <c r="M33" s="427"/>
      <c r="N33" s="427"/>
      <c r="O33" s="427"/>
      <c r="P33" s="427"/>
    </row>
    <row r="34" spans="1:16" s="14" customFormat="1" ht="16.5" hidden="1" customHeight="1" thickTop="1">
      <c r="A34" s="684"/>
      <c r="B34" s="684"/>
      <c r="C34" s="525" t="s">
        <v>6370</v>
      </c>
      <c r="D34" s="89" t="s">
        <v>8093</v>
      </c>
      <c r="E34" s="89">
        <v>45051</v>
      </c>
      <c r="F34" s="155">
        <v>45058</v>
      </c>
      <c r="G34" s="145" t="s">
        <v>8094</v>
      </c>
      <c r="H34" s="145" t="s">
        <v>8095</v>
      </c>
      <c r="I34" s="145">
        <v>45066</v>
      </c>
      <c r="J34" s="150">
        <f>I34+16</f>
        <v>45082</v>
      </c>
      <c r="K34" s="425">
        <f>I34+18</f>
        <v>45084</v>
      </c>
      <c r="L34" s="425">
        <f>I34+26</f>
        <v>45092</v>
      </c>
      <c r="M34" s="425">
        <f>I34+28</f>
        <v>45094</v>
      </c>
      <c r="N34" s="425">
        <f>I34+31</f>
        <v>45097</v>
      </c>
      <c r="O34" s="425">
        <f>I34+34</f>
        <v>45100</v>
      </c>
      <c r="P34" s="425">
        <f>I34+36</f>
        <v>45102</v>
      </c>
    </row>
    <row r="35" spans="1:16" s="14" customFormat="1" ht="16.5" hidden="1" customHeight="1" thickBot="1">
      <c r="A35" s="684"/>
      <c r="B35" s="684"/>
      <c r="C35" s="601"/>
      <c r="D35" s="157"/>
      <c r="E35" s="427"/>
      <c r="F35" s="427"/>
      <c r="G35" s="598"/>
      <c r="H35" s="147"/>
      <c r="I35" s="147"/>
      <c r="J35" s="427"/>
      <c r="K35" s="427"/>
      <c r="L35" s="427"/>
      <c r="M35" s="427"/>
      <c r="N35" s="427"/>
      <c r="O35" s="427"/>
      <c r="P35" s="427"/>
    </row>
    <row r="36" spans="1:16" s="14" customFormat="1" ht="16.5" hidden="1" customHeight="1" thickTop="1">
      <c r="A36" s="684"/>
      <c r="B36" s="684"/>
      <c r="C36" s="1324" t="s">
        <v>3003</v>
      </c>
      <c r="D36" s="1325" t="s">
        <v>8056</v>
      </c>
      <c r="E36" s="1325">
        <v>45060</v>
      </c>
      <c r="F36" s="1537">
        <v>45070</v>
      </c>
      <c r="G36" s="145" t="s">
        <v>8065</v>
      </c>
      <c r="H36" s="145" t="s">
        <v>8096</v>
      </c>
      <c r="I36" s="145">
        <v>45073</v>
      </c>
      <c r="J36" s="150">
        <f>I36+16</f>
        <v>45089</v>
      </c>
      <c r="K36" s="425">
        <f>I36+18</f>
        <v>45091</v>
      </c>
      <c r="L36" s="425">
        <f>I36+26</f>
        <v>45099</v>
      </c>
      <c r="M36" s="425">
        <f>I36+28</f>
        <v>45101</v>
      </c>
      <c r="N36" s="425">
        <f>I36+31</f>
        <v>45104</v>
      </c>
      <c r="O36" s="425">
        <f>I36+34</f>
        <v>45107</v>
      </c>
      <c r="P36" s="425">
        <f>I36+36</f>
        <v>45109</v>
      </c>
    </row>
    <row r="37" spans="1:16" s="14" customFormat="1" ht="16.5" hidden="1" customHeight="1" thickBot="1">
      <c r="A37" s="684"/>
      <c r="B37" s="684"/>
      <c r="C37" s="601" t="s">
        <v>3408</v>
      </c>
      <c r="D37" s="157" t="s">
        <v>8097</v>
      </c>
      <c r="E37" s="427">
        <v>45062</v>
      </c>
      <c r="F37" s="147">
        <v>45072</v>
      </c>
      <c r="G37" s="598"/>
      <c r="H37" s="147"/>
      <c r="I37" s="147"/>
      <c r="J37" s="427"/>
      <c r="K37" s="427"/>
      <c r="L37" s="427"/>
      <c r="M37" s="427"/>
      <c r="N37" s="427"/>
      <c r="O37" s="427"/>
      <c r="P37" s="427"/>
    </row>
    <row r="38" spans="1:16" s="14" customFormat="1" ht="16.5" hidden="1" customHeight="1" thickTop="1">
      <c r="A38" s="684"/>
      <c r="B38" s="684"/>
      <c r="C38" s="525" t="s">
        <v>4664</v>
      </c>
      <c r="D38" s="89" t="s">
        <v>8098</v>
      </c>
      <c r="E38" s="89">
        <v>45063</v>
      </c>
      <c r="F38" s="155">
        <v>45072</v>
      </c>
      <c r="G38" s="145" t="s">
        <v>8099</v>
      </c>
      <c r="H38" s="145" t="s">
        <v>8100</v>
      </c>
      <c r="I38" s="145">
        <v>45080</v>
      </c>
      <c r="J38" s="150">
        <f>I38+16</f>
        <v>45096</v>
      </c>
      <c r="K38" s="425">
        <f>I38+18</f>
        <v>45098</v>
      </c>
      <c r="L38" s="425">
        <f>I38+26</f>
        <v>45106</v>
      </c>
      <c r="M38" s="425">
        <f>I38+28</f>
        <v>45108</v>
      </c>
      <c r="N38" s="425">
        <f>I38+31</f>
        <v>45111</v>
      </c>
      <c r="O38" s="425">
        <f>I38+34</f>
        <v>45114</v>
      </c>
      <c r="P38" s="425">
        <f>I38+36</f>
        <v>45116</v>
      </c>
    </row>
    <row r="39" spans="1:16" s="14" customFormat="1" ht="16.5" hidden="1" customHeight="1" thickBot="1">
      <c r="A39" s="684"/>
      <c r="B39" s="684"/>
      <c r="C39" s="601"/>
      <c r="D39" s="157"/>
      <c r="E39" s="427"/>
      <c r="F39" s="427"/>
      <c r="G39" s="598"/>
      <c r="H39" s="147"/>
      <c r="I39" s="147"/>
      <c r="J39" s="427"/>
      <c r="K39" s="427"/>
      <c r="L39" s="427"/>
      <c r="M39" s="427"/>
      <c r="N39" s="427"/>
      <c r="O39" s="427"/>
      <c r="P39" s="427"/>
    </row>
    <row r="40" spans="1:16" s="14" customFormat="1" ht="16.5" hidden="1" customHeight="1" thickTop="1">
      <c r="A40" s="684"/>
      <c r="B40" s="684"/>
      <c r="C40" s="525" t="s">
        <v>6377</v>
      </c>
      <c r="D40" s="89" t="s">
        <v>8063</v>
      </c>
      <c r="E40" s="89">
        <v>45069</v>
      </c>
      <c r="F40" s="526">
        <v>45079</v>
      </c>
      <c r="G40" s="145" t="s">
        <v>2993</v>
      </c>
      <c r="H40" s="145" t="s">
        <v>8101</v>
      </c>
      <c r="I40" s="145">
        <v>45087</v>
      </c>
      <c r="J40" s="150">
        <f>I40+16</f>
        <v>45103</v>
      </c>
      <c r="K40" s="425">
        <f>I40+18</f>
        <v>45105</v>
      </c>
      <c r="L40" s="425">
        <f>I40+26</f>
        <v>45113</v>
      </c>
      <c r="M40" s="425">
        <f>I40+28</f>
        <v>45115</v>
      </c>
      <c r="N40" s="425">
        <f>I40+31</f>
        <v>45118</v>
      </c>
      <c r="O40" s="425">
        <f>I40+34</f>
        <v>45121</v>
      </c>
      <c r="P40" s="425">
        <f>I40+36</f>
        <v>45123</v>
      </c>
    </row>
    <row r="41" spans="1:16" s="14" customFormat="1" ht="16.5" hidden="1" customHeight="1" thickBot="1">
      <c r="A41" s="684"/>
      <c r="B41" s="684"/>
      <c r="C41" s="601"/>
      <c r="D41" s="157"/>
      <c r="E41" s="427"/>
      <c r="F41" s="147"/>
      <c r="G41" s="598"/>
      <c r="H41" s="147"/>
      <c r="I41" s="147"/>
      <c r="J41" s="427"/>
      <c r="K41" s="427"/>
      <c r="L41" s="427"/>
      <c r="M41" s="427"/>
      <c r="N41" s="427"/>
      <c r="O41" s="427"/>
      <c r="P41" s="427"/>
    </row>
    <row r="42" spans="1:16" s="14" customFormat="1" ht="16.5" hidden="1" customHeight="1" thickTop="1">
      <c r="A42" s="684"/>
      <c r="B42" s="684"/>
      <c r="C42" s="525" t="s">
        <v>6380</v>
      </c>
      <c r="D42" s="89" t="s">
        <v>8102</v>
      </c>
      <c r="E42" s="89">
        <v>45079</v>
      </c>
      <c r="F42" s="526">
        <v>45088</v>
      </c>
      <c r="G42" s="145" t="s">
        <v>8074</v>
      </c>
      <c r="H42" s="145" t="s">
        <v>8103</v>
      </c>
      <c r="I42" s="145">
        <v>45094</v>
      </c>
      <c r="J42" s="150">
        <f>I42+16</f>
        <v>45110</v>
      </c>
      <c r="K42" s="425">
        <f>I42+18</f>
        <v>45112</v>
      </c>
      <c r="L42" s="425">
        <f>I42+26</f>
        <v>45120</v>
      </c>
      <c r="M42" s="425">
        <f>I42+28</f>
        <v>45122</v>
      </c>
      <c r="N42" s="425">
        <f>I42+31</f>
        <v>45125</v>
      </c>
      <c r="O42" s="425">
        <f>I42+34</f>
        <v>45128</v>
      </c>
      <c r="P42" s="425">
        <f>I42+36</f>
        <v>45130</v>
      </c>
    </row>
    <row r="43" spans="1:16" s="14" customFormat="1" ht="16.5" hidden="1" customHeight="1" thickBot="1">
      <c r="A43" s="684"/>
      <c r="B43" s="684"/>
      <c r="C43" s="601"/>
      <c r="D43" s="157"/>
      <c r="E43" s="427"/>
      <c r="F43" s="427"/>
      <c r="G43" s="598"/>
      <c r="H43" s="147"/>
      <c r="I43" s="147"/>
      <c r="J43" s="427"/>
      <c r="K43" s="427"/>
      <c r="L43" s="427"/>
      <c r="M43" s="427"/>
      <c r="N43" s="427"/>
      <c r="O43" s="427"/>
      <c r="P43" s="427"/>
    </row>
    <row r="44" spans="1:16" s="14" customFormat="1" ht="16.5" hidden="1" customHeight="1" thickTop="1">
      <c r="A44" s="684"/>
      <c r="B44" s="684"/>
      <c r="C44" s="525" t="s">
        <v>6383</v>
      </c>
      <c r="D44" s="89" t="s">
        <v>8104</v>
      </c>
      <c r="E44" s="89">
        <v>45086</v>
      </c>
      <c r="F44" s="526">
        <v>45093</v>
      </c>
      <c r="G44" s="145" t="s">
        <v>8077</v>
      </c>
      <c r="H44" s="145" t="s">
        <v>8105</v>
      </c>
      <c r="I44" s="145">
        <v>45101</v>
      </c>
      <c r="J44" s="150">
        <f t="shared" ref="J44" si="0">I44+16</f>
        <v>45117</v>
      </c>
      <c r="K44" s="425">
        <f t="shared" ref="K44" si="1">I44+18</f>
        <v>45119</v>
      </c>
      <c r="L44" s="425">
        <f t="shared" ref="L44" si="2">I44+26</f>
        <v>45127</v>
      </c>
      <c r="M44" s="425">
        <f t="shared" ref="M44" si="3">I44+28</f>
        <v>45129</v>
      </c>
      <c r="N44" s="425">
        <f t="shared" ref="N44" si="4">I44+31</f>
        <v>45132</v>
      </c>
      <c r="O44" s="425">
        <f t="shared" ref="O44" si="5">I44+34</f>
        <v>45135</v>
      </c>
      <c r="P44" s="425">
        <f t="shared" ref="P44" si="6">I44+36</f>
        <v>45137</v>
      </c>
    </row>
    <row r="45" spans="1:16" s="14" customFormat="1" ht="16.5" hidden="1" customHeight="1" thickBot="1">
      <c r="A45" s="684"/>
      <c r="B45" s="684"/>
      <c r="C45" s="601"/>
      <c r="D45" s="157"/>
      <c r="E45" s="427"/>
      <c r="F45" s="147"/>
      <c r="G45" s="598"/>
      <c r="H45" s="147"/>
      <c r="I45" s="147"/>
      <c r="J45" s="427"/>
      <c r="K45" s="427"/>
      <c r="L45" s="427"/>
      <c r="M45" s="427"/>
      <c r="N45" s="427"/>
      <c r="O45" s="427"/>
      <c r="P45" s="427"/>
    </row>
    <row r="46" spans="1:16" s="14" customFormat="1" ht="16.5" hidden="1" customHeight="1" thickTop="1">
      <c r="A46" s="684"/>
      <c r="B46" s="684"/>
      <c r="C46" s="525" t="s">
        <v>6446</v>
      </c>
      <c r="D46" s="3585" t="s">
        <v>8072</v>
      </c>
      <c r="E46" s="89">
        <v>45094</v>
      </c>
      <c r="F46" s="526">
        <v>45102</v>
      </c>
      <c r="G46" s="145" t="s">
        <v>6386</v>
      </c>
      <c r="H46" s="145" t="s">
        <v>8106</v>
      </c>
      <c r="I46" s="145">
        <v>45108</v>
      </c>
      <c r="J46" s="150">
        <f t="shared" ref="J46" si="7">I46+16</f>
        <v>45124</v>
      </c>
      <c r="K46" s="425">
        <f t="shared" ref="K46" si="8">I46+18</f>
        <v>45126</v>
      </c>
      <c r="L46" s="425">
        <f t="shared" ref="L46" si="9">I46+26</f>
        <v>45134</v>
      </c>
      <c r="M46" s="425">
        <f t="shared" ref="M46" si="10">I46+28</f>
        <v>45136</v>
      </c>
      <c r="N46" s="425">
        <f t="shared" ref="N46" si="11">I46+31</f>
        <v>45139</v>
      </c>
      <c r="O46" s="425">
        <f t="shared" ref="O46" si="12">I46+34</f>
        <v>45142</v>
      </c>
      <c r="P46" s="425">
        <f t="shared" ref="P46" si="13">I46+36</f>
        <v>45144</v>
      </c>
    </row>
    <row r="47" spans="1:16" hidden="1"/>
    <row r="48" spans="1:16" s="14" customFormat="1" ht="16.5" hidden="1" customHeight="1" thickTop="1">
      <c r="A48" s="684"/>
      <c r="B48" s="684"/>
      <c r="C48" s="525" t="s">
        <v>6449</v>
      </c>
      <c r="D48" s="89" t="s">
        <v>8075</v>
      </c>
      <c r="E48" s="89">
        <v>45100</v>
      </c>
      <c r="F48" s="526">
        <v>45107</v>
      </c>
      <c r="G48" s="145" t="s">
        <v>8107</v>
      </c>
      <c r="H48" s="145" t="s">
        <v>8108</v>
      </c>
      <c r="I48" s="145">
        <v>45115</v>
      </c>
      <c r="J48" s="150">
        <f t="shared" ref="J48" si="14">I48+16</f>
        <v>45131</v>
      </c>
      <c r="K48" s="425">
        <f t="shared" ref="K48" si="15">I48+18</f>
        <v>45133</v>
      </c>
      <c r="L48" s="425">
        <f t="shared" ref="L48" si="16">I48+26</f>
        <v>45141</v>
      </c>
      <c r="M48" s="425">
        <f t="shared" ref="M48" si="17">I48+28</f>
        <v>45143</v>
      </c>
      <c r="N48" s="425">
        <f t="shared" ref="N48" si="18">I48+31</f>
        <v>45146</v>
      </c>
      <c r="O48" s="425">
        <f t="shared" ref="O48" si="19">I48+34</f>
        <v>45149</v>
      </c>
      <c r="P48" s="425">
        <f t="shared" ref="P48" si="20">I48+36</f>
        <v>45151</v>
      </c>
    </row>
    <row r="49" spans="1:16" s="14" customFormat="1" ht="16.5" hidden="1" customHeight="1" thickBot="1">
      <c r="A49" s="684"/>
      <c r="B49" s="684"/>
      <c r="C49" s="601"/>
      <c r="D49" s="157"/>
      <c r="E49" s="427"/>
      <c r="F49" s="147"/>
      <c r="G49" s="598"/>
      <c r="H49" s="147"/>
      <c r="I49" s="147"/>
      <c r="J49" s="427"/>
      <c r="K49" s="427"/>
      <c r="L49" s="427"/>
      <c r="M49" s="427"/>
      <c r="N49" s="427"/>
      <c r="O49" s="427"/>
      <c r="P49" s="427"/>
    </row>
    <row r="50" spans="1:16" s="14" customFormat="1" ht="16.5" hidden="1" customHeight="1" thickTop="1">
      <c r="A50" s="684"/>
      <c r="B50" s="684"/>
      <c r="C50" s="525" t="s">
        <v>6479</v>
      </c>
      <c r="D50" s="89" t="s">
        <v>8109</v>
      </c>
      <c r="E50" s="89">
        <v>45106</v>
      </c>
      <c r="F50" s="155">
        <v>45114</v>
      </c>
      <c r="G50" s="145" t="s">
        <v>8086</v>
      </c>
      <c r="H50" s="145" t="s">
        <v>8110</v>
      </c>
      <c r="I50" s="145">
        <v>45122</v>
      </c>
      <c r="J50" s="150">
        <f t="shared" ref="J50" si="21">I50+16</f>
        <v>45138</v>
      </c>
      <c r="K50" s="425">
        <f t="shared" ref="K50" si="22">I50+18</f>
        <v>45140</v>
      </c>
      <c r="L50" s="425">
        <f t="shared" ref="L50" si="23">I50+26</f>
        <v>45148</v>
      </c>
      <c r="M50" s="425">
        <f t="shared" ref="M50" si="24">I50+28</f>
        <v>45150</v>
      </c>
      <c r="N50" s="425">
        <f t="shared" ref="N50" si="25">I50+31</f>
        <v>45153</v>
      </c>
      <c r="O50" s="425">
        <f t="shared" ref="O50" si="26">I50+34</f>
        <v>45156</v>
      </c>
      <c r="P50" s="425">
        <f t="shared" ref="P50" si="27">I50+36</f>
        <v>45158</v>
      </c>
    </row>
    <row r="51" spans="1:16" s="14" customFormat="1" ht="16.5" hidden="1" customHeight="1" thickBot="1">
      <c r="A51" s="684"/>
      <c r="B51" s="684"/>
      <c r="C51" s="601"/>
      <c r="D51" s="157"/>
      <c r="E51" s="427"/>
      <c r="F51" s="427"/>
      <c r="G51" s="598"/>
      <c r="H51" s="147"/>
      <c r="I51" s="147"/>
      <c r="J51" s="427"/>
      <c r="K51" s="427"/>
      <c r="L51" s="427"/>
      <c r="M51" s="427"/>
      <c r="N51" s="427"/>
      <c r="O51" s="427"/>
      <c r="P51" s="427"/>
    </row>
    <row r="52" spans="1:16" s="14" customFormat="1" ht="16.5" hidden="1" customHeight="1" thickTop="1">
      <c r="A52" s="684"/>
      <c r="B52" s="684"/>
      <c r="C52" s="525" t="s">
        <v>6422</v>
      </c>
      <c r="D52" s="89" t="s">
        <v>8111</v>
      </c>
      <c r="E52" s="89">
        <v>45115</v>
      </c>
      <c r="F52" s="526">
        <v>45121</v>
      </c>
      <c r="G52" s="145" t="s">
        <v>8055</v>
      </c>
      <c r="H52" s="145" t="s">
        <v>8112</v>
      </c>
      <c r="I52" s="145">
        <v>45129</v>
      </c>
      <c r="J52" s="150">
        <f>I52+16</f>
        <v>45145</v>
      </c>
      <c r="K52" s="425">
        <f>I52+18</f>
        <v>45147</v>
      </c>
      <c r="L52" s="425">
        <f>I52+26</f>
        <v>45155</v>
      </c>
      <c r="M52" s="425">
        <f>I52+28</f>
        <v>45157</v>
      </c>
      <c r="N52" s="425">
        <f>I52+31</f>
        <v>45160</v>
      </c>
      <c r="O52" s="425">
        <f>I52+34</f>
        <v>45163</v>
      </c>
      <c r="P52" s="425">
        <f>I52+36</f>
        <v>45165</v>
      </c>
    </row>
    <row r="53" spans="1:16" s="14" customFormat="1" ht="16.5" hidden="1" customHeight="1" thickBot="1">
      <c r="A53" s="684"/>
      <c r="B53" s="684"/>
      <c r="C53" s="601"/>
      <c r="D53" s="157"/>
      <c r="E53" s="427"/>
      <c r="F53" s="147"/>
      <c r="G53" s="598"/>
      <c r="H53" s="147"/>
      <c r="I53" s="147"/>
      <c r="J53" s="427"/>
      <c r="K53" s="427"/>
      <c r="L53" s="427"/>
      <c r="M53" s="427"/>
      <c r="N53" s="427"/>
      <c r="O53" s="427"/>
      <c r="P53" s="427"/>
    </row>
    <row r="54" spans="1:16" s="14" customFormat="1" ht="16.5" hidden="1" customHeight="1" thickTop="1">
      <c r="A54" s="684"/>
      <c r="B54" s="684"/>
      <c r="C54" s="525" t="s">
        <v>6396</v>
      </c>
      <c r="D54" s="89" t="s">
        <v>8084</v>
      </c>
      <c r="E54" s="89">
        <v>45119</v>
      </c>
      <c r="F54" s="155">
        <v>45128</v>
      </c>
      <c r="G54" s="145" t="s">
        <v>8058</v>
      </c>
      <c r="H54" s="145" t="s">
        <v>8113</v>
      </c>
      <c r="I54" s="145">
        <v>45136</v>
      </c>
      <c r="J54" s="150">
        <f>I54+16</f>
        <v>45152</v>
      </c>
      <c r="K54" s="425">
        <f>I54+18</f>
        <v>45154</v>
      </c>
      <c r="L54" s="425">
        <f>I54+26</f>
        <v>45162</v>
      </c>
      <c r="M54" s="425">
        <f>I54+28</f>
        <v>45164</v>
      </c>
      <c r="N54" s="425">
        <f>I54+31</f>
        <v>45167</v>
      </c>
      <c r="O54" s="425">
        <f>I54+34</f>
        <v>45170</v>
      </c>
      <c r="P54" s="425">
        <f>I54+36</f>
        <v>45172</v>
      </c>
    </row>
    <row r="55" spans="1:16" s="14" customFormat="1" ht="16.5" hidden="1" customHeight="1" thickBot="1">
      <c r="A55" s="684"/>
      <c r="B55" s="684"/>
      <c r="C55" s="601"/>
      <c r="D55" s="157"/>
      <c r="E55" s="427"/>
      <c r="F55" s="427"/>
      <c r="G55" s="598"/>
      <c r="H55" s="147"/>
      <c r="I55" s="147"/>
      <c r="J55" s="427"/>
      <c r="K55" s="427"/>
      <c r="L55" s="427"/>
      <c r="M55" s="427"/>
      <c r="N55" s="427"/>
      <c r="O55" s="427"/>
      <c r="P55" s="427"/>
    </row>
    <row r="56" spans="1:16" s="14" customFormat="1" ht="16.5" hidden="1" customHeight="1" thickTop="1">
      <c r="A56" s="684"/>
      <c r="B56" s="684"/>
      <c r="C56" s="525" t="s">
        <v>4659</v>
      </c>
      <c r="D56" s="89" t="s">
        <v>8087</v>
      </c>
      <c r="E56" s="89">
        <v>45125</v>
      </c>
      <c r="F56" s="526">
        <v>45135</v>
      </c>
      <c r="G56" s="145" t="s">
        <v>8094</v>
      </c>
      <c r="H56" s="145" t="s">
        <v>8114</v>
      </c>
      <c r="I56" s="145">
        <v>45143</v>
      </c>
      <c r="J56" s="150">
        <f>I56+16</f>
        <v>45159</v>
      </c>
      <c r="K56" s="425">
        <f>I56+18</f>
        <v>45161</v>
      </c>
      <c r="L56" s="425">
        <f>I56+26</f>
        <v>45169</v>
      </c>
      <c r="M56" s="425">
        <f>I56+28</f>
        <v>45171</v>
      </c>
      <c r="N56" s="425">
        <f>I56+31</f>
        <v>45174</v>
      </c>
      <c r="O56" s="425">
        <f>I56+34</f>
        <v>45177</v>
      </c>
      <c r="P56" s="425">
        <f>I56+36</f>
        <v>45179</v>
      </c>
    </row>
    <row r="57" spans="1:16" s="14" customFormat="1" ht="16.5" hidden="1" customHeight="1" thickBot="1">
      <c r="A57" s="684"/>
      <c r="B57" s="684"/>
      <c r="C57" s="601" t="s">
        <v>3401</v>
      </c>
      <c r="D57" s="157" t="s">
        <v>3402</v>
      </c>
      <c r="E57" s="427">
        <v>45128</v>
      </c>
      <c r="F57" s="147">
        <v>45138</v>
      </c>
      <c r="G57" s="598"/>
      <c r="H57" s="147"/>
      <c r="I57" s="147"/>
      <c r="J57" s="427"/>
      <c r="K57" s="427"/>
      <c r="L57" s="427"/>
      <c r="M57" s="427"/>
      <c r="N57" s="427"/>
      <c r="O57" s="427"/>
      <c r="P57" s="427"/>
    </row>
    <row r="58" spans="1:16" s="14" customFormat="1" ht="16.5" hidden="1" customHeight="1" thickTop="1">
      <c r="A58" s="684"/>
      <c r="B58" s="684"/>
      <c r="C58" s="525" t="s">
        <v>4961</v>
      </c>
      <c r="D58" s="89" t="s">
        <v>8089</v>
      </c>
      <c r="E58" s="89">
        <v>45137</v>
      </c>
      <c r="F58" s="526">
        <v>45144</v>
      </c>
      <c r="G58" s="145" t="s">
        <v>8065</v>
      </c>
      <c r="H58" s="145" t="s">
        <v>8115</v>
      </c>
      <c r="I58" s="145">
        <v>45150</v>
      </c>
      <c r="J58" s="150">
        <f>I58+16</f>
        <v>45166</v>
      </c>
      <c r="K58" s="425">
        <f>I58+18</f>
        <v>45168</v>
      </c>
      <c r="L58" s="425">
        <f>I58+26</f>
        <v>45176</v>
      </c>
      <c r="M58" s="425">
        <f>I58+28</f>
        <v>45178</v>
      </c>
      <c r="N58" s="425">
        <f>I58+31</f>
        <v>45181</v>
      </c>
      <c r="O58" s="425">
        <f>I58+34</f>
        <v>45184</v>
      </c>
      <c r="P58" s="425">
        <f>I58+36</f>
        <v>45186</v>
      </c>
    </row>
    <row r="59" spans="1:16" s="14" customFormat="1" ht="16.5" hidden="1" customHeight="1" thickBot="1">
      <c r="A59" s="684"/>
      <c r="B59" s="684"/>
      <c r="C59" s="601"/>
      <c r="D59" s="157"/>
      <c r="E59" s="427"/>
      <c r="F59" s="147"/>
      <c r="G59" s="598"/>
      <c r="H59" s="147"/>
      <c r="I59" s="147"/>
      <c r="J59" s="427"/>
      <c r="K59" s="427"/>
      <c r="L59" s="427"/>
      <c r="M59" s="427"/>
      <c r="N59" s="427"/>
      <c r="O59" s="427"/>
      <c r="P59" s="427"/>
    </row>
    <row r="60" spans="1:16" s="14" customFormat="1" ht="16.5" hidden="1" customHeight="1" thickTop="1">
      <c r="A60" s="684"/>
      <c r="B60" s="684"/>
      <c r="C60" s="525" t="s">
        <v>6462</v>
      </c>
      <c r="D60" s="89" t="s">
        <v>8116</v>
      </c>
      <c r="E60" s="89">
        <v>45139</v>
      </c>
      <c r="F60" s="526">
        <v>45149</v>
      </c>
      <c r="G60" s="145" t="s">
        <v>8117</v>
      </c>
      <c r="H60" s="145" t="s">
        <v>8118</v>
      </c>
      <c r="I60" s="145">
        <v>45157</v>
      </c>
      <c r="J60" s="150">
        <f>I60+16</f>
        <v>45173</v>
      </c>
      <c r="K60" s="425">
        <f>I60+18</f>
        <v>45175</v>
      </c>
      <c r="L60" s="425">
        <f>I60+26</f>
        <v>45183</v>
      </c>
      <c r="M60" s="425">
        <f>I60+28</f>
        <v>45185</v>
      </c>
      <c r="N60" s="425">
        <f>I60+31</f>
        <v>45188</v>
      </c>
      <c r="O60" s="425">
        <f>I60+34</f>
        <v>45191</v>
      </c>
      <c r="P60" s="425">
        <f>I60+36</f>
        <v>45193</v>
      </c>
    </row>
    <row r="61" spans="1:16" s="14" customFormat="1" ht="16.5" hidden="1" customHeight="1" thickBot="1">
      <c r="A61" s="684"/>
      <c r="B61" s="684"/>
      <c r="C61" s="601"/>
      <c r="D61" s="157"/>
      <c r="E61" s="427"/>
      <c r="F61" s="147"/>
      <c r="G61" s="598"/>
      <c r="H61" s="147"/>
      <c r="I61" s="147"/>
      <c r="J61" s="427"/>
      <c r="K61" s="427"/>
      <c r="L61" s="427"/>
      <c r="M61" s="427"/>
      <c r="N61" s="427"/>
      <c r="O61" s="427"/>
      <c r="P61" s="427"/>
    </row>
    <row r="62" spans="1:16" s="14" customFormat="1" ht="16.5" hidden="1" customHeight="1" thickTop="1">
      <c r="A62" s="684"/>
      <c r="B62" s="684"/>
      <c r="C62" s="656" t="s">
        <v>3408</v>
      </c>
      <c r="D62" s="89" t="s">
        <v>3409</v>
      </c>
      <c r="E62" s="89">
        <v>45148</v>
      </c>
      <c r="F62" s="526">
        <v>45158</v>
      </c>
      <c r="G62" s="145" t="s">
        <v>2993</v>
      </c>
      <c r="H62" s="145" t="s">
        <v>7919</v>
      </c>
      <c r="I62" s="145">
        <v>45164</v>
      </c>
      <c r="J62" s="150">
        <f>I62+16</f>
        <v>45180</v>
      </c>
      <c r="K62" s="425">
        <f>I62+18</f>
        <v>45182</v>
      </c>
      <c r="L62" s="425">
        <f>I62+26</f>
        <v>45190</v>
      </c>
      <c r="M62" s="425">
        <f>I62+28</f>
        <v>45192</v>
      </c>
      <c r="N62" s="425">
        <f>I62+31</f>
        <v>45195</v>
      </c>
      <c r="O62" s="425">
        <f>I62+34</f>
        <v>45198</v>
      </c>
      <c r="P62" s="425">
        <f>I62+36</f>
        <v>45200</v>
      </c>
    </row>
    <row r="63" spans="1:16" hidden="1"/>
    <row r="64" spans="1:16" s="14" customFormat="1" ht="16.5" hidden="1" customHeight="1" thickTop="1">
      <c r="A64" s="2157"/>
      <c r="B64" s="2157"/>
      <c r="C64" s="525"/>
      <c r="D64" s="89"/>
      <c r="E64" s="89"/>
      <c r="F64" s="526"/>
      <c r="G64" s="145" t="s">
        <v>8074</v>
      </c>
      <c r="H64" s="145" t="s">
        <v>8119</v>
      </c>
      <c r="I64" s="145">
        <v>45171</v>
      </c>
      <c r="J64" s="150">
        <f>I64+16</f>
        <v>45187</v>
      </c>
      <c r="K64" s="425">
        <f>I64+18</f>
        <v>45189</v>
      </c>
      <c r="L64" s="425">
        <f>I64+26</f>
        <v>45197</v>
      </c>
      <c r="M64" s="425">
        <f>I64+28</f>
        <v>45199</v>
      </c>
      <c r="N64" s="425">
        <f>I64+31</f>
        <v>45202</v>
      </c>
      <c r="O64" s="425">
        <f>I64+34</f>
        <v>45205</v>
      </c>
      <c r="P64" s="425">
        <f>I64+36</f>
        <v>45207</v>
      </c>
    </row>
    <row r="65" spans="1:17" s="14" customFormat="1" ht="16.5" hidden="1" customHeight="1" thickBot="1">
      <c r="A65" s="2157"/>
      <c r="B65" s="2157"/>
      <c r="C65" s="823" t="s">
        <v>4664</v>
      </c>
      <c r="D65" s="157" t="s">
        <v>8120</v>
      </c>
      <c r="E65" s="427">
        <v>45157</v>
      </c>
      <c r="F65" s="147">
        <v>45167</v>
      </c>
      <c r="G65" s="598"/>
      <c r="H65" s="147"/>
      <c r="I65" s="147"/>
      <c r="J65" s="427"/>
      <c r="K65" s="427"/>
      <c r="L65" s="427"/>
      <c r="M65" s="427"/>
      <c r="N65" s="427"/>
      <c r="O65" s="427"/>
      <c r="P65" s="427"/>
    </row>
    <row r="66" spans="1:17" s="14" customFormat="1" ht="16.5" hidden="1" customHeight="1" thickTop="1">
      <c r="A66" s="2157"/>
      <c r="B66" s="2157"/>
      <c r="C66" s="525" t="s">
        <v>6377</v>
      </c>
      <c r="D66" s="89" t="s">
        <v>8121</v>
      </c>
      <c r="E66" s="89">
        <v>45161</v>
      </c>
      <c r="F66" s="155">
        <v>45170</v>
      </c>
      <c r="G66" s="145" t="s">
        <v>8077</v>
      </c>
      <c r="H66" s="145" t="s">
        <v>8122</v>
      </c>
      <c r="I66" s="145">
        <v>45178</v>
      </c>
      <c r="J66" s="150">
        <f>I66+16</f>
        <v>45194</v>
      </c>
      <c r="K66" s="425">
        <f>I66+18</f>
        <v>45196</v>
      </c>
      <c r="L66" s="425">
        <f>I66+26</f>
        <v>45204</v>
      </c>
      <c r="M66" s="425">
        <f>I66+28</f>
        <v>45206</v>
      </c>
      <c r="N66" s="425">
        <f>I66+31</f>
        <v>45209</v>
      </c>
      <c r="O66" s="425">
        <f>I66+34</f>
        <v>45212</v>
      </c>
      <c r="P66" s="425">
        <f>I66+36</f>
        <v>45214</v>
      </c>
    </row>
    <row r="67" spans="1:17" s="14" customFormat="1" ht="16.5" hidden="1" customHeight="1" thickBot="1">
      <c r="A67" s="2157"/>
      <c r="B67" s="2157"/>
      <c r="C67" s="601"/>
      <c r="D67" s="157"/>
      <c r="E67" s="427"/>
      <c r="F67" s="427"/>
      <c r="G67" s="598"/>
      <c r="H67" s="147"/>
      <c r="I67" s="147"/>
      <c r="J67" s="427"/>
      <c r="K67" s="427"/>
      <c r="L67" s="427"/>
      <c r="M67" s="427"/>
      <c r="N67" s="427"/>
      <c r="O67" s="427"/>
      <c r="P67" s="427"/>
    </row>
    <row r="68" spans="1:17" s="14" customFormat="1" ht="16.5" hidden="1" customHeight="1" thickTop="1">
      <c r="A68" s="2157"/>
      <c r="B68" s="2157"/>
      <c r="C68" s="525" t="s">
        <v>6500</v>
      </c>
      <c r="D68" s="89" t="s">
        <v>8123</v>
      </c>
      <c r="E68" s="89">
        <v>45171</v>
      </c>
      <c r="F68" s="526">
        <v>45179</v>
      </c>
      <c r="G68" s="145" t="s">
        <v>6386</v>
      </c>
      <c r="H68" s="145" t="s">
        <v>8124</v>
      </c>
      <c r="I68" s="145">
        <v>45185</v>
      </c>
      <c r="J68" s="150">
        <f>I68+16</f>
        <v>45201</v>
      </c>
      <c r="K68" s="425">
        <f>I68+18</f>
        <v>45203</v>
      </c>
      <c r="L68" s="425">
        <f>I68+26</f>
        <v>45211</v>
      </c>
      <c r="M68" s="425">
        <f>I68+28</f>
        <v>45213</v>
      </c>
      <c r="N68" s="425">
        <f>I68+31</f>
        <v>45216</v>
      </c>
      <c r="O68" s="425">
        <f>I68+34</f>
        <v>45219</v>
      </c>
      <c r="P68" s="425">
        <f>I68+36</f>
        <v>45221</v>
      </c>
    </row>
    <row r="69" spans="1:17" s="14" customFormat="1" ht="16.5" hidden="1" customHeight="1" thickBot="1">
      <c r="A69" s="2157"/>
      <c r="B69" s="2157"/>
      <c r="C69" s="601"/>
      <c r="D69" s="157"/>
      <c r="E69" s="427"/>
      <c r="F69" s="147"/>
      <c r="G69" s="598"/>
      <c r="H69" s="147"/>
      <c r="I69" s="147"/>
      <c r="J69" s="427"/>
      <c r="K69" s="427"/>
      <c r="L69" s="427"/>
      <c r="M69" s="427"/>
      <c r="N69" s="427"/>
      <c r="O69" s="427"/>
      <c r="P69" s="427"/>
    </row>
    <row r="70" spans="1:17" s="14" customFormat="1" ht="16.5" hidden="1" customHeight="1" thickTop="1">
      <c r="A70" s="2157"/>
      <c r="B70" s="2157"/>
      <c r="C70" s="525" t="s">
        <v>6383</v>
      </c>
      <c r="D70" s="89" t="s">
        <v>8103</v>
      </c>
      <c r="E70" s="89">
        <v>45177</v>
      </c>
      <c r="F70" s="155">
        <v>45186</v>
      </c>
      <c r="G70" s="145" t="s">
        <v>8107</v>
      </c>
      <c r="H70" s="145" t="s">
        <v>8125</v>
      </c>
      <c r="I70" s="145">
        <v>45192</v>
      </c>
      <c r="J70" s="150">
        <f>I70+16</f>
        <v>45208</v>
      </c>
      <c r="K70" s="425">
        <f>I70+18</f>
        <v>45210</v>
      </c>
      <c r="L70" s="425">
        <f>I70+26</f>
        <v>45218</v>
      </c>
      <c r="M70" s="425">
        <f>I70+28</f>
        <v>45220</v>
      </c>
      <c r="N70" s="425">
        <f>I70+31</f>
        <v>45223</v>
      </c>
      <c r="O70" s="425">
        <f>I70+34</f>
        <v>45226</v>
      </c>
      <c r="P70" s="425">
        <f>I70+36</f>
        <v>45228</v>
      </c>
    </row>
    <row r="71" spans="1:17" s="14" customFormat="1" ht="16.5" hidden="1" customHeight="1" thickBot="1">
      <c r="A71" s="2157"/>
      <c r="B71" s="2157"/>
      <c r="C71" s="601"/>
      <c r="D71" s="157"/>
      <c r="E71" s="427"/>
      <c r="F71" s="427"/>
      <c r="G71" s="598"/>
      <c r="H71" s="147"/>
      <c r="I71" s="147"/>
      <c r="J71" s="427"/>
      <c r="K71" s="427"/>
      <c r="L71" s="427"/>
      <c r="M71" s="427"/>
      <c r="N71" s="427"/>
      <c r="O71" s="427"/>
      <c r="P71" s="427"/>
    </row>
    <row r="72" spans="1:17" s="14" customFormat="1" ht="16.5" hidden="1" customHeight="1" thickTop="1">
      <c r="A72" s="2157"/>
      <c r="B72" s="2157"/>
      <c r="C72" s="525" t="s">
        <v>6446</v>
      </c>
      <c r="D72" s="89" t="s">
        <v>8105</v>
      </c>
      <c r="E72" s="89">
        <v>45184</v>
      </c>
      <c r="F72" s="526">
        <v>45193</v>
      </c>
      <c r="G72" s="145" t="s">
        <v>8086</v>
      </c>
      <c r="H72" s="145" t="s">
        <v>8126</v>
      </c>
      <c r="I72" s="145">
        <v>45199</v>
      </c>
      <c r="J72" s="150">
        <f>I72+16</f>
        <v>45215</v>
      </c>
      <c r="K72" s="425">
        <f>I72+18</f>
        <v>45217</v>
      </c>
      <c r="L72" s="425">
        <f>I72+26</f>
        <v>45225</v>
      </c>
      <c r="M72" s="425">
        <f>I72+28</f>
        <v>45227</v>
      </c>
      <c r="N72" s="425">
        <f>I72+31</f>
        <v>45230</v>
      </c>
      <c r="O72" s="425">
        <f>I72+34</f>
        <v>45233</v>
      </c>
      <c r="P72" s="425">
        <f>I72+36</f>
        <v>45235</v>
      </c>
    </row>
    <row r="73" spans="1:17" s="14" customFormat="1" ht="16.5" hidden="1" customHeight="1" thickBot="1">
      <c r="A73" s="2157"/>
      <c r="B73" s="2157"/>
      <c r="C73" s="601"/>
      <c r="D73" s="157"/>
      <c r="E73" s="427"/>
      <c r="F73" s="147"/>
      <c r="G73" s="598"/>
      <c r="H73" s="147"/>
      <c r="I73" s="147"/>
      <c r="J73" s="427"/>
      <c r="K73" s="427"/>
      <c r="L73" s="427"/>
      <c r="M73" s="427"/>
      <c r="N73" s="427"/>
      <c r="O73" s="427"/>
      <c r="P73" s="427"/>
    </row>
    <row r="74" spans="1:17" s="14" customFormat="1" ht="16.5" hidden="1" customHeight="1" thickTop="1">
      <c r="A74" s="2157"/>
      <c r="B74" s="2157"/>
      <c r="C74" s="525" t="s">
        <v>6449</v>
      </c>
      <c r="D74" s="89" t="s">
        <v>8106</v>
      </c>
      <c r="E74" s="89">
        <v>45188</v>
      </c>
      <c r="F74" s="155">
        <v>45198</v>
      </c>
      <c r="G74" s="145" t="s">
        <v>8055</v>
      </c>
      <c r="H74" s="145" t="s">
        <v>8127</v>
      </c>
      <c r="I74" s="145">
        <v>45206</v>
      </c>
      <c r="J74" s="150">
        <f>I74+16</f>
        <v>45222</v>
      </c>
      <c r="K74" s="425">
        <f>I74+18</f>
        <v>45224</v>
      </c>
      <c r="L74" s="425">
        <f>I74+26</f>
        <v>45232</v>
      </c>
      <c r="M74" s="425">
        <f>I74+28</f>
        <v>45234</v>
      </c>
      <c r="N74" s="425">
        <f>I74+31</f>
        <v>45237</v>
      </c>
      <c r="O74" s="425">
        <f>I74+34</f>
        <v>45240</v>
      </c>
      <c r="P74" s="425">
        <f>I74+36</f>
        <v>45242</v>
      </c>
    </row>
    <row r="75" spans="1:17" s="14" customFormat="1" ht="16.5" hidden="1" customHeight="1" thickBot="1">
      <c r="A75" s="2157"/>
      <c r="B75" s="2157"/>
      <c r="C75" s="601"/>
      <c r="D75" s="157"/>
      <c r="E75" s="427"/>
      <c r="F75" s="427"/>
      <c r="G75" s="598"/>
      <c r="H75" s="147"/>
      <c r="I75" s="147"/>
      <c r="J75" s="427"/>
      <c r="K75" s="427"/>
      <c r="L75" s="427"/>
      <c r="M75" s="427"/>
      <c r="N75" s="427"/>
      <c r="O75" s="427"/>
      <c r="P75" s="427"/>
    </row>
    <row r="76" spans="1:17" s="14" customFormat="1" ht="16.5" hidden="1" customHeight="1" thickTop="1">
      <c r="A76" s="321" t="s">
        <v>8128</v>
      </c>
      <c r="B76" s="321"/>
      <c r="C76" s="525" t="s">
        <v>3326</v>
      </c>
      <c r="D76" s="89" t="s">
        <v>8129</v>
      </c>
      <c r="E76" s="89">
        <v>45199</v>
      </c>
      <c r="F76" s="526">
        <v>45210</v>
      </c>
      <c r="G76" s="145" t="s">
        <v>8130</v>
      </c>
      <c r="H76" s="145" t="s">
        <v>8131</v>
      </c>
      <c r="I76" s="145">
        <v>45213</v>
      </c>
      <c r="J76" s="150">
        <f>I76+16</f>
        <v>45229</v>
      </c>
      <c r="K76" s="425">
        <f>I76+18</f>
        <v>45231</v>
      </c>
      <c r="L76" s="425">
        <f>I76+26</f>
        <v>45239</v>
      </c>
      <c r="M76" s="425">
        <f>I76+28</f>
        <v>45241</v>
      </c>
      <c r="N76" s="425">
        <f>I76+31</f>
        <v>45244</v>
      </c>
      <c r="O76" s="425">
        <f>I76+34</f>
        <v>45247</v>
      </c>
      <c r="P76" s="425">
        <f>I76+36</f>
        <v>45249</v>
      </c>
    </row>
    <row r="77" spans="1:17" s="14" customFormat="1" ht="16.5" hidden="1" customHeight="1" thickBot="1">
      <c r="A77" s="2157"/>
      <c r="B77" s="2157"/>
      <c r="C77" s="601"/>
      <c r="D77" s="157"/>
      <c r="E77" s="427"/>
      <c r="F77" s="147"/>
      <c r="G77" s="598"/>
      <c r="H77" s="147"/>
      <c r="I77" s="147"/>
      <c r="J77" s="427"/>
      <c r="K77" s="427"/>
      <c r="L77" s="427"/>
      <c r="M77" s="427"/>
      <c r="N77" s="427"/>
      <c r="O77" s="427"/>
      <c r="P77" s="427"/>
    </row>
    <row r="78" spans="1:17" s="14" customFormat="1" ht="16.5" hidden="1" customHeight="1" thickTop="1">
      <c r="A78" s="321" t="s">
        <v>6422</v>
      </c>
      <c r="B78" s="321"/>
      <c r="C78" s="525" t="s">
        <v>3398</v>
      </c>
      <c r="D78" s="89" t="s">
        <v>8132</v>
      </c>
      <c r="E78" s="89">
        <v>45204</v>
      </c>
      <c r="F78" s="155">
        <v>45215</v>
      </c>
      <c r="G78" s="145" t="s">
        <v>8094</v>
      </c>
      <c r="H78" s="145" t="s">
        <v>8133</v>
      </c>
      <c r="I78" s="145">
        <v>45220</v>
      </c>
      <c r="J78" s="150">
        <f>I78+16</f>
        <v>45236</v>
      </c>
      <c r="K78" s="425">
        <f>I78+18</f>
        <v>45238</v>
      </c>
      <c r="L78" s="425">
        <f>I78+26</f>
        <v>45246</v>
      </c>
      <c r="M78" s="425">
        <f>I78+28</f>
        <v>45248</v>
      </c>
      <c r="N78" s="425">
        <f>I78+31</f>
        <v>45251</v>
      </c>
      <c r="O78" s="425">
        <f>I78+34</f>
        <v>45254</v>
      </c>
      <c r="P78" s="425">
        <f>I78+36</f>
        <v>45256</v>
      </c>
    </row>
    <row r="79" spans="1:17" hidden="1"/>
    <row r="80" spans="1:17" s="14" customFormat="1" ht="16.5" hidden="1" customHeight="1" thickTop="1">
      <c r="A80" s="2157"/>
      <c r="B80" s="2157"/>
      <c r="C80" s="525" t="s">
        <v>6396</v>
      </c>
      <c r="D80" s="89" t="s">
        <v>8112</v>
      </c>
      <c r="E80" s="89">
        <v>45211</v>
      </c>
      <c r="F80" s="526">
        <v>45221</v>
      </c>
      <c r="G80" s="145" t="s">
        <v>8065</v>
      </c>
      <c r="H80" s="145" t="s">
        <v>8134</v>
      </c>
      <c r="I80" s="145">
        <v>45227</v>
      </c>
      <c r="J80" s="150">
        <f>I80+16</f>
        <v>45243</v>
      </c>
      <c r="K80" s="425">
        <f>I80+18</f>
        <v>45245</v>
      </c>
      <c r="L80" s="425">
        <f>I80+26</f>
        <v>45253</v>
      </c>
      <c r="M80" s="425">
        <f>I80+28</f>
        <v>45255</v>
      </c>
      <c r="N80" s="425">
        <f>I80+31</f>
        <v>45258</v>
      </c>
      <c r="O80" s="425">
        <f>I80+34</f>
        <v>45261</v>
      </c>
      <c r="P80" s="425">
        <f>I80+36</f>
        <v>45263</v>
      </c>
      <c r="Q80" s="29"/>
    </row>
    <row r="81" spans="1:17" s="14" customFormat="1" ht="16.5" hidden="1" customHeight="1" thickBot="1">
      <c r="A81" s="2157"/>
      <c r="B81" s="2157"/>
      <c r="C81" s="601"/>
      <c r="D81" s="157"/>
      <c r="E81" s="427"/>
      <c r="F81" s="147"/>
      <c r="G81" s="598"/>
      <c r="H81" s="147"/>
      <c r="I81" s="147"/>
      <c r="J81" s="427"/>
      <c r="K81" s="427"/>
      <c r="L81" s="427"/>
      <c r="M81" s="427"/>
      <c r="N81" s="427"/>
      <c r="O81" s="427"/>
      <c r="P81" s="427"/>
      <c r="Q81" s="29"/>
    </row>
    <row r="82" spans="1:17" s="14" customFormat="1" ht="16.5" hidden="1" customHeight="1" thickTop="1">
      <c r="A82" s="2157"/>
      <c r="B82" s="2157"/>
      <c r="C82" s="525" t="s">
        <v>160</v>
      </c>
      <c r="D82" s="89" t="s">
        <v>8135</v>
      </c>
      <c r="E82" s="89">
        <v>45221</v>
      </c>
      <c r="F82" s="155">
        <v>45229</v>
      </c>
      <c r="G82" s="145" t="s">
        <v>8068</v>
      </c>
      <c r="H82" s="145" t="s">
        <v>8136</v>
      </c>
      <c r="I82" s="145">
        <v>45234</v>
      </c>
      <c r="J82" s="150">
        <f>I82+16</f>
        <v>45250</v>
      </c>
      <c r="K82" s="425">
        <f>I82+18</f>
        <v>45252</v>
      </c>
      <c r="L82" s="425">
        <f>I82+26</f>
        <v>45260</v>
      </c>
      <c r="M82" s="425">
        <f>I82+28</f>
        <v>45262</v>
      </c>
      <c r="N82" s="425">
        <f>I82+31</f>
        <v>45265</v>
      </c>
      <c r="O82" s="425">
        <f>I82+34</f>
        <v>45268</v>
      </c>
      <c r="P82" s="425">
        <f>I82+36</f>
        <v>45270</v>
      </c>
      <c r="Q82" s="29"/>
    </row>
    <row r="83" spans="1:17" s="14" customFormat="1" ht="16.5" hidden="1" customHeight="1" thickBot="1">
      <c r="A83" s="2157"/>
      <c r="B83" s="2157"/>
      <c r="C83" s="601"/>
      <c r="D83" s="157"/>
      <c r="E83" s="427"/>
      <c r="F83" s="427"/>
      <c r="G83" s="598"/>
      <c r="H83" s="147"/>
      <c r="I83" s="147"/>
      <c r="J83" s="427"/>
      <c r="K83" s="427"/>
      <c r="L83" s="427"/>
      <c r="M83" s="427"/>
      <c r="N83" s="427"/>
      <c r="O83" s="427"/>
      <c r="P83" s="427"/>
      <c r="Q83" s="29"/>
    </row>
    <row r="84" spans="1:17" s="14" customFormat="1" ht="16.5" hidden="1" customHeight="1" thickTop="1">
      <c r="A84" s="2157"/>
      <c r="B84" s="2157"/>
      <c r="C84" s="525" t="s">
        <v>2089</v>
      </c>
      <c r="D84" s="89" t="s">
        <v>8137</v>
      </c>
      <c r="E84" s="89">
        <v>45225</v>
      </c>
      <c r="F84" s="155">
        <v>45236</v>
      </c>
      <c r="G84" s="1443" t="s">
        <v>2993</v>
      </c>
      <c r="H84" s="145" t="s">
        <v>4660</v>
      </c>
      <c r="I84" s="145">
        <v>45241</v>
      </c>
      <c r="J84" s="150">
        <f>I84+16</f>
        <v>45257</v>
      </c>
      <c r="K84" s="425">
        <f>I84+18</f>
        <v>45259</v>
      </c>
      <c r="L84" s="425">
        <f>I84+26</f>
        <v>45267</v>
      </c>
      <c r="M84" s="425">
        <f>I84+28</f>
        <v>45269</v>
      </c>
      <c r="N84" s="425">
        <f>I84+31</f>
        <v>45272</v>
      </c>
      <c r="O84" s="425">
        <f>I84+34</f>
        <v>45275</v>
      </c>
      <c r="P84" s="425">
        <f>I84+36</f>
        <v>45277</v>
      </c>
      <c r="Q84" s="29"/>
    </row>
    <row r="85" spans="1:17" s="14" customFormat="1" ht="16.5" hidden="1" customHeight="1" thickBot="1">
      <c r="A85" s="2157"/>
      <c r="B85" s="2157"/>
      <c r="C85" s="601"/>
      <c r="D85" s="157"/>
      <c r="E85" s="427"/>
      <c r="F85" s="147"/>
      <c r="G85" s="598"/>
      <c r="H85" s="147"/>
      <c r="I85" s="147"/>
      <c r="J85" s="427"/>
      <c r="K85" s="427"/>
      <c r="L85" s="427"/>
      <c r="M85" s="427"/>
      <c r="N85" s="427"/>
      <c r="O85" s="427"/>
      <c r="P85" s="427"/>
      <c r="Q85" s="29"/>
    </row>
    <row r="86" spans="1:17" s="14" customFormat="1" ht="16.5" hidden="1" customHeight="1" thickTop="1">
      <c r="A86" s="321"/>
      <c r="B86" s="321"/>
      <c r="C86" s="525" t="s">
        <v>3408</v>
      </c>
      <c r="D86" s="89" t="s">
        <v>8138</v>
      </c>
      <c r="E86" s="89">
        <v>45232</v>
      </c>
      <c r="F86" s="1622">
        <v>45243</v>
      </c>
      <c r="G86" s="1443" t="s">
        <v>8074</v>
      </c>
      <c r="H86" s="145" t="s">
        <v>4962</v>
      </c>
      <c r="I86" s="1623">
        <v>45248</v>
      </c>
      <c r="J86" s="150">
        <f>I86+16</f>
        <v>45264</v>
      </c>
      <c r="K86" s="425">
        <f>I86+18</f>
        <v>45266</v>
      </c>
      <c r="L86" s="425">
        <f>I86+26</f>
        <v>45274</v>
      </c>
      <c r="M86" s="425">
        <f>I86+28</f>
        <v>45276</v>
      </c>
      <c r="N86" s="425">
        <f>I86+31</f>
        <v>45279</v>
      </c>
      <c r="O86" s="425">
        <f>I86+34</f>
        <v>45282</v>
      </c>
      <c r="P86" s="425">
        <f>I86+36</f>
        <v>45284</v>
      </c>
      <c r="Q86" s="29"/>
    </row>
    <row r="87" spans="1:17" s="14" customFormat="1" ht="16.5" hidden="1" customHeight="1" thickBot="1">
      <c r="A87" s="321"/>
      <c r="B87" s="321"/>
      <c r="C87" s="601"/>
      <c r="D87" s="157"/>
      <c r="E87" s="427"/>
      <c r="F87" s="147"/>
      <c r="G87" s="598"/>
      <c r="H87" s="147"/>
      <c r="I87" s="147"/>
      <c r="J87" s="427"/>
      <c r="K87" s="427"/>
      <c r="L87" s="427"/>
      <c r="M87" s="427"/>
      <c r="N87" s="427"/>
      <c r="O87" s="427"/>
      <c r="P87" s="427"/>
      <c r="Q87" s="29"/>
    </row>
    <row r="88" spans="1:17" s="14" customFormat="1" ht="16.5" hidden="1" customHeight="1" thickTop="1">
      <c r="A88" s="321" t="s">
        <v>6462</v>
      </c>
      <c r="B88" s="321"/>
      <c r="C88" s="525" t="s">
        <v>8139</v>
      </c>
      <c r="D88" s="89" t="s">
        <v>8140</v>
      </c>
      <c r="E88" s="89">
        <v>45239</v>
      </c>
      <c r="F88" s="1622">
        <v>45250</v>
      </c>
      <c r="G88" s="145" t="s">
        <v>8077</v>
      </c>
      <c r="H88" s="145" t="s">
        <v>8141</v>
      </c>
      <c r="I88" s="145">
        <v>45255</v>
      </c>
      <c r="J88" s="150">
        <f>I88+16</f>
        <v>45271</v>
      </c>
      <c r="K88" s="425">
        <f>I88+18</f>
        <v>45273</v>
      </c>
      <c r="L88" s="425">
        <f>I88+26</f>
        <v>45281</v>
      </c>
      <c r="M88" s="425">
        <f>I88+28</f>
        <v>45283</v>
      </c>
      <c r="N88" s="425">
        <f>I88+31</f>
        <v>45286</v>
      </c>
      <c r="O88" s="425">
        <f>I88+34</f>
        <v>45289</v>
      </c>
      <c r="P88" s="425">
        <f>I88+36</f>
        <v>45291</v>
      </c>
      <c r="Q88" s="29"/>
    </row>
    <row r="89" spans="1:17" s="14" customFormat="1" ht="16.5" hidden="1" customHeight="1" thickBot="1">
      <c r="A89" s="321"/>
      <c r="B89" s="321"/>
      <c r="C89" s="601"/>
      <c r="D89" s="157"/>
      <c r="E89" s="427"/>
      <c r="F89" s="147"/>
      <c r="G89" s="598"/>
      <c r="H89" s="147"/>
      <c r="I89" s="147"/>
      <c r="J89" s="427"/>
      <c r="K89" s="427"/>
      <c r="L89" s="427"/>
      <c r="M89" s="427"/>
      <c r="N89" s="427"/>
      <c r="O89" s="427"/>
      <c r="P89" s="427"/>
      <c r="Q89" s="29"/>
    </row>
    <row r="90" spans="1:17" s="14" customFormat="1" ht="30" hidden="1">
      <c r="A90" s="2117"/>
      <c r="B90" s="2117"/>
      <c r="C90" s="751"/>
      <c r="D90" s="199"/>
      <c r="E90" s="91" t="s">
        <v>96</v>
      </c>
      <c r="F90" s="91" t="s">
        <v>4648</v>
      </c>
      <c r="G90" s="140" t="s">
        <v>8051</v>
      </c>
      <c r="H90" s="140" t="s">
        <v>2077</v>
      </c>
      <c r="I90" s="2120" t="s">
        <v>658</v>
      </c>
      <c r="J90" s="3731" t="s">
        <v>1285</v>
      </c>
      <c r="K90" s="91" t="s">
        <v>659</v>
      </c>
      <c r="L90" s="2122" t="s">
        <v>1767</v>
      </c>
      <c r="M90" s="91" t="s">
        <v>1773</v>
      </c>
      <c r="N90" s="91" t="s">
        <v>1516</v>
      </c>
      <c r="O90" s="91" t="s">
        <v>1721</v>
      </c>
      <c r="P90" s="91" t="s">
        <v>1606</v>
      </c>
      <c r="Q90" s="3864"/>
    </row>
    <row r="91" spans="1:17" s="14" customFormat="1" ht="21" hidden="1" thickBot="1">
      <c r="A91" s="2117"/>
      <c r="B91" s="2117"/>
      <c r="C91" s="2315" t="s">
        <v>4956</v>
      </c>
      <c r="D91" s="92"/>
      <c r="E91" s="143"/>
      <c r="F91" s="3590" t="s">
        <v>7842</v>
      </c>
      <c r="G91" s="3591"/>
      <c r="H91" s="3591"/>
      <c r="I91" s="3590"/>
      <c r="J91" s="3725"/>
      <c r="K91" s="3590"/>
      <c r="L91" s="3590"/>
      <c r="M91" s="3590"/>
      <c r="N91" s="3590"/>
      <c r="O91" s="3590"/>
      <c r="P91" s="3590"/>
      <c r="Q91" s="30"/>
    </row>
    <row r="92" spans="1:17" s="14" customFormat="1" ht="20.25" hidden="1" thickTop="1">
      <c r="A92" s="2170"/>
      <c r="B92" s="2170"/>
      <c r="C92" s="1796" t="s">
        <v>7929</v>
      </c>
      <c r="D92" s="682" t="s">
        <v>7888</v>
      </c>
      <c r="E92" s="682">
        <v>45622</v>
      </c>
      <c r="F92" s="2111" t="s">
        <v>391</v>
      </c>
      <c r="G92" s="1892" t="s">
        <v>404</v>
      </c>
      <c r="H92" s="2114" t="s">
        <v>8142</v>
      </c>
      <c r="I92" s="2104">
        <v>45642</v>
      </c>
      <c r="J92" s="3732"/>
      <c r="K92" s="2104"/>
      <c r="L92" s="2104"/>
      <c r="M92" s="2104"/>
      <c r="N92" s="2104"/>
      <c r="O92" s="2104"/>
      <c r="P92" s="2104"/>
    </row>
    <row r="93" spans="1:17" s="14" customFormat="1" ht="20.25" hidden="1" thickBot="1">
      <c r="A93" s="2170" t="s">
        <v>6710</v>
      </c>
      <c r="B93" s="2170"/>
      <c r="C93" s="2094" t="s">
        <v>7793</v>
      </c>
      <c r="D93" s="40" t="s">
        <v>7931</v>
      </c>
      <c r="E93" s="414">
        <v>45624</v>
      </c>
      <c r="F93" s="414">
        <f>E93+9</f>
        <v>45633</v>
      </c>
      <c r="G93" s="2183"/>
      <c r="H93" s="2096"/>
      <c r="I93" s="2096"/>
      <c r="J93" s="3727"/>
      <c r="K93" s="414"/>
      <c r="L93" s="414"/>
      <c r="M93" s="414"/>
      <c r="N93" s="414"/>
      <c r="O93" s="414"/>
      <c r="P93" s="414"/>
    </row>
    <row r="94" spans="1:17" s="14" customFormat="1" ht="15" hidden="1" customHeight="1" thickTop="1">
      <c r="A94" s="3429" t="s">
        <v>8143</v>
      </c>
      <c r="B94" s="3410">
        <v>36</v>
      </c>
      <c r="C94" s="3057" t="s">
        <v>4692</v>
      </c>
      <c r="D94" s="2960" t="s">
        <v>8144</v>
      </c>
      <c r="E94" s="3210">
        <v>45910</v>
      </c>
      <c r="F94" s="2989">
        <v>45924</v>
      </c>
      <c r="G94" s="3579" t="s">
        <v>8145</v>
      </c>
      <c r="H94" s="3572" t="s">
        <v>8146</v>
      </c>
      <c r="I94" s="3572">
        <v>45922</v>
      </c>
      <c r="J94" s="3704">
        <v>45939</v>
      </c>
      <c r="K94" s="1083">
        <v>45942</v>
      </c>
      <c r="L94" s="1083">
        <v>45949</v>
      </c>
      <c r="M94" s="1083">
        <v>45955</v>
      </c>
      <c r="N94" s="1083">
        <v>45958</v>
      </c>
      <c r="O94" s="1083">
        <v>45962</v>
      </c>
      <c r="P94" s="1083">
        <v>45965</v>
      </c>
    </row>
    <row r="95" spans="1:17" s="14" customFormat="1" ht="15" hidden="1" customHeight="1" thickBot="1">
      <c r="A95" s="3429"/>
      <c r="B95" s="3410"/>
      <c r="C95" s="3058"/>
      <c r="D95" s="2964"/>
      <c r="E95" s="2964"/>
      <c r="F95" s="3059"/>
      <c r="G95" s="3580"/>
      <c r="H95" s="821"/>
      <c r="I95" s="821"/>
      <c r="J95" s="3705"/>
      <c r="K95" s="1088"/>
      <c r="L95" s="1088"/>
      <c r="M95" s="1088"/>
      <c r="N95" s="1088"/>
      <c r="O95" s="1088"/>
      <c r="P95" s="1088"/>
    </row>
    <row r="96" spans="1:17" s="14" customFormat="1" ht="30">
      <c r="A96" s="3429"/>
      <c r="B96" s="3410"/>
      <c r="C96" s="751"/>
      <c r="D96" s="199"/>
      <c r="E96" s="91" t="s">
        <v>96</v>
      </c>
      <c r="F96" s="91" t="s">
        <v>4648</v>
      </c>
      <c r="G96" s="140" t="s">
        <v>8051</v>
      </c>
      <c r="H96" s="140" t="s">
        <v>2077</v>
      </c>
      <c r="I96" s="2120" t="s">
        <v>658</v>
      </c>
      <c r="J96" s="3731" t="s">
        <v>1285</v>
      </c>
      <c r="K96" s="91" t="s">
        <v>659</v>
      </c>
      <c r="L96" s="2122" t="s">
        <v>1767</v>
      </c>
      <c r="M96" s="91" t="s">
        <v>1773</v>
      </c>
      <c r="N96" s="91" t="s">
        <v>1516</v>
      </c>
      <c r="O96" s="91" t="s">
        <v>1606</v>
      </c>
      <c r="P96" s="91" t="s">
        <v>1721</v>
      </c>
      <c r="Q96" s="3864" t="s">
        <v>7978</v>
      </c>
    </row>
    <row r="97" spans="1:17" s="14" customFormat="1" ht="21" thickBot="1">
      <c r="A97" s="3429"/>
      <c r="B97" s="3410"/>
      <c r="C97" s="2315" t="s">
        <v>4956</v>
      </c>
      <c r="D97" s="92"/>
      <c r="E97" s="143"/>
      <c r="F97" s="3590" t="s">
        <v>7842</v>
      </c>
      <c r="G97" s="3591"/>
      <c r="H97" s="3591"/>
      <c r="I97" s="3590"/>
      <c r="J97" s="3725"/>
      <c r="K97" s="3590"/>
      <c r="L97" s="3590"/>
      <c r="M97" s="3590"/>
      <c r="N97" s="3590"/>
      <c r="O97" s="3590"/>
      <c r="P97" s="3590"/>
      <c r="Q97" s="30"/>
    </row>
    <row r="98" spans="1:17" s="14" customFormat="1" ht="15" customHeight="1" thickTop="1">
      <c r="A98" s="2170"/>
      <c r="B98" s="2170"/>
      <c r="C98" s="4380" t="s">
        <v>7783</v>
      </c>
      <c r="D98" s="4362" t="s">
        <v>7784</v>
      </c>
      <c r="E98" s="4362">
        <v>45953</v>
      </c>
      <c r="F98" s="4359">
        <v>45963</v>
      </c>
      <c r="G98" s="4404" t="s">
        <v>6497</v>
      </c>
      <c r="H98" s="2114" t="s">
        <v>8028</v>
      </c>
      <c r="I98" s="2114">
        <v>45964</v>
      </c>
      <c r="J98" s="3732">
        <v>45981</v>
      </c>
      <c r="K98" s="408">
        <v>45984</v>
      </c>
      <c r="L98" s="408">
        <v>45991</v>
      </c>
      <c r="M98" s="408">
        <f>I98+33</f>
        <v>45997</v>
      </c>
      <c r="N98" s="408">
        <f>I98+36</f>
        <v>46000</v>
      </c>
      <c r="O98" s="408">
        <f>I98+41</f>
        <v>46005</v>
      </c>
      <c r="P98" s="408">
        <f>I98+44</f>
        <v>46008</v>
      </c>
    </row>
    <row r="99" spans="1:17" s="14" customFormat="1" ht="15" customHeight="1" thickBot="1">
      <c r="A99" s="2170"/>
      <c r="B99" s="2170"/>
      <c r="C99" s="4378"/>
      <c r="D99" s="4363"/>
      <c r="E99" s="4363"/>
      <c r="F99" s="4364"/>
      <c r="G99" s="2097"/>
      <c r="H99" s="2096"/>
      <c r="I99" s="2096"/>
      <c r="J99" s="3727"/>
      <c r="K99" s="414"/>
      <c r="L99" s="414"/>
      <c r="M99" s="414"/>
      <c r="N99" s="414"/>
      <c r="O99" s="414"/>
      <c r="P99" s="414"/>
    </row>
    <row r="100" spans="1:17" s="14" customFormat="1" ht="15" customHeight="1" thickTop="1">
      <c r="A100" s="2170"/>
      <c r="B100" s="2170"/>
      <c r="C100" s="4380" t="s">
        <v>6886</v>
      </c>
      <c r="D100" s="4362" t="s">
        <v>7787</v>
      </c>
      <c r="E100" s="4358">
        <v>45957</v>
      </c>
      <c r="F100" s="4359">
        <v>45971</v>
      </c>
      <c r="G100" s="4381" t="s">
        <v>8147</v>
      </c>
      <c r="H100" s="2114" t="s">
        <v>8030</v>
      </c>
      <c r="I100" s="2114">
        <v>45971</v>
      </c>
      <c r="J100" s="3732">
        <v>45988</v>
      </c>
      <c r="K100" s="408">
        <v>45991</v>
      </c>
      <c r="L100" s="408">
        <v>45998</v>
      </c>
      <c r="M100" s="408">
        <f>I100+33</f>
        <v>46004</v>
      </c>
      <c r="N100" s="408">
        <f>I100+36</f>
        <v>46007</v>
      </c>
      <c r="O100" s="408">
        <f>I100+41</f>
        <v>46012</v>
      </c>
      <c r="P100" s="408">
        <f>I100+44</f>
        <v>46015</v>
      </c>
    </row>
    <row r="101" spans="1:17" s="14" customFormat="1" ht="15" customHeight="1" thickBot="1">
      <c r="A101" s="2170"/>
      <c r="B101" s="2170"/>
      <c r="C101" s="4378"/>
      <c r="D101" s="4363"/>
      <c r="E101" s="4363"/>
      <c r="F101" s="4364"/>
      <c r="G101" s="2097"/>
      <c r="H101" s="2096"/>
      <c r="I101" s="2096"/>
      <c r="J101" s="3727"/>
      <c r="K101" s="414"/>
      <c r="L101" s="414"/>
      <c r="M101" s="414"/>
      <c r="N101" s="414"/>
      <c r="O101" s="414"/>
      <c r="P101" s="414"/>
    </row>
    <row r="102" spans="1:17" s="14" customFormat="1" ht="15" customHeight="1" thickTop="1">
      <c r="A102" s="2170"/>
      <c r="B102" s="2170"/>
      <c r="C102" s="4380" t="s">
        <v>4692</v>
      </c>
      <c r="D102" s="4362" t="s">
        <v>7790</v>
      </c>
      <c r="E102" s="4358">
        <v>45965</v>
      </c>
      <c r="F102" s="4359">
        <v>45979</v>
      </c>
      <c r="G102" s="4381" t="s">
        <v>8130</v>
      </c>
      <c r="H102" s="2114" t="s">
        <v>8031</v>
      </c>
      <c r="I102" s="2114">
        <v>45978</v>
      </c>
      <c r="J102" s="3732">
        <v>45995</v>
      </c>
      <c r="K102" s="408">
        <v>45998</v>
      </c>
      <c r="L102" s="408">
        <v>46005</v>
      </c>
      <c r="M102" s="408">
        <f>I102+33</f>
        <v>46011</v>
      </c>
      <c r="N102" s="408">
        <f>I102+36</f>
        <v>46014</v>
      </c>
      <c r="O102" s="408">
        <f>I102+41</f>
        <v>46019</v>
      </c>
      <c r="P102" s="408">
        <f>I102+44</f>
        <v>46022</v>
      </c>
    </row>
    <row r="103" spans="1:17" s="14" customFormat="1" ht="15" customHeight="1" thickBot="1">
      <c r="A103" s="2170"/>
      <c r="B103" s="2170"/>
      <c r="C103" s="4378"/>
      <c r="D103" s="4363"/>
      <c r="E103" s="4363"/>
      <c r="F103" s="4364"/>
      <c r="G103" s="2097"/>
      <c r="H103" s="2096"/>
      <c r="I103" s="2096"/>
      <c r="J103" s="3727"/>
      <c r="K103" s="414"/>
      <c r="L103" s="414"/>
      <c r="M103" s="414"/>
      <c r="N103" s="414"/>
      <c r="O103" s="414"/>
      <c r="P103" s="414"/>
    </row>
    <row r="104" spans="1:17" s="14" customFormat="1" ht="15" customHeight="1" thickTop="1">
      <c r="A104" s="2170"/>
      <c r="B104" s="2170"/>
      <c r="C104" s="4384" t="s">
        <v>404</v>
      </c>
      <c r="D104" s="4362" t="s">
        <v>7794</v>
      </c>
      <c r="E104" s="4362">
        <v>45966</v>
      </c>
      <c r="F104" s="4359">
        <f>E104+14</f>
        <v>45980</v>
      </c>
      <c r="G104" s="4381" t="s">
        <v>8148</v>
      </c>
      <c r="H104" s="2114" t="s">
        <v>8033</v>
      </c>
      <c r="I104" s="2114">
        <f>I102+7</f>
        <v>45985</v>
      </c>
      <c r="J104" s="3732">
        <f>I104+17</f>
        <v>46002</v>
      </c>
      <c r="K104" s="408">
        <f>I104+20</f>
        <v>46005</v>
      </c>
      <c r="L104" s="408">
        <f>I104+27</f>
        <v>46012</v>
      </c>
      <c r="M104" s="408">
        <f>I104+33</f>
        <v>46018</v>
      </c>
      <c r="N104" s="408">
        <f>I104+36</f>
        <v>46021</v>
      </c>
      <c r="O104" s="408">
        <f>I104+41</f>
        <v>46026</v>
      </c>
      <c r="P104" s="408">
        <f>I104+44</f>
        <v>46029</v>
      </c>
    </row>
    <row r="105" spans="1:17" s="14" customFormat="1" ht="15" customHeight="1" thickBot="1">
      <c r="A105" s="2170"/>
      <c r="B105" s="2170"/>
      <c r="C105" s="3849" t="s">
        <v>7796</v>
      </c>
      <c r="D105" s="3850" t="s">
        <v>7797</v>
      </c>
      <c r="E105" s="3850">
        <v>45966</v>
      </c>
      <c r="F105" s="3850">
        <f>E105+12</f>
        <v>45978</v>
      </c>
      <c r="G105" s="2097"/>
      <c r="H105" s="2096"/>
      <c r="I105" s="2096"/>
      <c r="J105" s="3727"/>
      <c r="K105" s="414"/>
      <c r="L105" s="414"/>
      <c r="M105" s="414"/>
      <c r="N105" s="414"/>
      <c r="O105" s="414"/>
      <c r="P105" s="414"/>
    </row>
    <row r="106" spans="1:17" s="14" customFormat="1" ht="15" customHeight="1" thickTop="1">
      <c r="A106" s="2170"/>
      <c r="B106" s="2170"/>
      <c r="C106" s="4385" t="s">
        <v>4519</v>
      </c>
      <c r="D106" s="4362" t="s">
        <v>7798</v>
      </c>
      <c r="E106" s="4362">
        <v>45982</v>
      </c>
      <c r="F106" s="4359">
        <f>E106+13</f>
        <v>45995</v>
      </c>
      <c r="G106" s="4381" t="s">
        <v>8149</v>
      </c>
      <c r="H106" s="2114" t="s">
        <v>8004</v>
      </c>
      <c r="I106" s="2114">
        <f>I104+7</f>
        <v>45992</v>
      </c>
      <c r="J106" s="3732">
        <f>I106+17</f>
        <v>46009</v>
      </c>
      <c r="K106" s="408">
        <f>I106+20</f>
        <v>46012</v>
      </c>
      <c r="L106" s="408">
        <f>I106+27</f>
        <v>46019</v>
      </c>
      <c r="M106" s="408">
        <f>I106+33</f>
        <v>46025</v>
      </c>
      <c r="N106" s="408">
        <f>I106+36</f>
        <v>46028</v>
      </c>
      <c r="O106" s="408">
        <f>I106+41</f>
        <v>46033</v>
      </c>
      <c r="P106" s="408">
        <f>I106+44</f>
        <v>46036</v>
      </c>
    </row>
    <row r="107" spans="1:17" s="14" customFormat="1" ht="15" customHeight="1" thickBot="1">
      <c r="A107" s="2170"/>
      <c r="B107" s="2170"/>
      <c r="C107" s="4386"/>
      <c r="D107" s="4387"/>
      <c r="E107" s="4387"/>
      <c r="F107" s="4388">
        <f>E107+12</f>
        <v>12</v>
      </c>
      <c r="G107" s="2097"/>
      <c r="H107" s="2096"/>
      <c r="I107" s="2096"/>
      <c r="J107" s="3727"/>
      <c r="K107" s="414"/>
      <c r="L107" s="414"/>
      <c r="M107" s="414"/>
      <c r="N107" s="414"/>
      <c r="O107" s="414"/>
      <c r="P107" s="414"/>
    </row>
    <row r="108" spans="1:17" s="14" customFormat="1" ht="15" customHeight="1" thickTop="1">
      <c r="A108" s="2170"/>
      <c r="B108" s="2170"/>
      <c r="C108" s="4385" t="s">
        <v>6887</v>
      </c>
      <c r="D108" s="4389" t="s">
        <v>7801</v>
      </c>
      <c r="E108" s="4389">
        <v>45980</v>
      </c>
      <c r="F108" s="4390" t="s">
        <v>391</v>
      </c>
      <c r="G108" s="4360" t="s">
        <v>8150</v>
      </c>
      <c r="H108" s="2114" t="s">
        <v>8151</v>
      </c>
      <c r="I108" s="2114">
        <f>I106+7</f>
        <v>45999</v>
      </c>
      <c r="J108" s="3732">
        <f>I108+17</f>
        <v>46016</v>
      </c>
      <c r="K108" s="408">
        <f>I108+20</f>
        <v>46019</v>
      </c>
      <c r="L108" s="408">
        <f>I108+27</f>
        <v>46026</v>
      </c>
      <c r="M108" s="408">
        <f>I108+33</f>
        <v>46032</v>
      </c>
      <c r="N108" s="408">
        <f>I108+36</f>
        <v>46035</v>
      </c>
      <c r="O108" s="408">
        <f>I108+41</f>
        <v>46040</v>
      </c>
      <c r="P108" s="408">
        <f>I108+44</f>
        <v>46043</v>
      </c>
    </row>
    <row r="109" spans="1:17" s="14" customFormat="1" ht="15" customHeight="1" thickBot="1">
      <c r="A109" s="2170"/>
      <c r="B109" s="2170"/>
      <c r="C109" s="3849" t="s">
        <v>516</v>
      </c>
      <c r="D109" s="3850" t="s">
        <v>7805</v>
      </c>
      <c r="E109" s="3850">
        <v>45987</v>
      </c>
      <c r="F109" s="3850">
        <f>E109+12</f>
        <v>45999</v>
      </c>
      <c r="G109" s="4365"/>
      <c r="H109" s="2096"/>
      <c r="I109" s="2096"/>
      <c r="J109" s="3727"/>
      <c r="K109" s="414"/>
      <c r="L109" s="414"/>
      <c r="M109" s="414"/>
      <c r="N109" s="414"/>
      <c r="O109" s="414"/>
      <c r="P109" s="414"/>
    </row>
    <row r="110" spans="1:17" s="14" customFormat="1" ht="26.25" thickTop="1">
      <c r="A110" s="2170"/>
      <c r="B110" s="2170"/>
      <c r="C110" s="8"/>
      <c r="D110" s="4391"/>
      <c r="E110" s="401" t="s">
        <v>96</v>
      </c>
      <c r="F110" s="401" t="s">
        <v>4648</v>
      </c>
      <c r="G110" s="4392" t="s">
        <v>8051</v>
      </c>
      <c r="H110" s="4392" t="s">
        <v>2077</v>
      </c>
      <c r="I110" s="2732" t="s">
        <v>658</v>
      </c>
      <c r="J110" s="4405" t="s">
        <v>1285</v>
      </c>
      <c r="K110" s="401" t="s">
        <v>659</v>
      </c>
      <c r="L110" s="2141" t="s">
        <v>1767</v>
      </c>
      <c r="M110" s="401" t="s">
        <v>1773</v>
      </c>
      <c r="N110" s="401" t="s">
        <v>1516</v>
      </c>
      <c r="O110" s="401" t="s">
        <v>1606</v>
      </c>
      <c r="P110" s="401" t="s">
        <v>1721</v>
      </c>
    </row>
    <row r="111" spans="1:17" s="14" customFormat="1" ht="15" customHeight="1" thickBot="1">
      <c r="A111" s="2170"/>
      <c r="B111" s="2170"/>
      <c r="C111" s="4393" t="s">
        <v>7806</v>
      </c>
      <c r="D111" s="4394" t="s">
        <v>7807</v>
      </c>
      <c r="E111" s="4395" t="s">
        <v>2599</v>
      </c>
      <c r="F111" s="4396"/>
      <c r="G111" s="4397"/>
      <c r="H111" s="4397"/>
      <c r="I111" s="4396"/>
      <c r="J111" s="4406"/>
      <c r="K111" s="4396"/>
      <c r="L111" s="4396"/>
      <c r="M111" s="4396"/>
      <c r="N111" s="4396"/>
      <c r="O111" s="4396"/>
      <c r="P111" s="4396"/>
    </row>
    <row r="112" spans="1:17" s="14" customFormat="1" ht="15" customHeight="1" thickTop="1">
      <c r="A112" s="2170"/>
      <c r="B112" s="2170"/>
      <c r="C112" s="4399" t="s">
        <v>6775</v>
      </c>
      <c r="D112" s="4362" t="s">
        <v>7809</v>
      </c>
      <c r="E112" s="4362">
        <v>45993</v>
      </c>
      <c r="F112" s="4359">
        <f>E112+9</f>
        <v>46002</v>
      </c>
      <c r="G112" s="4360" t="s">
        <v>8145</v>
      </c>
      <c r="H112" s="2114" t="s">
        <v>8006</v>
      </c>
      <c r="I112" s="2114">
        <v>46006</v>
      </c>
      <c r="J112" s="3732">
        <f>I112+17</f>
        <v>46023</v>
      </c>
      <c r="K112" s="408">
        <f>I112+20</f>
        <v>46026</v>
      </c>
      <c r="L112" s="408">
        <f>I112+27</f>
        <v>46033</v>
      </c>
      <c r="M112" s="408">
        <f>I112+33</f>
        <v>46039</v>
      </c>
      <c r="N112" s="408">
        <f>I112+36</f>
        <v>46042</v>
      </c>
      <c r="O112" s="408">
        <f>I112+41</f>
        <v>46047</v>
      </c>
      <c r="P112" s="408">
        <f>I112+44</f>
        <v>46050</v>
      </c>
    </row>
    <row r="113" spans="1:16" s="14" customFormat="1" ht="15" customHeight="1" thickBot="1">
      <c r="A113" s="2170"/>
      <c r="B113" s="2170"/>
      <c r="C113" s="4378"/>
      <c r="D113" s="4363"/>
      <c r="E113" s="4363"/>
      <c r="F113" s="4364"/>
      <c r="G113" s="4365"/>
      <c r="H113" s="2096"/>
      <c r="I113" s="2096"/>
      <c r="J113" s="3727"/>
      <c r="K113" s="414"/>
      <c r="L113" s="414"/>
      <c r="M113" s="414"/>
      <c r="N113" s="414"/>
      <c r="O113" s="414"/>
      <c r="P113" s="414"/>
    </row>
    <row r="114" spans="1:16" s="14" customFormat="1" ht="15" customHeight="1" thickTop="1">
      <c r="A114" s="2170"/>
      <c r="B114" s="2170"/>
      <c r="C114" s="4385" t="s">
        <v>7783</v>
      </c>
      <c r="D114" s="4362" t="s">
        <v>7812</v>
      </c>
      <c r="E114" s="4362">
        <f>E112+7</f>
        <v>46000</v>
      </c>
      <c r="F114" s="4359">
        <f>E114+9</f>
        <v>46009</v>
      </c>
      <c r="G114" s="4381" t="s">
        <v>8068</v>
      </c>
      <c r="H114" s="4403" t="s">
        <v>8152</v>
      </c>
      <c r="I114" s="4407">
        <v>46011</v>
      </c>
      <c r="J114" s="3732">
        <f>I114+18</f>
        <v>46029</v>
      </c>
      <c r="K114" s="408">
        <f>I114+22</f>
        <v>46033</v>
      </c>
      <c r="L114" s="408">
        <f>I114+29</f>
        <v>46040</v>
      </c>
      <c r="M114" s="408">
        <f>I114+35</f>
        <v>46046</v>
      </c>
      <c r="N114" s="408">
        <f>I114+37</f>
        <v>46048</v>
      </c>
      <c r="O114" s="408">
        <f>I114+43</f>
        <v>46054</v>
      </c>
      <c r="P114" s="408">
        <f>I114+46</f>
        <v>46057</v>
      </c>
    </row>
    <row r="115" spans="1:16" s="14" customFormat="1" ht="15" customHeight="1" thickBot="1">
      <c r="A115" s="2170"/>
      <c r="B115" s="2170"/>
      <c r="C115" s="4378"/>
      <c r="D115" s="4363"/>
      <c r="E115" s="4363"/>
      <c r="F115" s="4364"/>
      <c r="G115" s="4365"/>
      <c r="H115" s="2096"/>
      <c r="I115" s="2096"/>
      <c r="J115" s="3727"/>
      <c r="K115" s="414"/>
      <c r="L115" s="414"/>
      <c r="M115" s="414"/>
      <c r="N115" s="414"/>
      <c r="O115" s="414"/>
      <c r="P115" s="414"/>
    </row>
    <row r="116" spans="1:16" s="14" customFormat="1" ht="15" customHeight="1" thickTop="1">
      <c r="A116" s="2170"/>
      <c r="B116" s="2170"/>
      <c r="C116" s="4385" t="s">
        <v>1904</v>
      </c>
      <c r="D116" s="4362" t="s">
        <v>7816</v>
      </c>
      <c r="E116" s="4362">
        <f>E114+7</f>
        <v>46007</v>
      </c>
      <c r="F116" s="4359">
        <f>E116+9</f>
        <v>46016</v>
      </c>
      <c r="G116" s="4381" t="s">
        <v>8074</v>
      </c>
      <c r="H116" s="2114" t="s">
        <v>8039</v>
      </c>
      <c r="I116" s="2114">
        <f>I114+7</f>
        <v>46018</v>
      </c>
      <c r="J116" s="3732">
        <f>I116+18</f>
        <v>46036</v>
      </c>
      <c r="K116" s="408">
        <f>I116+22</f>
        <v>46040</v>
      </c>
      <c r="L116" s="408">
        <f>I116+29</f>
        <v>46047</v>
      </c>
      <c r="M116" s="408">
        <f>I116+35</f>
        <v>46053</v>
      </c>
      <c r="N116" s="408">
        <f>I116+37</f>
        <v>46055</v>
      </c>
      <c r="O116" s="408">
        <f>I116+43</f>
        <v>46061</v>
      </c>
      <c r="P116" s="408">
        <f>I116+46</f>
        <v>46064</v>
      </c>
    </row>
    <row r="117" spans="1:16" s="14" customFormat="1" ht="15" customHeight="1" thickBot="1">
      <c r="A117" s="2170"/>
      <c r="B117" s="2170"/>
      <c r="C117" s="4378"/>
      <c r="D117" s="4363"/>
      <c r="E117" s="4363"/>
      <c r="F117" s="4364"/>
      <c r="G117" s="4365"/>
      <c r="H117" s="2096"/>
      <c r="I117" s="2096"/>
      <c r="J117" s="3727"/>
      <c r="K117" s="414"/>
      <c r="L117" s="414"/>
      <c r="M117" s="414"/>
      <c r="N117" s="414"/>
      <c r="O117" s="414"/>
      <c r="P117" s="414"/>
    </row>
    <row r="118" spans="1:16" s="14" customFormat="1" ht="15" customHeight="1" thickTop="1">
      <c r="A118" s="2170"/>
      <c r="B118" s="2170"/>
      <c r="C118" s="4385" t="s">
        <v>5331</v>
      </c>
      <c r="D118" s="4362" t="s">
        <v>7818</v>
      </c>
      <c r="E118" s="4362">
        <f>E116+7</f>
        <v>46014</v>
      </c>
      <c r="F118" s="4359">
        <f>E118+9</f>
        <v>46023</v>
      </c>
      <c r="G118" s="4360" t="s">
        <v>8077</v>
      </c>
      <c r="H118" s="2114" t="s">
        <v>8040</v>
      </c>
      <c r="I118" s="2114">
        <f>I116+7</f>
        <v>46025</v>
      </c>
      <c r="J118" s="3732">
        <f>I118+18</f>
        <v>46043</v>
      </c>
      <c r="K118" s="408">
        <f>I118+22</f>
        <v>46047</v>
      </c>
      <c r="L118" s="408">
        <f>I118+29</f>
        <v>46054</v>
      </c>
      <c r="M118" s="408">
        <f>I118+35</f>
        <v>46060</v>
      </c>
      <c r="N118" s="408">
        <f>I118+37</f>
        <v>46062</v>
      </c>
      <c r="O118" s="408">
        <f>I118+43</f>
        <v>46068</v>
      </c>
      <c r="P118" s="408">
        <f>I118+46</f>
        <v>46071</v>
      </c>
    </row>
    <row r="119" spans="1:16" s="14" customFormat="1" ht="15" customHeight="1" thickBot="1">
      <c r="A119" s="2170"/>
      <c r="B119" s="2170"/>
      <c r="C119" s="4378"/>
      <c r="D119" s="4363"/>
      <c r="E119" s="4363"/>
      <c r="F119" s="4364"/>
      <c r="G119" s="4365"/>
      <c r="H119" s="2096"/>
      <c r="I119" s="2096"/>
      <c r="J119" s="3727"/>
      <c r="K119" s="414"/>
      <c r="L119" s="414"/>
      <c r="M119" s="414"/>
      <c r="N119" s="414"/>
      <c r="O119" s="414"/>
      <c r="P119" s="414"/>
    </row>
    <row r="120" spans="1:16" s="14" customFormat="1" ht="15" customHeight="1" thickTop="1">
      <c r="A120" s="2170"/>
      <c r="B120" s="2170"/>
      <c r="C120" s="4385" t="s">
        <v>7821</v>
      </c>
      <c r="D120" s="4362" t="s">
        <v>7822</v>
      </c>
      <c r="E120" s="4362">
        <f>E118+7</f>
        <v>46021</v>
      </c>
      <c r="F120" s="4359">
        <f>E120+9</f>
        <v>46030</v>
      </c>
      <c r="G120" s="4360" t="s">
        <v>6386</v>
      </c>
      <c r="H120" s="2114" t="s">
        <v>8042</v>
      </c>
      <c r="I120" s="2114">
        <f>I118+7</f>
        <v>46032</v>
      </c>
      <c r="J120" s="3732">
        <f>I120+18</f>
        <v>46050</v>
      </c>
      <c r="K120" s="408">
        <f>I120+22</f>
        <v>46054</v>
      </c>
      <c r="L120" s="408">
        <f>I120+29</f>
        <v>46061</v>
      </c>
      <c r="M120" s="408">
        <f>I120+35</f>
        <v>46067</v>
      </c>
      <c r="N120" s="408">
        <f>I120+37</f>
        <v>46069</v>
      </c>
      <c r="O120" s="408">
        <f>I120+43</f>
        <v>46075</v>
      </c>
      <c r="P120" s="408">
        <f>I120+46</f>
        <v>46078</v>
      </c>
    </row>
    <row r="121" spans="1:16" s="14" customFormat="1" ht="15" customHeight="1" thickBot="1">
      <c r="A121" s="2170"/>
      <c r="B121" s="2170"/>
      <c r="C121" s="4378"/>
      <c r="D121" s="4363"/>
      <c r="E121" s="4363"/>
      <c r="F121" s="4364"/>
      <c r="G121" s="4365"/>
      <c r="H121" s="2096"/>
      <c r="I121" s="2096"/>
      <c r="J121" s="3727"/>
      <c r="K121" s="414"/>
      <c r="L121" s="414"/>
      <c r="M121" s="414"/>
      <c r="N121" s="414"/>
      <c r="O121" s="414"/>
      <c r="P121" s="414"/>
    </row>
    <row r="122" spans="1:16" s="14" customFormat="1" ht="15" customHeight="1" thickTop="1">
      <c r="A122" s="2170"/>
      <c r="B122" s="2170"/>
      <c r="C122" s="4385" t="s">
        <v>6887</v>
      </c>
      <c r="D122" s="4362" t="s">
        <v>7824</v>
      </c>
      <c r="E122" s="4362">
        <f>E120+7</f>
        <v>46028</v>
      </c>
      <c r="F122" s="4359">
        <f>E122+9</f>
        <v>46037</v>
      </c>
      <c r="G122" s="4360" t="s">
        <v>2290</v>
      </c>
      <c r="H122" s="2114" t="s">
        <v>8153</v>
      </c>
      <c r="I122" s="2114">
        <f>I120+7</f>
        <v>46039</v>
      </c>
      <c r="J122" s="3732">
        <f>I122+18</f>
        <v>46057</v>
      </c>
      <c r="K122" s="408">
        <f>I122+22</f>
        <v>46061</v>
      </c>
      <c r="L122" s="408">
        <f>I122+29</f>
        <v>46068</v>
      </c>
      <c r="M122" s="408">
        <f>I122+35</f>
        <v>46074</v>
      </c>
      <c r="N122" s="408">
        <f>I122+37</f>
        <v>46076</v>
      </c>
      <c r="O122" s="408">
        <f>I122+43</f>
        <v>46082</v>
      </c>
      <c r="P122" s="408">
        <f>I122+46</f>
        <v>46085</v>
      </c>
    </row>
    <row r="123" spans="1:16" s="14" customFormat="1" ht="15" customHeight="1" thickBot="1">
      <c r="A123" s="2170"/>
      <c r="B123" s="2170"/>
      <c r="C123" s="4378"/>
      <c r="D123" s="4363"/>
      <c r="E123" s="4363"/>
      <c r="F123" s="4364"/>
      <c r="G123" s="4365"/>
      <c r="H123" s="2096"/>
      <c r="I123" s="2096"/>
      <c r="J123" s="3727"/>
      <c r="K123" s="414"/>
      <c r="L123" s="414"/>
      <c r="M123" s="414"/>
      <c r="N123" s="414"/>
      <c r="O123" s="414"/>
      <c r="P123" s="414"/>
    </row>
    <row r="124" spans="1:16" s="14" customFormat="1" ht="15" customHeight="1" thickTop="1">
      <c r="A124" s="2170"/>
      <c r="B124" s="2170"/>
      <c r="C124" s="4399" t="s">
        <v>6775</v>
      </c>
      <c r="D124" s="4362" t="s">
        <v>7827</v>
      </c>
      <c r="E124" s="4362">
        <f>E122+7</f>
        <v>46035</v>
      </c>
      <c r="F124" s="4359">
        <f>E124+9</f>
        <v>46044</v>
      </c>
      <c r="G124" s="4360" t="s">
        <v>2290</v>
      </c>
      <c r="H124" s="2114" t="s">
        <v>8045</v>
      </c>
      <c r="I124" s="2114">
        <f>I122+7</f>
        <v>46046</v>
      </c>
      <c r="J124" s="3732">
        <f>I124+18</f>
        <v>46064</v>
      </c>
      <c r="K124" s="408">
        <f>I124+22</f>
        <v>46068</v>
      </c>
      <c r="L124" s="408">
        <f>I124+29</f>
        <v>46075</v>
      </c>
      <c r="M124" s="408">
        <f>I124+35</f>
        <v>46081</v>
      </c>
      <c r="N124" s="408">
        <f>I124+37</f>
        <v>46083</v>
      </c>
      <c r="O124" s="408">
        <f>I124+43</f>
        <v>46089</v>
      </c>
      <c r="P124" s="408">
        <f>I124+46</f>
        <v>46092</v>
      </c>
    </row>
    <row r="125" spans="1:16" s="14" customFormat="1" ht="15" customHeight="1" thickBot="1">
      <c r="A125" s="2170"/>
      <c r="B125" s="2170"/>
      <c r="C125" s="4378"/>
      <c r="D125" s="4363"/>
      <c r="E125" s="4363"/>
      <c r="F125" s="4364"/>
      <c r="G125" s="4365"/>
      <c r="H125" s="2096"/>
      <c r="I125" s="2096"/>
      <c r="J125" s="3727"/>
      <c r="K125" s="414"/>
      <c r="L125" s="414"/>
      <c r="M125" s="414"/>
      <c r="N125" s="414"/>
      <c r="O125" s="414"/>
      <c r="P125" s="414"/>
    </row>
    <row r="126" spans="1:16" s="14" customFormat="1" ht="15" customHeight="1" thickTop="1">
      <c r="A126" s="2170"/>
      <c r="B126" s="2170"/>
      <c r="C126" s="4385" t="s">
        <v>7783</v>
      </c>
      <c r="D126" s="4362" t="s">
        <v>7829</v>
      </c>
      <c r="E126" s="4362">
        <f>E124+7</f>
        <v>46042</v>
      </c>
      <c r="F126" s="4359">
        <f>E126+9</f>
        <v>46051</v>
      </c>
      <c r="G126" s="4360" t="s">
        <v>2290</v>
      </c>
      <c r="H126" s="2114" t="s">
        <v>8154</v>
      </c>
      <c r="I126" s="2114">
        <f>I124+7</f>
        <v>46053</v>
      </c>
      <c r="J126" s="3732">
        <f>I126+18</f>
        <v>46071</v>
      </c>
      <c r="K126" s="408">
        <f>I126+22</f>
        <v>46075</v>
      </c>
      <c r="L126" s="408">
        <f>I126+29</f>
        <v>46082</v>
      </c>
      <c r="M126" s="408">
        <f>I126+35</f>
        <v>46088</v>
      </c>
      <c r="N126" s="408">
        <f>I126+37</f>
        <v>46090</v>
      </c>
      <c r="O126" s="408">
        <f>I126+43</f>
        <v>46096</v>
      </c>
      <c r="P126" s="408">
        <f>I126+46</f>
        <v>46099</v>
      </c>
    </row>
    <row r="127" spans="1:16" s="14" customFormat="1" ht="15" customHeight="1" thickBot="1">
      <c r="A127" s="2170"/>
      <c r="B127" s="2170"/>
      <c r="C127" s="4378"/>
      <c r="D127" s="4363"/>
      <c r="E127" s="4363"/>
      <c r="F127" s="4364"/>
      <c r="G127" s="4365"/>
      <c r="H127" s="2096"/>
      <c r="I127" s="2096"/>
      <c r="J127" s="3727"/>
      <c r="K127" s="414"/>
      <c r="L127" s="414"/>
      <c r="M127" s="414"/>
      <c r="N127" s="414"/>
      <c r="O127" s="414"/>
      <c r="P127" s="414"/>
    </row>
    <row r="128" spans="1:16" s="14" customFormat="1" ht="15" customHeight="1" thickTop="1">
      <c r="A128" s="2170"/>
      <c r="B128" s="2170"/>
      <c r="C128" s="4385" t="s">
        <v>1904</v>
      </c>
      <c r="D128" s="4362" t="s">
        <v>7832</v>
      </c>
      <c r="E128" s="4362">
        <f>E126+7</f>
        <v>46049</v>
      </c>
      <c r="F128" s="4359">
        <f>E128+9</f>
        <v>46058</v>
      </c>
      <c r="G128" s="4360" t="s">
        <v>2290</v>
      </c>
      <c r="H128" s="2114" t="s">
        <v>8155</v>
      </c>
      <c r="I128" s="2114">
        <f>I126+7</f>
        <v>46060</v>
      </c>
      <c r="J128" s="3732">
        <f>I128+18</f>
        <v>46078</v>
      </c>
      <c r="K128" s="408">
        <f>I128+22</f>
        <v>46082</v>
      </c>
      <c r="L128" s="408">
        <f>I128+29</f>
        <v>46089</v>
      </c>
      <c r="M128" s="408">
        <f>I128+35</f>
        <v>46095</v>
      </c>
      <c r="N128" s="408">
        <f>I128+37</f>
        <v>46097</v>
      </c>
      <c r="O128" s="408">
        <f>I128+43</f>
        <v>46103</v>
      </c>
      <c r="P128" s="408">
        <f>I128+46</f>
        <v>46106</v>
      </c>
    </row>
    <row r="129" spans="1:16" s="14" customFormat="1" ht="15" customHeight="1" thickBot="1">
      <c r="A129" s="2170"/>
      <c r="B129" s="2170"/>
      <c r="C129" s="4378"/>
      <c r="D129" s="4363"/>
      <c r="E129" s="4363"/>
      <c r="F129" s="4364"/>
      <c r="G129" s="4365"/>
      <c r="H129" s="2096"/>
      <c r="I129" s="2096"/>
      <c r="J129" s="3727"/>
      <c r="K129" s="414"/>
      <c r="L129" s="414"/>
      <c r="M129" s="414"/>
      <c r="N129" s="414"/>
      <c r="O129" s="414"/>
      <c r="P129" s="414"/>
    </row>
    <row r="130" spans="1:16" s="14" customFormat="1" ht="15" customHeight="1" thickTop="1">
      <c r="A130" s="2170"/>
      <c r="B130" s="2170"/>
      <c r="C130" s="4385" t="s">
        <v>5331</v>
      </c>
      <c r="D130" s="4362" t="s">
        <v>7834</v>
      </c>
      <c r="E130" s="4362">
        <f>E128+7</f>
        <v>46056</v>
      </c>
      <c r="F130" s="4359">
        <f>E130+9</f>
        <v>46065</v>
      </c>
      <c r="G130" s="4360" t="s">
        <v>2290</v>
      </c>
      <c r="H130" s="2114" t="s">
        <v>8156</v>
      </c>
      <c r="I130" s="2114">
        <f>I128+7</f>
        <v>46067</v>
      </c>
      <c r="J130" s="3732">
        <f>I130+18</f>
        <v>46085</v>
      </c>
      <c r="K130" s="408">
        <f>I130+22</f>
        <v>46089</v>
      </c>
      <c r="L130" s="408">
        <f>I130+29</f>
        <v>46096</v>
      </c>
      <c r="M130" s="408">
        <f>I130+35</f>
        <v>46102</v>
      </c>
      <c r="N130" s="408">
        <f>I130+37</f>
        <v>46104</v>
      </c>
      <c r="O130" s="408">
        <f>I130+43</f>
        <v>46110</v>
      </c>
      <c r="P130" s="408">
        <f>I130+46</f>
        <v>46113</v>
      </c>
    </row>
    <row r="131" spans="1:16" s="14" customFormat="1" ht="15" customHeight="1" thickBot="1">
      <c r="A131" s="2170"/>
      <c r="B131" s="2170"/>
      <c r="C131" s="4378"/>
      <c r="D131" s="4363"/>
      <c r="E131" s="4363"/>
      <c r="F131" s="4364"/>
      <c r="G131" s="4365"/>
      <c r="H131" s="2096"/>
      <c r="I131" s="2096"/>
      <c r="J131" s="3727"/>
      <c r="K131" s="414"/>
      <c r="L131" s="414"/>
      <c r="M131" s="414"/>
      <c r="N131" s="414"/>
      <c r="O131" s="414"/>
      <c r="P131" s="414"/>
    </row>
    <row r="132" spans="1:16" s="14" customFormat="1" ht="21" thickTop="1">
      <c r="A132" s="684"/>
      <c r="B132" s="684"/>
      <c r="C132" s="1565" t="s">
        <v>609</v>
      </c>
      <c r="D132" s="3578"/>
      <c r="E132" s="3094"/>
      <c r="F132" s="3094"/>
      <c r="G132" s="3095"/>
      <c r="H132" s="512"/>
      <c r="I132" s="5"/>
      <c r="J132" s="94"/>
      <c r="K132" s="5"/>
      <c r="L132" s="37"/>
      <c r="M132" s="37"/>
      <c r="N132" s="29"/>
      <c r="O132" s="5"/>
      <c r="P132" s="5"/>
    </row>
    <row r="133" spans="1:16" s="14" customFormat="1" ht="16.5" customHeight="1">
      <c r="A133" s="684"/>
      <c r="B133" s="684"/>
      <c r="C133" s="17"/>
      <c r="D133" s="11"/>
      <c r="E133"/>
      <c r="F133"/>
      <c r="G133" s="5"/>
      <c r="H133" s="512"/>
      <c r="I133" s="5"/>
      <c r="J133" s="94"/>
      <c r="K133" s="5"/>
      <c r="L133" s="37"/>
      <c r="M133" s="37"/>
      <c r="N133" s="29"/>
      <c r="O133" s="5"/>
      <c r="P133" s="5"/>
    </row>
    <row r="134" spans="1:16" s="29" customFormat="1" ht="14.25">
      <c r="A134" s="57"/>
      <c r="B134" s="57"/>
      <c r="D134" s="58"/>
      <c r="E134" s="148"/>
      <c r="F134" s="148"/>
      <c r="H134" s="58"/>
      <c r="I134" s="58"/>
      <c r="J134" s="90"/>
      <c r="N134" s="90"/>
    </row>
    <row r="135" spans="1:16" s="29" customFormat="1" ht="15">
      <c r="A135" s="57"/>
      <c r="B135" s="57"/>
      <c r="C135" s="191" t="s">
        <v>0</v>
      </c>
      <c r="D135" s="1535"/>
      <c r="E135" s="2042" t="s">
        <v>2209</v>
      </c>
      <c r="F135" s="182"/>
      <c r="G135" s="182" t="s">
        <v>35</v>
      </c>
      <c r="H135" s="199"/>
      <c r="I135" s="130"/>
      <c r="J135" s="130"/>
      <c r="K135" s="182" t="s">
        <v>60</v>
      </c>
      <c r="L135" s="182" t="str">
        <f>'HOW TO-&gt;'!$B$136</f>
        <v>6011 2413</v>
      </c>
      <c r="M135" s="182"/>
      <c r="N135" s="190"/>
      <c r="O135" s="149"/>
    </row>
    <row r="136" spans="1:16" s="29" customFormat="1" ht="15.75">
      <c r="A136" s="57"/>
      <c r="B136" s="57"/>
      <c r="C136" s="128" t="s">
        <v>1</v>
      </c>
      <c r="D136" s="1535"/>
      <c r="E136" s="183" t="s">
        <v>610</v>
      </c>
      <c r="F136" s="182"/>
      <c r="G136" s="130" t="s">
        <v>611</v>
      </c>
      <c r="H136" s="1535"/>
      <c r="I136" s="183" t="s">
        <v>38</v>
      </c>
      <c r="J136" s="130"/>
      <c r="K136" s="130" t="s">
        <v>62</v>
      </c>
      <c r="L136" s="130"/>
      <c r="M136" s="269" t="s">
        <v>63</v>
      </c>
      <c r="N136" s="190"/>
      <c r="O136" s="149"/>
      <c r="P136" s="37"/>
    </row>
    <row r="137" spans="1:16" s="29" customFormat="1" ht="15">
      <c r="A137" s="57"/>
      <c r="B137" s="57"/>
      <c r="C137" s="128"/>
      <c r="D137" s="1535"/>
      <c r="E137" s="183"/>
      <c r="F137" s="190"/>
      <c r="G137" s="130"/>
      <c r="H137" s="1535"/>
      <c r="I137" s="183"/>
      <c r="J137" s="130"/>
      <c r="K137" s="130" t="str">
        <f>'HOW TO-&gt;'!$A$138</f>
        <v>PERMIT</v>
      </c>
      <c r="L137" s="130"/>
      <c r="M137" s="3052" t="str">
        <f>'HOW TO-&gt;'!$C$138</f>
        <v>SG094-SinPermit@msc.com</v>
      </c>
      <c r="N137" s="190"/>
      <c r="O137" s="149"/>
      <c r="P137" s="5"/>
    </row>
    <row r="138" spans="1:16" customFormat="1">
      <c r="A138" s="34"/>
      <c r="B138" s="34"/>
      <c r="C138" s="194">
        <f>'HOW TO-&gt;'!$A$105</f>
        <v>0</v>
      </c>
      <c r="D138" s="194">
        <f>'HOW TO-&gt;'!$B$105</f>
        <v>0</v>
      </c>
      <c r="E138" s="1534">
        <f>'HOW TO-&gt;'!$C$105</f>
        <v>0</v>
      </c>
      <c r="F138" s="190"/>
      <c r="G138" s="194" t="str">
        <f>'HOW TO-&gt;'!$A$124</f>
        <v>ROBERT CHIA</v>
      </c>
      <c r="H138" s="195" t="str">
        <f>'HOW TO-&gt;'!$B$124</f>
        <v>6011 0564</v>
      </c>
      <c r="I138" s="1534" t="str">
        <f>'HOW TO-&gt;'!$C$124</f>
        <v>robert.chia@msc.com</v>
      </c>
      <c r="J138" s="190"/>
      <c r="K138" s="194" t="str">
        <f>'HOW TO-&gt;'!$A$139</f>
        <v>RAYNAR ANG</v>
      </c>
      <c r="L138" s="194" t="str">
        <f>'HOW TO-&gt;'!$B$139</f>
        <v>6011 2358</v>
      </c>
      <c r="M138" s="1534" t="str">
        <f>'HOW TO-&gt;'!$C$139</f>
        <v>raynar.ang@msc.com</v>
      </c>
      <c r="N138" s="190"/>
    </row>
    <row r="139" spans="1:16" customFormat="1">
      <c r="A139" s="34"/>
      <c r="B139" s="34"/>
      <c r="C139" s="194" t="str">
        <f>'HOW TO-&gt;'!$A$106</f>
        <v>NATALIE LEW</v>
      </c>
      <c r="D139" s="194" t="str">
        <f>'HOW TO-&gt;'!$B$106</f>
        <v>6011 2399</v>
      </c>
      <c r="E139" s="1534" t="str">
        <f>'HOW TO-&gt;'!$C$106</f>
        <v>natalie.lew@msc.com</v>
      </c>
      <c r="F139" s="190"/>
      <c r="G139" s="194" t="str">
        <f>'HOW TO-&gt;'!$A$125</f>
        <v>S. Y. LIEW</v>
      </c>
      <c r="H139" s="195" t="str">
        <f>'HOW TO-&gt;'!$B$125</f>
        <v>6011 2348</v>
      </c>
      <c r="I139" s="1534" t="str">
        <f>'HOW TO-&gt;'!$C$125</f>
        <v>seoyi.liew@msc.com</v>
      </c>
      <c r="J139" s="190"/>
      <c r="K139" s="194" t="str">
        <f>'HOW TO-&gt;'!$A$140</f>
        <v>KAI SIANG</v>
      </c>
      <c r="L139" s="194" t="str">
        <f>'HOW TO-&gt;'!$B$140</f>
        <v>6011 2356</v>
      </c>
      <c r="M139" s="1534" t="str">
        <f>'HOW TO-&gt;'!$C$140</f>
        <v>kaisiang.lim@msc.com</v>
      </c>
      <c r="N139" s="190"/>
    </row>
    <row r="140" spans="1:16" customFormat="1">
      <c r="A140" s="34"/>
      <c r="B140" s="34"/>
      <c r="C140" s="194" t="str">
        <f>'HOW TO-&gt;'!$A$107</f>
        <v>PHOEBE HUANG</v>
      </c>
      <c r="D140" s="194" t="str">
        <f>'HOW TO-&gt;'!$B$107</f>
        <v>6011 0562</v>
      </c>
      <c r="E140" s="1534" t="str">
        <f>'HOW TO-&gt;'!$C$107</f>
        <v>phoebe.huang@msc.com</v>
      </c>
      <c r="F140" s="190"/>
      <c r="G140" s="194" t="str">
        <f>'HOW TO-&gt;'!$A$126</f>
        <v>SHARON KOH</v>
      </c>
      <c r="H140" s="195" t="str">
        <f>'HOW TO-&gt;'!$B$126</f>
        <v>6011 2349</v>
      </c>
      <c r="I140" s="1534" t="str">
        <f>'HOW TO-&gt;'!$C$126</f>
        <v>sharon.koh@msc.com</v>
      </c>
      <c r="J140" s="190"/>
      <c r="K140" s="194" t="str">
        <f>'HOW TO-&gt;'!$A$141</f>
        <v>DEWI</v>
      </c>
      <c r="L140" s="194" t="str">
        <f>'HOW TO-&gt;'!$B$141</f>
        <v>6011 2354</v>
      </c>
      <c r="M140" s="1534" t="str">
        <f>'HOW TO-&gt;'!$C$141</f>
        <v>dewi.ratnah@msc.com</v>
      </c>
      <c r="N140" s="190"/>
    </row>
    <row r="141" spans="1:16" customFormat="1">
      <c r="A141" s="34"/>
      <c r="B141" s="34"/>
      <c r="C141" s="194" t="str">
        <f>'HOW TO-&gt;'!$A$108</f>
        <v>SHERWIN LIM</v>
      </c>
      <c r="D141" s="194" t="str">
        <f>'HOW TO-&gt;'!$B$108</f>
        <v>6011 2395</v>
      </c>
      <c r="E141" s="1534" t="str">
        <f>'HOW TO-&gt;'!$C$108</f>
        <v>sherwin.lim@msc.com</v>
      </c>
      <c r="F141" s="190"/>
      <c r="G141" s="194" t="str">
        <f>'HOW TO-&gt;'!$A$127</f>
        <v>ANGELIA LAU</v>
      </c>
      <c r="H141" s="195" t="str">
        <f>'HOW TO-&gt;'!$B$127</f>
        <v>6011 2346</v>
      </c>
      <c r="I141" s="1534" t="str">
        <f>'HOW TO-&gt;'!$C$127</f>
        <v>angelia.lau@msc.com</v>
      </c>
      <c r="J141" s="190"/>
      <c r="K141" s="194" t="str">
        <f>'HOW TO-&gt;'!$A$142</f>
        <v>YU TING</v>
      </c>
      <c r="L141" s="194" t="str">
        <f>'HOW TO-&gt;'!$B$142</f>
        <v>6011 2359</v>
      </c>
      <c r="M141" s="1534" t="str">
        <f>'HOW TO-&gt;'!$C$142</f>
        <v>yuting.luo@msc.com</v>
      </c>
      <c r="N141" s="190"/>
    </row>
    <row r="142" spans="1:16" customFormat="1">
      <c r="A142" s="34"/>
      <c r="B142" s="34"/>
      <c r="C142" s="194" t="str">
        <f>'HOW TO-&gt;'!$A$109</f>
        <v>CHOK KAR HEE</v>
      </c>
      <c r="D142" s="194" t="str">
        <f>'HOW TO-&gt;'!$B$109</f>
        <v>6011 2397</v>
      </c>
      <c r="E142" s="1534" t="str">
        <f>'HOW TO-&gt;'!$C$109</f>
        <v>karhee.chok@msc.com</v>
      </c>
      <c r="F142" s="190"/>
      <c r="G142" s="194" t="str">
        <f>'HOW TO-&gt;'!$A$128</f>
        <v>NOOR AFNINDAH</v>
      </c>
      <c r="H142" s="195" t="str">
        <f>'HOW TO-&gt;'!$B$128</f>
        <v>6011 2347</v>
      </c>
      <c r="I142" s="1534" t="str">
        <f>'HOW TO-&gt;'!$C$128</f>
        <v>noor.afnindah@msc.com</v>
      </c>
      <c r="J142" s="190"/>
      <c r="K142" s="194" t="str">
        <f>'HOW TO-&gt;'!$A$143</f>
        <v>SHAN SHAN</v>
      </c>
      <c r="L142" s="194" t="str">
        <f>'HOW TO-&gt;'!$B$143</f>
        <v>6011 2353</v>
      </c>
      <c r="M142" s="1534" t="str">
        <f>'HOW TO-&gt;'!$C$143</f>
        <v>shanshan.chin@msc.com</v>
      </c>
      <c r="N142" s="190"/>
    </row>
    <row r="143" spans="1:16" customFormat="1">
      <c r="A143" s="34"/>
      <c r="B143" s="34"/>
      <c r="C143" s="194" t="str">
        <f>'HOW TO-&gt;'!$A$110</f>
        <v>LEWIS SOH</v>
      </c>
      <c r="D143" s="194" t="str">
        <f>'HOW TO-&gt;'!$B$110</f>
        <v>6011 7905</v>
      </c>
      <c r="E143" s="1534" t="str">
        <f>'HOW TO-&gt;'!$C$110</f>
        <v>lewis.soh@msc.com</v>
      </c>
      <c r="F143" s="190"/>
      <c r="G143" s="194" t="str">
        <f>'HOW TO-&gt;'!$A$129</f>
        <v>NG CHING WEI</v>
      </c>
      <c r="H143" s="195" t="str">
        <f>'HOW TO-&gt;'!$B$129</f>
        <v>6011 2404</v>
      </c>
      <c r="I143" s="1534" t="str">
        <f>'HOW TO-&gt;'!$C$129</f>
        <v>chingwei.ng@msc.com</v>
      </c>
      <c r="J143" s="190"/>
      <c r="K143" s="194" t="str">
        <f>'HOW TO-&gt;'!$A$144</f>
        <v>EUNICE</v>
      </c>
      <c r="L143" s="194" t="str">
        <f>'HOW TO-&gt;'!$B$144</f>
        <v>6011 2355</v>
      </c>
      <c r="M143" s="1534" t="str">
        <f>'HOW TO-&gt;'!$C$144</f>
        <v>eunice.chan@msc.com</v>
      </c>
      <c r="N143" s="190"/>
    </row>
    <row r="144" spans="1:16" customFormat="1">
      <c r="A144" s="34"/>
      <c r="B144" s="34"/>
      <c r="C144" s="194" t="str">
        <f>'HOW TO-&gt;'!$A$111</f>
        <v xml:space="preserve">MELVIN TAN </v>
      </c>
      <c r="D144" s="194" t="str">
        <f>'HOW TO-&gt;'!$B$111</f>
        <v>6011 0561</v>
      </c>
      <c r="E144" s="1534" t="str">
        <f>'HOW TO-&gt;'!$C$111</f>
        <v>melvin.tan@msc.com</v>
      </c>
      <c r="F144" s="190"/>
      <c r="G144" s="194" t="str">
        <f>'HOW TO-&gt;'!$A$130</f>
        <v>ZOEY ONG</v>
      </c>
      <c r="H144" s="195">
        <f>'HOW TO-&gt;'!$B$130</f>
        <v>0</v>
      </c>
      <c r="I144" s="1534" t="str">
        <f>'HOW TO-&gt;'!$C$130</f>
        <v>zoey.ong@msc.com</v>
      </c>
      <c r="J144" s="190"/>
      <c r="K144" s="194" t="str">
        <f>'HOW TO-&gt;'!$A$145</f>
        <v>HAZEL</v>
      </c>
      <c r="L144" s="194" t="str">
        <f>'HOW TO-&gt;'!$B$145</f>
        <v>6011 2435</v>
      </c>
      <c r="M144" s="1534" t="str">
        <f>'HOW TO-&gt;'!$C$145</f>
        <v>hazel.toh@msc.com</v>
      </c>
      <c r="N144" s="190"/>
    </row>
    <row r="145" spans="1:14" customFormat="1">
      <c r="A145" s="34"/>
      <c r="B145" s="34"/>
      <c r="C145" s="194" t="str">
        <f>'HOW TO-&gt;'!$A$112</f>
        <v>SUE ANN SOON</v>
      </c>
      <c r="D145" s="194" t="str">
        <f>'HOW TO-&gt;'!$B$112</f>
        <v>6011 2327</v>
      </c>
      <c r="E145" s="1534" t="str">
        <f>'HOW TO-&gt;'!$C$112</f>
        <v>sueann.soon@msc.com</v>
      </c>
      <c r="F145" s="190"/>
      <c r="G145" s="194" t="str">
        <f>'HOW TO-&gt;'!$A$131</f>
        <v>.</v>
      </c>
      <c r="H145" s="195" t="str">
        <f>'HOW TO-&gt;'!$B$131</f>
        <v>.</v>
      </c>
      <c r="I145" s="1534" t="str">
        <f>'HOW TO-&gt;'!$C$131</f>
        <v>.</v>
      </c>
      <c r="J145" s="190"/>
      <c r="K145" s="194">
        <f>'HOW TO-&gt;'!$A$146</f>
        <v>0</v>
      </c>
      <c r="L145" s="194">
        <f>'HOW TO-&gt;'!$B$146</f>
        <v>0</v>
      </c>
      <c r="M145" s="1534">
        <f>'HOW TO-&gt;'!$C$146</f>
        <v>0</v>
      </c>
      <c r="N145" s="190"/>
    </row>
    <row r="146" spans="1:14" customFormat="1">
      <c r="A146" s="34"/>
      <c r="B146" s="34"/>
      <c r="C146" s="194" t="str">
        <f>'HOW TO-&gt;'!$A$113</f>
        <v>LAWRENCE ANG (CROSS-TRADE)</v>
      </c>
      <c r="D146" s="194" t="str">
        <f>'HOW TO-&gt;'!$B$113</f>
        <v>6011 2400</v>
      </c>
      <c r="E146" s="1534" t="str">
        <f>'HOW TO-&gt;'!$C$113</f>
        <v>lawrence.ang@msc.com</v>
      </c>
      <c r="F146" s="190"/>
      <c r="G146" s="194">
        <f>'HOW TO-&gt;'!$A$132</f>
        <v>0</v>
      </c>
      <c r="H146" s="195">
        <f>'HOW TO-&gt;'!$B$132</f>
        <v>0</v>
      </c>
      <c r="I146" s="1534">
        <f>'HOW TO-&gt;'!$C$132</f>
        <v>0</v>
      </c>
      <c r="J146" s="190"/>
      <c r="K146" s="194">
        <f>'HOW TO-&gt;'!$A$147</f>
        <v>0</v>
      </c>
      <c r="L146" s="194">
        <f>'HOW TO-&gt;'!$B$147</f>
        <v>0</v>
      </c>
      <c r="M146" s="1534">
        <f>'HOW TO-&gt;'!$C$147</f>
        <v>0</v>
      </c>
      <c r="N146" s="190"/>
    </row>
    <row r="147" spans="1:14">
      <c r="C147" s="194" t="str">
        <f>'HOW TO-&gt;'!$A$114</f>
        <v>DARIUS ONG</v>
      </c>
      <c r="D147" s="194" t="str">
        <f>'HOW TO-&gt;'!$B$114</f>
        <v>6011 2396</v>
      </c>
      <c r="E147" s="1534" t="str">
        <f>'HOW TO-&gt;'!$C$114</f>
        <v>darius.ong@msc.com</v>
      </c>
      <c r="F147" s="190"/>
      <c r="G147" s="190"/>
      <c r="H147" s="195"/>
      <c r="I147" s="269"/>
      <c r="J147" s="190"/>
      <c r="K147" s="194">
        <f>'HOW TO-&gt;'!$A$148</f>
        <v>0</v>
      </c>
      <c r="L147" s="194">
        <f>'HOW TO-&gt;'!$B$148</f>
        <v>0</v>
      </c>
      <c r="M147" s="1534">
        <f>'HOW TO-&gt;'!$C$148</f>
        <v>0</v>
      </c>
      <c r="N147" s="190"/>
    </row>
    <row r="148" spans="1:14">
      <c r="C148" s="194" t="str">
        <f>'HOW TO-&gt;'!$A$115</f>
        <v>YURIKO KHOO</v>
      </c>
      <c r="D148" s="194" t="str">
        <f>'HOW TO-&gt;'!$B$115</f>
        <v>6011 2402</v>
      </c>
      <c r="E148" s="1534" t="str">
        <f>'HOW TO-&gt;'!$C$115</f>
        <v>yuriko.k@msc.com</v>
      </c>
      <c r="F148" s="190"/>
      <c r="G148" s="190"/>
      <c r="H148" s="195"/>
      <c r="I148" s="195"/>
      <c r="J148" s="269"/>
      <c r="K148" s="194"/>
      <c r="L148" s="194"/>
      <c r="M148" s="1534"/>
      <c r="N148" s="190"/>
    </row>
    <row r="149" spans="1:14">
      <c r="C149" s="194" t="str">
        <f>'HOW TO-&gt;'!$A$116</f>
        <v>VICKY ZHU</v>
      </c>
      <c r="D149" s="194" t="str">
        <f>'HOW TO-&gt;'!$B$116</f>
        <v>6011 7900</v>
      </c>
      <c r="E149" s="1534" t="str">
        <f>'HOW TO-&gt;'!$C$116</f>
        <v>vicky.zhu@msc.com</v>
      </c>
      <c r="F149" s="190"/>
      <c r="G149" s="190"/>
      <c r="H149" s="195"/>
      <c r="I149" s="190"/>
      <c r="J149" s="190"/>
      <c r="K149" s="190"/>
      <c r="L149" s="190"/>
      <c r="M149" s="190"/>
      <c r="N149" s="190"/>
    </row>
    <row r="150" spans="1:14">
      <c r="C150" s="190"/>
      <c r="D150" s="190"/>
      <c r="E150" s="190"/>
      <c r="F150" s="190"/>
      <c r="G150" s="190"/>
      <c r="H150" s="195"/>
      <c r="I150" s="190"/>
      <c r="J150" s="190"/>
      <c r="K150" s="190"/>
      <c r="L150" s="190"/>
      <c r="M150" s="190"/>
      <c r="N150" s="190"/>
    </row>
    <row r="151" spans="1:14">
      <c r="C151" s="194" t="str">
        <f>'HOW TO-&gt;'!$A$119</f>
        <v xml:space="preserve">MAIN LINE  </v>
      </c>
      <c r="D151" s="194" t="str">
        <f>'HOW TO-&gt;'!$B$119</f>
        <v>6011 2424</v>
      </c>
      <c r="E151" s="1534">
        <f>'HOW TO-&gt;'!$C$119</f>
        <v>0</v>
      </c>
      <c r="F151" s="190"/>
      <c r="G151" s="190"/>
      <c r="H151" s="195"/>
      <c r="I151" s="190"/>
      <c r="J151" s="190"/>
      <c r="K151" s="190"/>
      <c r="L151" s="190"/>
      <c r="M151" s="190"/>
      <c r="N151" s="190"/>
    </row>
    <row r="152" spans="1:14">
      <c r="C152" s="194">
        <f>'HOW TO-&gt;'!$A$120</f>
        <v>0</v>
      </c>
      <c r="D152" s="194">
        <f>'HOW TO-&gt;'!$B$120</f>
        <v>0</v>
      </c>
      <c r="E152" s="1534">
        <f>'HOW TO-&gt;'!$C$120</f>
        <v>0</v>
      </c>
      <c r="F152" s="190"/>
      <c r="G152" s="190"/>
      <c r="H152" s="195"/>
      <c r="I152" s="190"/>
      <c r="J152" s="190"/>
      <c r="K152" s="190"/>
      <c r="L152" s="190"/>
      <c r="M152" s="190"/>
      <c r="N152" s="190"/>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6" display="custsvc@msca.com.sg" xr:uid="{D49DB434-A7DC-48DA-811A-7B8182B425B7}"/>
    <hyperlink ref="M136" display="sinexp@msca.com.sg" xr:uid="{7B387B85-B193-4382-8852-02781D633DBF}"/>
    <hyperlink ref="E135" r:id="rId21" xr:uid="{670DC219-48D0-4255-9E8C-E99DD587A243}"/>
    <hyperlink ref="E136" display="mktg-dept@msca.com.sg" xr:uid="{8F059E9F-A032-40B3-9C2A-0B3ADCFEE3AE}"/>
    <hyperlink ref="Q96"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197"/>
  <sheetViews>
    <sheetView zoomScale="80" zoomScaleNormal="80" workbookViewId="0">
      <pane ySplit="132" topLeftCell="A139" activePane="bottomLeft" state="frozen"/>
      <selection pane="bottomLeft"/>
    </sheetView>
  </sheetViews>
  <sheetFormatPr defaultRowHeight="12.75"/>
  <cols>
    <col min="1" max="1" width="11.28515625" style="2170" customWidth="1"/>
    <col min="2" max="2" width="1.42578125" style="2170" customWidth="1"/>
    <col min="3" max="3" width="23" customWidth="1"/>
    <col min="4" max="4" width="11.85546875" style="11" customWidth="1"/>
    <col min="5" max="5" width="12.4257812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2170"/>
      <c r="B2" s="2170"/>
      <c r="C2" s="138" t="s">
        <v>93</v>
      </c>
      <c r="D2" s="771"/>
      <c r="P2" s="39"/>
    </row>
    <row r="3" spans="1:17" s="6" customFormat="1" ht="22.5" customHeight="1">
      <c r="A3" s="2170"/>
      <c r="B3" s="2170"/>
      <c r="C3" s="169"/>
      <c r="D3" s="771"/>
      <c r="P3" s="39"/>
    </row>
    <row r="4" spans="1:17" ht="22.5" customHeight="1">
      <c r="C4" s="751"/>
      <c r="D4" s="1130"/>
      <c r="E4" s="171" t="s">
        <v>8157</v>
      </c>
      <c r="H4" s="45"/>
      <c r="I4" s="45"/>
      <c r="J4" s="45"/>
      <c r="K4" s="45"/>
      <c r="L4" s="37"/>
      <c r="M4" s="37"/>
      <c r="N4" s="37"/>
    </row>
    <row r="5" spans="1:17" ht="22.5" customHeight="1">
      <c r="C5" s="751"/>
      <c r="D5" s="46"/>
      <c r="E5" s="46"/>
      <c r="F5" s="46"/>
      <c r="G5" s="46"/>
      <c r="H5" s="46"/>
      <c r="I5" s="46"/>
      <c r="J5" s="46"/>
      <c r="K5" s="46"/>
      <c r="L5" s="37"/>
      <c r="M5" s="37"/>
      <c r="N5" s="37"/>
    </row>
    <row r="6" spans="1:17" s="14" customFormat="1" ht="45" hidden="1">
      <c r="A6" s="2159"/>
      <c r="B6" s="2159"/>
      <c r="C6" s="751"/>
      <c r="D6" s="199"/>
      <c r="E6" s="91" t="s">
        <v>96</v>
      </c>
      <c r="F6" s="91" t="s">
        <v>4648</v>
      </c>
      <c r="G6" s="140" t="s">
        <v>8158</v>
      </c>
      <c r="H6" s="140" t="s">
        <v>2077</v>
      </c>
      <c r="I6" s="2120" t="s">
        <v>658</v>
      </c>
      <c r="J6" s="91" t="s">
        <v>659</v>
      </c>
      <c r="K6" s="91" t="s">
        <v>8159</v>
      </c>
      <c r="L6" s="3568" t="s">
        <v>8017</v>
      </c>
      <c r="N6" s="2126"/>
      <c r="O6" s="1779"/>
      <c r="P6" s="1779"/>
      <c r="Q6" s="2125"/>
    </row>
    <row r="7" spans="1:17" s="14" customFormat="1" ht="24" hidden="1" customHeight="1" thickBot="1">
      <c r="A7" s="2159" t="s">
        <v>8160</v>
      </c>
      <c r="B7" s="2159"/>
      <c r="C7" s="2315" t="s">
        <v>4956</v>
      </c>
      <c r="D7" s="92"/>
      <c r="E7" s="143"/>
      <c r="F7" s="3590" t="s">
        <v>7842</v>
      </c>
      <c r="G7" s="3591"/>
      <c r="H7" s="3591"/>
      <c r="I7" s="3590"/>
      <c r="J7" s="3590" t="s">
        <v>3306</v>
      </c>
      <c r="K7" s="3590" t="s">
        <v>3090</v>
      </c>
      <c r="M7" s="1780"/>
      <c r="N7" s="1780"/>
      <c r="O7" s="1780"/>
      <c r="P7" s="1780"/>
      <c r="Q7" s="30"/>
    </row>
    <row r="8" spans="1:17" s="14" customFormat="1" ht="20.25" hidden="1" thickTop="1">
      <c r="A8" s="2170"/>
      <c r="B8" s="2170"/>
      <c r="C8" s="1992" t="s">
        <v>3401</v>
      </c>
      <c r="D8" s="1993" t="s">
        <v>8161</v>
      </c>
      <c r="E8" s="1993">
        <v>45424</v>
      </c>
      <c r="F8" s="1994">
        <v>45431</v>
      </c>
      <c r="G8" s="1443" t="s">
        <v>7229</v>
      </c>
      <c r="H8" s="145" t="s">
        <v>8162</v>
      </c>
      <c r="I8" s="145">
        <v>45437</v>
      </c>
      <c r="J8" s="425">
        <v>45456</v>
      </c>
      <c r="K8" s="150">
        <v>45455</v>
      </c>
      <c r="M8" s="397"/>
      <c r="N8" s="397"/>
      <c r="O8" s="397"/>
      <c r="P8" s="397"/>
    </row>
    <row r="9" spans="1:17" s="14" customFormat="1" ht="20.25" hidden="1" thickBot="1">
      <c r="A9" s="2170"/>
      <c r="B9" s="2170"/>
      <c r="C9" s="601" t="s">
        <v>4659</v>
      </c>
      <c r="D9" s="157" t="s">
        <v>8163</v>
      </c>
      <c r="E9" s="427">
        <v>45421</v>
      </c>
      <c r="F9" s="1965" t="s">
        <v>391</v>
      </c>
      <c r="G9" s="1911"/>
      <c r="H9" s="147"/>
      <c r="I9" s="147"/>
      <c r="J9" s="427"/>
      <c r="K9" s="427"/>
      <c r="M9" s="397"/>
      <c r="N9" s="397"/>
      <c r="O9" s="397"/>
      <c r="P9" s="397"/>
    </row>
    <row r="10" spans="1:17" s="14" customFormat="1" ht="20.25" hidden="1" thickTop="1">
      <c r="A10" s="2170"/>
      <c r="B10" s="2170"/>
      <c r="C10" s="1443" t="s">
        <v>4961</v>
      </c>
      <c r="D10" s="89" t="s">
        <v>8164</v>
      </c>
      <c r="E10" s="89">
        <v>45426</v>
      </c>
      <c r="F10" s="904" t="s">
        <v>391</v>
      </c>
      <c r="G10" s="1443" t="s">
        <v>8165</v>
      </c>
      <c r="H10" s="145" t="s">
        <v>8166</v>
      </c>
      <c r="I10" s="158" t="s">
        <v>391</v>
      </c>
      <c r="J10" s="491"/>
      <c r="K10" s="492"/>
      <c r="M10" s="397"/>
      <c r="N10" s="397"/>
      <c r="O10" s="397"/>
      <c r="P10" s="397"/>
    </row>
    <row r="11" spans="1:17" s="14" customFormat="1" ht="19.5" hidden="1">
      <c r="A11" s="2170"/>
      <c r="B11" s="2170"/>
      <c r="C11" s="1989" t="s">
        <v>1965</v>
      </c>
      <c r="D11" s="1990" t="s">
        <v>8167</v>
      </c>
      <c r="E11" s="1990">
        <v>45425</v>
      </c>
      <c r="F11" s="1991">
        <v>45435</v>
      </c>
      <c r="G11" s="1872"/>
      <c r="H11" s="146"/>
      <c r="I11" s="146"/>
      <c r="J11" s="518"/>
      <c r="K11" s="518"/>
      <c r="M11" s="397"/>
      <c r="N11" s="397"/>
      <c r="O11" s="397"/>
      <c r="P11" s="397"/>
    </row>
    <row r="12" spans="1:17" s="14" customFormat="1" ht="20.25" hidden="1" thickBot="1">
      <c r="A12" s="2170"/>
      <c r="B12" s="2170"/>
      <c r="C12" s="601"/>
      <c r="D12" s="157"/>
      <c r="E12" s="427"/>
      <c r="F12" s="1965"/>
      <c r="G12" s="598"/>
      <c r="H12" s="147"/>
      <c r="I12" s="147"/>
      <c r="J12" s="487"/>
      <c r="K12" s="487"/>
      <c r="M12" s="397"/>
      <c r="N12" s="397"/>
      <c r="O12" s="397"/>
      <c r="P12" s="397"/>
    </row>
    <row r="13" spans="1:17" s="14" customFormat="1" ht="20.25" hidden="1" thickTop="1">
      <c r="A13" s="2170"/>
      <c r="B13" s="2170"/>
      <c r="C13" s="1662" t="s">
        <v>1877</v>
      </c>
      <c r="D13" s="89" t="s">
        <v>8168</v>
      </c>
      <c r="E13" s="89">
        <v>45431</v>
      </c>
      <c r="F13" s="2026" t="s">
        <v>391</v>
      </c>
      <c r="G13" s="1796" t="s">
        <v>4902</v>
      </c>
      <c r="H13" s="145" t="s">
        <v>8169</v>
      </c>
      <c r="I13" s="145">
        <v>45451</v>
      </c>
      <c r="J13" s="425">
        <v>45470</v>
      </c>
      <c r="K13" s="425">
        <v>45469</v>
      </c>
      <c r="M13" s="397"/>
      <c r="N13" s="397"/>
      <c r="O13" s="397"/>
      <c r="P13" s="397"/>
    </row>
    <row r="14" spans="1:17" s="14" customFormat="1" ht="20.25" hidden="1" thickBot="1">
      <c r="A14" s="2170"/>
      <c r="B14" s="2170"/>
      <c r="C14" s="601" t="s">
        <v>8170</v>
      </c>
      <c r="D14" s="157" t="s">
        <v>8171</v>
      </c>
      <c r="E14" s="427">
        <v>45434</v>
      </c>
      <c r="F14" s="147">
        <v>45445</v>
      </c>
      <c r="G14" s="1812"/>
      <c r="H14" s="147"/>
      <c r="I14" s="147"/>
      <c r="J14" s="427"/>
      <c r="K14" s="427"/>
      <c r="M14" s="397"/>
      <c r="N14" s="397"/>
      <c r="O14" s="397"/>
      <c r="P14" s="397"/>
    </row>
    <row r="15" spans="1:17" s="14" customFormat="1" ht="20.25" hidden="1" thickTop="1">
      <c r="A15" s="2170"/>
      <c r="B15" s="2170"/>
      <c r="C15" s="1662" t="s">
        <v>4690</v>
      </c>
      <c r="D15" s="89" t="s">
        <v>8172</v>
      </c>
      <c r="E15" s="89">
        <v>45433</v>
      </c>
      <c r="F15" s="2026" t="s">
        <v>391</v>
      </c>
      <c r="G15" s="1796" t="s">
        <v>5480</v>
      </c>
      <c r="H15" s="145" t="s">
        <v>8173</v>
      </c>
      <c r="I15" s="145">
        <v>45463</v>
      </c>
      <c r="J15" s="425">
        <v>45482</v>
      </c>
      <c r="K15" s="425">
        <v>45481</v>
      </c>
      <c r="M15" s="397"/>
      <c r="N15" s="397"/>
      <c r="O15" s="397"/>
      <c r="P15" s="397"/>
    </row>
    <row r="16" spans="1:17" s="14" customFormat="1" ht="20.25" hidden="1" thickBot="1">
      <c r="A16" s="2170"/>
      <c r="B16" s="2170"/>
      <c r="C16" s="601" t="s">
        <v>6462</v>
      </c>
      <c r="D16" s="157" t="s">
        <v>8174</v>
      </c>
      <c r="E16" s="427">
        <v>45440</v>
      </c>
      <c r="F16" s="147" t="s">
        <v>391</v>
      </c>
      <c r="G16" s="1812"/>
      <c r="H16" s="147"/>
      <c r="I16" s="147"/>
      <c r="J16" s="427"/>
      <c r="K16" s="427"/>
      <c r="M16" s="397"/>
      <c r="N16" s="397"/>
      <c r="O16" s="397"/>
      <c r="P16" s="397"/>
    </row>
    <row r="17" spans="1:16" s="14" customFormat="1" ht="20.25" hidden="1" thickTop="1">
      <c r="A17" s="2170"/>
      <c r="B17" s="2170"/>
      <c r="C17" s="2130" t="s">
        <v>2013</v>
      </c>
      <c r="D17" s="682" t="s">
        <v>7635</v>
      </c>
      <c r="E17" s="682">
        <v>45446</v>
      </c>
      <c r="F17" s="2131">
        <v>45456</v>
      </c>
      <c r="G17" s="1796" t="s">
        <v>2667</v>
      </c>
      <c r="H17" s="2114" t="s">
        <v>8175</v>
      </c>
      <c r="I17" s="2114">
        <v>45472</v>
      </c>
      <c r="J17" s="408">
        <v>45491</v>
      </c>
      <c r="K17" s="408">
        <v>45490</v>
      </c>
      <c r="M17" s="397"/>
      <c r="N17" s="397"/>
      <c r="O17" s="397"/>
      <c r="P17" s="397"/>
    </row>
    <row r="18" spans="1:16" s="14" customFormat="1" ht="19.5" hidden="1">
      <c r="A18" s="2170"/>
      <c r="B18" s="2170"/>
      <c r="C18" s="2113" t="s">
        <v>6370</v>
      </c>
      <c r="D18" s="775" t="s">
        <v>7843</v>
      </c>
      <c r="E18" s="252">
        <v>45447</v>
      </c>
      <c r="F18" s="2136" t="s">
        <v>391</v>
      </c>
      <c r="G18" s="2132"/>
      <c r="H18" s="2116"/>
      <c r="I18" s="2116"/>
      <c r="J18" s="412"/>
      <c r="K18" s="412"/>
      <c r="M18" s="397"/>
      <c r="N18" s="397"/>
      <c r="O18" s="397"/>
      <c r="P18" s="397"/>
    </row>
    <row r="19" spans="1:16" s="14" customFormat="1" ht="20.25" hidden="1" thickBot="1">
      <c r="A19" s="2170"/>
      <c r="B19" s="2170"/>
      <c r="C19" s="2094" t="s">
        <v>1865</v>
      </c>
      <c r="D19" s="414" t="s">
        <v>7845</v>
      </c>
      <c r="E19" s="414">
        <v>45455</v>
      </c>
      <c r="F19" s="2096">
        <v>45464</v>
      </c>
      <c r="G19" s="2129"/>
      <c r="H19" s="2096"/>
      <c r="I19" s="2096"/>
      <c r="J19" s="414"/>
      <c r="K19" s="414"/>
      <c r="M19" s="397"/>
      <c r="N19" s="397"/>
      <c r="O19" s="397"/>
      <c r="P19" s="397"/>
    </row>
    <row r="20" spans="1:16" s="14" customFormat="1" ht="20.25" hidden="1" thickTop="1">
      <c r="A20" s="2170"/>
      <c r="B20" s="2170"/>
      <c r="C20" s="1662" t="s">
        <v>1939</v>
      </c>
      <c r="D20" s="252" t="s">
        <v>7851</v>
      </c>
      <c r="E20" s="682">
        <v>45461</v>
      </c>
      <c r="F20" s="2131">
        <v>45472</v>
      </c>
      <c r="G20" s="1443" t="s">
        <v>5729</v>
      </c>
      <c r="H20" s="2114" t="s">
        <v>8176</v>
      </c>
      <c r="I20" s="2114">
        <v>45473</v>
      </c>
      <c r="J20" s="408">
        <v>45492</v>
      </c>
      <c r="K20" s="2115">
        <v>45491</v>
      </c>
      <c r="M20" s="397"/>
      <c r="N20" s="397"/>
      <c r="O20" s="397"/>
      <c r="P20" s="397"/>
    </row>
    <row r="21" spans="1:16" s="14" customFormat="1" ht="20.25" hidden="1" thickBot="1">
      <c r="A21" s="2170"/>
      <c r="B21" s="2170"/>
      <c r="C21" s="2094" t="s">
        <v>4664</v>
      </c>
      <c r="D21" s="40" t="s">
        <v>7848</v>
      </c>
      <c r="E21" s="40">
        <v>45461</v>
      </c>
      <c r="F21" s="2133" t="s">
        <v>391</v>
      </c>
      <c r="G21" s="2129"/>
      <c r="H21" s="2116"/>
      <c r="I21" s="2116"/>
      <c r="J21" s="412"/>
      <c r="K21" s="414"/>
      <c r="M21" s="397"/>
      <c r="N21" s="397"/>
      <c r="O21" s="397"/>
      <c r="P21" s="397"/>
    </row>
    <row r="22" spans="1:16" s="14" customFormat="1" ht="20.25" hidden="1" thickTop="1">
      <c r="A22" s="2170"/>
      <c r="B22" s="2170"/>
      <c r="C22" s="1662" t="s">
        <v>6517</v>
      </c>
      <c r="D22" s="252" t="s">
        <v>7853</v>
      </c>
      <c r="E22" s="252">
        <v>45464</v>
      </c>
      <c r="F22" s="2134" t="s">
        <v>391</v>
      </c>
      <c r="G22" s="1443" t="s">
        <v>7704</v>
      </c>
      <c r="H22" s="2114" t="s">
        <v>8177</v>
      </c>
      <c r="I22" s="2114">
        <v>45487</v>
      </c>
      <c r="J22" s="408">
        <v>45506</v>
      </c>
      <c r="K22" s="412">
        <v>45505</v>
      </c>
      <c r="M22" s="397"/>
      <c r="N22" s="397"/>
      <c r="O22" s="397"/>
      <c r="P22" s="397"/>
    </row>
    <row r="23" spans="1:16" s="14" customFormat="1" ht="20.25" hidden="1" thickBot="1">
      <c r="A23" s="2170"/>
      <c r="B23" s="2170"/>
      <c r="C23" s="2094" t="s">
        <v>1965</v>
      </c>
      <c r="D23" s="40" t="s">
        <v>7852</v>
      </c>
      <c r="E23" s="414">
        <v>45467</v>
      </c>
      <c r="F23" s="2096">
        <v>45478</v>
      </c>
      <c r="G23" s="2129"/>
      <c r="H23" s="2096"/>
      <c r="I23" s="2096"/>
      <c r="J23" s="414"/>
      <c r="K23" s="414"/>
      <c r="M23" s="397"/>
      <c r="N23" s="397"/>
      <c r="O23" s="397"/>
      <c r="P23" s="397"/>
    </row>
    <row r="24" spans="1:16" s="14" customFormat="1" ht="20.25" hidden="1" thickTop="1">
      <c r="A24" s="2170" t="s">
        <v>7619</v>
      </c>
      <c r="B24" s="2170"/>
      <c r="C24" s="1662"/>
      <c r="D24" s="252"/>
      <c r="E24" s="252"/>
      <c r="F24" s="2135"/>
      <c r="G24" s="1443" t="s">
        <v>8178</v>
      </c>
      <c r="H24" s="2114" t="s">
        <v>8179</v>
      </c>
      <c r="I24" s="2114">
        <v>45489</v>
      </c>
      <c r="J24" s="408">
        <v>45508</v>
      </c>
      <c r="K24" s="2115">
        <v>45507</v>
      </c>
      <c r="M24" s="397"/>
      <c r="N24" s="397"/>
      <c r="O24" s="397"/>
      <c r="P24" s="397"/>
    </row>
    <row r="25" spans="1:16" ht="20.25" hidden="1" customHeight="1" thickBot="1">
      <c r="C25" s="2094"/>
      <c r="D25" s="40"/>
      <c r="E25" s="414"/>
      <c r="F25" s="2096"/>
      <c r="G25" s="2129"/>
      <c r="H25" s="2096"/>
      <c r="I25" s="2096"/>
      <c r="J25" s="414"/>
      <c r="K25" s="414"/>
      <c r="M25" s="397"/>
      <c r="N25" s="397"/>
      <c r="O25" s="397"/>
      <c r="P25" s="397"/>
    </row>
    <row r="26" spans="1:16" s="14" customFormat="1" ht="21" hidden="1" customHeight="1" thickTop="1">
      <c r="A26" s="2170" t="s">
        <v>8180</v>
      </c>
      <c r="B26" s="2170"/>
      <c r="C26" s="2109" t="s">
        <v>6383</v>
      </c>
      <c r="D26" s="775" t="s">
        <v>7855</v>
      </c>
      <c r="E26" s="252">
        <v>45475</v>
      </c>
      <c r="F26" s="2101" t="s">
        <v>391</v>
      </c>
      <c r="G26" s="2184" t="s">
        <v>8181</v>
      </c>
      <c r="H26" s="2114" t="s">
        <v>8182</v>
      </c>
      <c r="I26" s="2114">
        <v>45498</v>
      </c>
      <c r="J26" s="408">
        <v>45517</v>
      </c>
      <c r="K26" s="2115">
        <v>45516</v>
      </c>
      <c r="M26" s="397"/>
      <c r="N26" s="397"/>
      <c r="O26" s="397"/>
      <c r="P26" s="397"/>
    </row>
    <row r="27" spans="1:16" s="14" customFormat="1" ht="21" hidden="1" customHeight="1" thickBot="1">
      <c r="A27" s="2170"/>
      <c r="B27" s="2170"/>
      <c r="C27" s="2094" t="s">
        <v>1904</v>
      </c>
      <c r="D27" s="2115" t="s">
        <v>7858</v>
      </c>
      <c r="E27" s="412">
        <v>45478</v>
      </c>
      <c r="F27" s="2116">
        <v>45489</v>
      </c>
      <c r="G27" s="2185"/>
      <c r="H27" s="2096"/>
      <c r="I27" s="2096"/>
      <c r="J27" s="414"/>
      <c r="K27" s="414"/>
      <c r="M27" s="397"/>
      <c r="N27" s="397"/>
      <c r="O27" s="397"/>
      <c r="P27" s="397"/>
    </row>
    <row r="28" spans="1:16" s="14" customFormat="1" ht="21" hidden="1" customHeight="1" thickTop="1">
      <c r="A28" s="2170" t="s">
        <v>8183</v>
      </c>
      <c r="B28" s="2170"/>
      <c r="C28" s="2027" t="s">
        <v>6446</v>
      </c>
      <c r="D28" s="682" t="s">
        <v>7859</v>
      </c>
      <c r="E28" s="682">
        <v>45482</v>
      </c>
      <c r="F28" s="2092" t="s">
        <v>391</v>
      </c>
      <c r="G28" s="2186" t="s">
        <v>8184</v>
      </c>
      <c r="H28" s="2114" t="s">
        <v>8185</v>
      </c>
      <c r="I28" s="2114">
        <v>45507</v>
      </c>
      <c r="J28" s="408">
        <v>45526</v>
      </c>
      <c r="K28" s="408">
        <v>45525</v>
      </c>
      <c r="M28" s="397"/>
      <c r="N28" s="397"/>
      <c r="O28" s="397"/>
      <c r="P28" s="397"/>
    </row>
    <row r="29" spans="1:16" s="14" customFormat="1" ht="21" hidden="1" customHeight="1">
      <c r="A29" s="2170" t="s">
        <v>2013</v>
      </c>
      <c r="B29" s="2170"/>
      <c r="C29" s="2166" t="s">
        <v>4692</v>
      </c>
      <c r="D29" s="775" t="s">
        <v>7862</v>
      </c>
      <c r="E29" s="2176" t="s">
        <v>391</v>
      </c>
      <c r="F29" s="2176" t="s">
        <v>391</v>
      </c>
      <c r="G29" s="2187"/>
      <c r="H29" s="2116"/>
      <c r="I29" s="2116"/>
      <c r="J29" s="412"/>
      <c r="K29" s="412"/>
      <c r="M29" s="397"/>
      <c r="N29" s="397"/>
      <c r="O29" s="397"/>
      <c r="P29" s="397"/>
    </row>
    <row r="30" spans="1:16" s="14" customFormat="1" ht="21" hidden="1" customHeight="1" thickBot="1">
      <c r="A30" s="2170"/>
      <c r="B30" s="2170"/>
      <c r="C30" s="635" t="s">
        <v>3413</v>
      </c>
      <c r="D30" s="40" t="s">
        <v>7863</v>
      </c>
      <c r="E30" s="40">
        <v>45486</v>
      </c>
      <c r="F30" s="40">
        <v>45496</v>
      </c>
      <c r="G30" s="2188"/>
      <c r="H30" s="2096"/>
      <c r="I30" s="2096"/>
      <c r="J30" s="414"/>
      <c r="K30" s="414"/>
      <c r="M30" s="397"/>
      <c r="N30" s="397"/>
      <c r="O30" s="397"/>
      <c r="P30" s="397"/>
    </row>
    <row r="31" spans="1:16" s="14" customFormat="1" ht="21" hidden="1" customHeight="1" thickTop="1">
      <c r="A31" s="2170" t="s">
        <v>8186</v>
      </c>
      <c r="B31" s="2170"/>
      <c r="C31" s="2106" t="s">
        <v>7010</v>
      </c>
      <c r="D31" s="252" t="s">
        <v>1989</v>
      </c>
      <c r="E31" s="252">
        <v>45502</v>
      </c>
      <c r="F31" s="252">
        <v>45512</v>
      </c>
      <c r="G31" s="2411" t="s">
        <v>404</v>
      </c>
      <c r="H31" s="2116" t="s">
        <v>8187</v>
      </c>
      <c r="I31" s="453"/>
      <c r="J31" s="453"/>
      <c r="K31" s="453"/>
      <c r="M31" s="397"/>
      <c r="N31" s="397"/>
      <c r="O31" s="397"/>
      <c r="P31" s="397"/>
    </row>
    <row r="32" spans="1:16" s="14" customFormat="1" ht="21" hidden="1" customHeight="1" thickBot="1">
      <c r="A32" s="2170"/>
      <c r="B32" s="2170"/>
      <c r="C32" s="1797" t="s">
        <v>6431</v>
      </c>
      <c r="D32" s="40" t="s">
        <v>7865</v>
      </c>
      <c r="E32" s="40">
        <v>45499</v>
      </c>
      <c r="F32" s="2169" t="s">
        <v>391</v>
      </c>
      <c r="G32" s="2185"/>
      <c r="H32" s="2096"/>
      <c r="I32" s="2096"/>
      <c r="J32" s="414"/>
      <c r="K32" s="414"/>
      <c r="M32" s="397"/>
      <c r="N32" s="397"/>
      <c r="O32" s="397"/>
      <c r="P32" s="397"/>
    </row>
    <row r="33" spans="1:16" s="14" customFormat="1" ht="21" hidden="1" customHeight="1" thickTop="1">
      <c r="A33" s="2170" t="s">
        <v>8188</v>
      </c>
      <c r="B33" s="2170"/>
      <c r="C33" s="1662" t="s">
        <v>6377</v>
      </c>
      <c r="D33" s="252" t="s">
        <v>7866</v>
      </c>
      <c r="E33" s="252">
        <v>45501</v>
      </c>
      <c r="F33" s="2110" t="s">
        <v>391</v>
      </c>
      <c r="G33" s="2410" t="s">
        <v>404</v>
      </c>
      <c r="H33" s="2114" t="s">
        <v>8189</v>
      </c>
      <c r="I33" s="2104">
        <v>45515</v>
      </c>
      <c r="J33" s="2104"/>
      <c r="K33" s="2128"/>
      <c r="M33" s="397"/>
      <c r="N33" s="397"/>
      <c r="O33" s="397"/>
      <c r="P33" s="397"/>
    </row>
    <row r="34" spans="1:16" s="14" customFormat="1" ht="21" hidden="1" customHeight="1" thickBot="1">
      <c r="A34" s="2170"/>
      <c r="B34" s="2170"/>
      <c r="C34" s="2094" t="s">
        <v>1993</v>
      </c>
      <c r="D34" s="40" t="s">
        <v>7709</v>
      </c>
      <c r="E34" s="414">
        <v>45502</v>
      </c>
      <c r="F34" s="2169" t="s">
        <v>391</v>
      </c>
      <c r="G34" s="2129"/>
      <c r="H34" s="2096"/>
      <c r="I34" s="2096"/>
      <c r="J34" s="414"/>
      <c r="K34" s="414"/>
      <c r="M34" s="397"/>
      <c r="N34" s="397"/>
      <c r="O34" s="397"/>
      <c r="P34" s="397"/>
    </row>
    <row r="35" spans="1:16" s="14" customFormat="1" ht="21" hidden="1" customHeight="1" thickTop="1">
      <c r="A35" s="2170" t="s">
        <v>8190</v>
      </c>
      <c r="B35" s="2170"/>
      <c r="C35" s="1443" t="s">
        <v>6422</v>
      </c>
      <c r="D35" s="252" t="s">
        <v>7868</v>
      </c>
      <c r="E35" s="252">
        <v>45503</v>
      </c>
      <c r="F35" s="2111" t="s">
        <v>391</v>
      </c>
      <c r="G35" s="2410" t="s">
        <v>404</v>
      </c>
      <c r="H35" s="2114" t="s">
        <v>8191</v>
      </c>
      <c r="I35" s="2104">
        <v>45520</v>
      </c>
      <c r="J35" s="2104"/>
      <c r="K35" s="2128"/>
      <c r="M35" s="397"/>
      <c r="N35" s="397"/>
      <c r="O35" s="397"/>
      <c r="P35" s="397"/>
    </row>
    <row r="36" spans="1:16" s="14" customFormat="1" ht="21" hidden="1" customHeight="1" thickBot="1">
      <c r="A36" s="2170"/>
      <c r="B36" s="2170"/>
      <c r="C36" s="2094" t="s">
        <v>2027</v>
      </c>
      <c r="D36" s="40" t="s">
        <v>7871</v>
      </c>
      <c r="E36" s="414">
        <v>45507</v>
      </c>
      <c r="F36" s="414">
        <v>45516</v>
      </c>
      <c r="G36" s="2412"/>
      <c r="H36" s="2096"/>
      <c r="I36" s="2096"/>
      <c r="J36" s="414"/>
      <c r="K36" s="414"/>
      <c r="M36" s="397"/>
      <c r="N36" s="397"/>
      <c r="O36" s="397"/>
      <c r="P36" s="397"/>
    </row>
    <row r="37" spans="1:16" s="14" customFormat="1" ht="21" hidden="1" customHeight="1" thickTop="1">
      <c r="A37" s="2170" t="s">
        <v>8192</v>
      </c>
      <c r="B37" s="2170"/>
      <c r="C37" s="1443" t="s">
        <v>6396</v>
      </c>
      <c r="D37" s="252" t="s">
        <v>7872</v>
      </c>
      <c r="E37" s="252">
        <v>45510</v>
      </c>
      <c r="F37" s="2111" t="s">
        <v>391</v>
      </c>
      <c r="G37" s="1443" t="s">
        <v>8193</v>
      </c>
      <c r="H37" s="2114" t="s">
        <v>8194</v>
      </c>
      <c r="I37" s="2114">
        <v>45536</v>
      </c>
      <c r="J37" s="408">
        <v>45555</v>
      </c>
      <c r="K37" s="2115">
        <v>45554</v>
      </c>
      <c r="M37" s="397"/>
      <c r="N37" s="397"/>
      <c r="O37" s="397"/>
      <c r="P37" s="397"/>
    </row>
    <row r="38" spans="1:16" s="14" customFormat="1" ht="21" hidden="1" customHeight="1" thickBot="1">
      <c r="A38" s="2170"/>
      <c r="B38" s="2170"/>
      <c r="C38" s="2094" t="s">
        <v>1965</v>
      </c>
      <c r="D38" s="40" t="s">
        <v>1991</v>
      </c>
      <c r="E38" s="1088">
        <v>45513</v>
      </c>
      <c r="F38" s="414">
        <v>45522</v>
      </c>
      <c r="G38" s="2129"/>
      <c r="H38" s="2096"/>
      <c r="I38" s="2096"/>
      <c r="J38" s="414"/>
      <c r="K38" s="414"/>
      <c r="M38" s="397"/>
      <c r="N38" s="397"/>
      <c r="O38" s="397"/>
      <c r="P38" s="397"/>
    </row>
    <row r="39" spans="1:16" s="14" customFormat="1" ht="21" hidden="1" customHeight="1" thickTop="1">
      <c r="A39" s="2170" t="s">
        <v>8195</v>
      </c>
      <c r="B39" s="2170"/>
      <c r="C39" s="1443" t="s">
        <v>4659</v>
      </c>
      <c r="D39" s="252" t="s">
        <v>7875</v>
      </c>
      <c r="E39" s="252">
        <v>45517</v>
      </c>
      <c r="F39" s="2111" t="s">
        <v>391</v>
      </c>
      <c r="G39" s="1443" t="s">
        <v>5378</v>
      </c>
      <c r="H39" s="2114" t="s">
        <v>8196</v>
      </c>
      <c r="I39" s="2114">
        <v>45542</v>
      </c>
      <c r="J39" s="408">
        <v>45561</v>
      </c>
      <c r="K39" s="2115">
        <v>45560</v>
      </c>
      <c r="M39" s="397"/>
      <c r="N39" s="397"/>
      <c r="O39" s="397"/>
      <c r="P39" s="397"/>
    </row>
    <row r="40" spans="1:16" s="14" customFormat="1" ht="21" hidden="1" customHeight="1" thickBot="1">
      <c r="A40" s="2170" t="s">
        <v>7877</v>
      </c>
      <c r="B40" s="2170"/>
      <c r="C40" s="2094" t="s">
        <v>1993</v>
      </c>
      <c r="D40" s="40" t="s">
        <v>1994</v>
      </c>
      <c r="E40" s="414">
        <v>45520</v>
      </c>
      <c r="F40" s="414">
        <v>45532</v>
      </c>
      <c r="G40" s="2129"/>
      <c r="H40" s="2096"/>
      <c r="I40" s="2096"/>
      <c r="J40" s="414"/>
      <c r="K40" s="414"/>
      <c r="M40" s="397"/>
      <c r="N40" s="397"/>
      <c r="O40" s="397"/>
      <c r="P40" s="397"/>
    </row>
    <row r="41" spans="1:16" s="14" customFormat="1" ht="21" hidden="1" customHeight="1" thickTop="1">
      <c r="A41" s="2170" t="s">
        <v>8197</v>
      </c>
      <c r="B41" s="2170"/>
      <c r="C41" s="1443" t="s">
        <v>4961</v>
      </c>
      <c r="D41" s="252" t="s">
        <v>7878</v>
      </c>
      <c r="E41" s="252">
        <v>45524</v>
      </c>
      <c r="F41" s="2111" t="s">
        <v>391</v>
      </c>
      <c r="G41" s="1443" t="s">
        <v>8198</v>
      </c>
      <c r="H41" s="2114" t="s">
        <v>8199</v>
      </c>
      <c r="I41" s="2114">
        <v>45559</v>
      </c>
      <c r="J41" s="408">
        <v>45578</v>
      </c>
      <c r="K41" s="2115">
        <v>45577</v>
      </c>
      <c r="M41" s="397"/>
      <c r="N41" s="397"/>
      <c r="O41" s="397"/>
      <c r="P41" s="397"/>
    </row>
    <row r="42" spans="1:16" s="14" customFormat="1" ht="21" hidden="1" customHeight="1" thickBot="1">
      <c r="A42" s="2170"/>
      <c r="B42" s="2170"/>
      <c r="C42" s="2094" t="s">
        <v>7793</v>
      </c>
      <c r="D42" s="40" t="s">
        <v>7881</v>
      </c>
      <c r="E42" s="414">
        <v>45533</v>
      </c>
      <c r="F42" s="414">
        <v>45542</v>
      </c>
      <c r="G42" s="2129"/>
      <c r="H42" s="2096"/>
      <c r="I42" s="2096"/>
      <c r="J42" s="414"/>
      <c r="K42" s="414"/>
      <c r="M42" s="397"/>
      <c r="N42" s="397"/>
      <c r="O42" s="397"/>
      <c r="P42" s="397"/>
    </row>
    <row r="43" spans="1:16" s="14" customFormat="1" ht="21" hidden="1" customHeight="1" thickTop="1">
      <c r="A43" s="2170"/>
      <c r="B43" s="2170"/>
      <c r="C43" s="1443" t="s">
        <v>4690</v>
      </c>
      <c r="D43" s="252" t="s">
        <v>7882</v>
      </c>
      <c r="E43" s="252">
        <v>45531</v>
      </c>
      <c r="F43" s="2111" t="s">
        <v>391</v>
      </c>
      <c r="G43" s="2410" t="s">
        <v>404</v>
      </c>
      <c r="H43" s="2114" t="s">
        <v>8200</v>
      </c>
      <c r="I43" s="2104">
        <v>45549</v>
      </c>
      <c r="J43" s="2104">
        <v>45568</v>
      </c>
      <c r="K43" s="2128">
        <v>45567</v>
      </c>
      <c r="M43" s="397"/>
      <c r="N43" s="397"/>
      <c r="O43" s="397"/>
      <c r="P43" s="397"/>
    </row>
    <row r="44" spans="1:16" s="14" customFormat="1" ht="21" hidden="1" customHeight="1" thickBot="1">
      <c r="A44" s="2170"/>
      <c r="B44" s="2170"/>
      <c r="C44" s="2094" t="s">
        <v>4692</v>
      </c>
      <c r="D44" s="40" t="s">
        <v>7885</v>
      </c>
      <c r="E44" s="414">
        <v>45539</v>
      </c>
      <c r="F44" s="414">
        <v>45548</v>
      </c>
      <c r="G44" s="2679" t="s">
        <v>8181</v>
      </c>
      <c r="H44" s="2096"/>
      <c r="I44" s="2096"/>
      <c r="J44" s="414"/>
      <c r="K44" s="414"/>
      <c r="M44" s="397"/>
      <c r="N44" s="397"/>
      <c r="O44" s="397"/>
      <c r="P44" s="397"/>
    </row>
    <row r="45" spans="1:16" s="14" customFormat="1" ht="21" hidden="1" customHeight="1" thickTop="1">
      <c r="A45" s="2170" t="s">
        <v>8201</v>
      </c>
      <c r="B45" s="2170"/>
      <c r="C45" s="1443" t="s">
        <v>6462</v>
      </c>
      <c r="D45" s="252" t="s">
        <v>7886</v>
      </c>
      <c r="E45" s="252">
        <v>45538</v>
      </c>
      <c r="F45" s="2111" t="s">
        <v>391</v>
      </c>
      <c r="G45" s="1443" t="s">
        <v>3069</v>
      </c>
      <c r="H45" s="2114" t="s">
        <v>8202</v>
      </c>
      <c r="I45" s="2114">
        <v>45564</v>
      </c>
      <c r="J45" s="408">
        <v>45580</v>
      </c>
      <c r="K45" s="2115">
        <v>45582</v>
      </c>
      <c r="M45" s="29"/>
      <c r="N45" s="29"/>
      <c r="O45" s="29"/>
      <c r="P45" s="29"/>
    </row>
    <row r="46" spans="1:16" s="14" customFormat="1" ht="21" hidden="1" customHeight="1" thickBot="1">
      <c r="A46" s="2170" t="s">
        <v>7889</v>
      </c>
      <c r="B46" s="2170"/>
      <c r="C46" s="2094" t="s">
        <v>7890</v>
      </c>
      <c r="D46" s="40" t="s">
        <v>7891</v>
      </c>
      <c r="E46" s="414">
        <v>45545</v>
      </c>
      <c r="F46" s="414">
        <v>45554</v>
      </c>
      <c r="G46" s="2129"/>
      <c r="H46" s="2096"/>
      <c r="I46" s="2096"/>
      <c r="J46" s="414"/>
      <c r="K46" s="414"/>
      <c r="M46" s="29"/>
      <c r="N46" s="29"/>
      <c r="O46" s="29"/>
      <c r="P46" s="29"/>
    </row>
    <row r="47" spans="1:16" s="14" customFormat="1" ht="21" hidden="1" customHeight="1" thickTop="1">
      <c r="A47" s="2170" t="s">
        <v>8203</v>
      </c>
      <c r="B47" s="2170"/>
      <c r="C47" s="1796" t="s">
        <v>6370</v>
      </c>
      <c r="D47" s="682" t="s">
        <v>7847</v>
      </c>
      <c r="E47" s="682">
        <v>45545</v>
      </c>
      <c r="F47" s="2111" t="s">
        <v>391</v>
      </c>
      <c r="G47" s="1443" t="s">
        <v>8204</v>
      </c>
      <c r="H47" s="2114" t="s">
        <v>8205</v>
      </c>
      <c r="I47" s="2114">
        <v>45567</v>
      </c>
      <c r="J47" s="408">
        <v>45583</v>
      </c>
      <c r="K47" s="2115">
        <v>45585</v>
      </c>
      <c r="M47" s="29"/>
      <c r="N47" s="29"/>
      <c r="O47" s="29"/>
      <c r="P47" s="29"/>
    </row>
    <row r="48" spans="1:16" s="14" customFormat="1" ht="21" hidden="1" customHeight="1" thickBot="1">
      <c r="A48" s="2170"/>
      <c r="B48" s="2170"/>
      <c r="C48" s="2094" t="s">
        <v>1939</v>
      </c>
      <c r="D48" s="40" t="s">
        <v>2009</v>
      </c>
      <c r="E48" s="414">
        <v>45549</v>
      </c>
      <c r="F48" s="414">
        <v>45558</v>
      </c>
      <c r="G48" s="2129"/>
      <c r="H48" s="2096"/>
      <c r="I48" s="2096"/>
      <c r="J48" s="414"/>
      <c r="K48" s="414"/>
      <c r="M48" s="29"/>
      <c r="N48" s="29"/>
      <c r="O48" s="29"/>
      <c r="P48" s="29"/>
    </row>
    <row r="49" spans="1:16" s="14" customFormat="1" ht="21" hidden="1" customHeight="1" thickTop="1">
      <c r="A49" s="2170"/>
      <c r="B49" s="2170"/>
      <c r="C49" s="1796" t="s">
        <v>4664</v>
      </c>
      <c r="D49" s="682" t="s">
        <v>7893</v>
      </c>
      <c r="E49" s="682">
        <v>45552</v>
      </c>
      <c r="F49" s="2111" t="s">
        <v>391</v>
      </c>
      <c r="G49" s="1443" t="s">
        <v>7380</v>
      </c>
      <c r="H49" s="2114" t="s">
        <v>8206</v>
      </c>
      <c r="I49" s="2114">
        <v>45574</v>
      </c>
      <c r="J49" s="408">
        <v>45590</v>
      </c>
      <c r="K49" s="2115">
        <v>45592</v>
      </c>
      <c r="M49" s="29"/>
      <c r="N49" s="29"/>
      <c r="O49" s="29"/>
      <c r="P49" s="29"/>
    </row>
    <row r="50" spans="1:16" s="14" customFormat="1" ht="21" hidden="1" customHeight="1" thickBot="1">
      <c r="A50" s="2170" t="s">
        <v>7895</v>
      </c>
      <c r="B50" s="2170"/>
      <c r="C50" s="2094" t="s">
        <v>7896</v>
      </c>
      <c r="D50" s="40" t="s">
        <v>2014</v>
      </c>
      <c r="E50" s="414">
        <v>45557</v>
      </c>
      <c r="F50" s="414">
        <v>45566</v>
      </c>
      <c r="G50" s="2129"/>
      <c r="H50" s="2096"/>
      <c r="I50" s="2096"/>
      <c r="J50" s="414"/>
      <c r="K50" s="414"/>
      <c r="M50" s="29"/>
      <c r="N50" s="29"/>
      <c r="O50" s="29"/>
      <c r="P50" s="29"/>
    </row>
    <row r="51" spans="1:16" s="14" customFormat="1" ht="21" hidden="1" customHeight="1" thickTop="1">
      <c r="A51" s="2170" t="s">
        <v>8207</v>
      </c>
      <c r="B51" s="2170"/>
      <c r="C51" s="1796" t="s">
        <v>6517</v>
      </c>
      <c r="D51" s="682" t="s">
        <v>7857</v>
      </c>
      <c r="E51" s="682">
        <v>45559</v>
      </c>
      <c r="F51" s="2111" t="s">
        <v>391</v>
      </c>
      <c r="G51" s="1443" t="s">
        <v>8208</v>
      </c>
      <c r="H51" s="2114" t="s">
        <v>8209</v>
      </c>
      <c r="I51" s="2114">
        <v>45581</v>
      </c>
      <c r="J51" s="408">
        <v>45597</v>
      </c>
      <c r="K51" s="2115">
        <v>45599</v>
      </c>
      <c r="M51" s="29"/>
      <c r="N51" s="29"/>
      <c r="O51" s="29"/>
      <c r="P51" s="29"/>
    </row>
    <row r="52" spans="1:16" s="14" customFormat="1" ht="21" hidden="1" customHeight="1" thickBot="1">
      <c r="A52" s="2170"/>
      <c r="B52" s="2170"/>
      <c r="C52" s="2094" t="s">
        <v>1993</v>
      </c>
      <c r="D52" s="40" t="s">
        <v>7713</v>
      </c>
      <c r="E52" s="414">
        <v>45563</v>
      </c>
      <c r="F52" s="414">
        <v>45572</v>
      </c>
      <c r="G52" s="2189"/>
      <c r="H52" s="2096"/>
      <c r="I52" s="2096"/>
      <c r="J52" s="414"/>
      <c r="K52" s="414"/>
      <c r="M52" s="29"/>
      <c r="N52" s="29"/>
      <c r="O52" s="29"/>
      <c r="P52" s="29"/>
    </row>
    <row r="53" spans="1:16" s="14" customFormat="1" ht="21" hidden="1" customHeight="1" thickTop="1">
      <c r="A53" s="2170" t="s">
        <v>8210</v>
      </c>
      <c r="B53" s="2170"/>
      <c r="C53" s="1796" t="s">
        <v>6446</v>
      </c>
      <c r="D53" s="408" t="s">
        <v>7898</v>
      </c>
      <c r="E53" s="408">
        <v>45589</v>
      </c>
      <c r="F53" s="641" t="s">
        <v>391</v>
      </c>
      <c r="G53" s="1443" t="s">
        <v>8211</v>
      </c>
      <c r="H53" s="2114" t="s">
        <v>8212</v>
      </c>
      <c r="I53" s="2114">
        <v>45588</v>
      </c>
      <c r="J53" s="408">
        <v>45604</v>
      </c>
      <c r="K53" s="2115">
        <v>45606</v>
      </c>
      <c r="M53" s="29"/>
      <c r="N53" s="29"/>
      <c r="O53" s="29"/>
      <c r="P53" s="29"/>
    </row>
    <row r="54" spans="1:16" s="14" customFormat="1" ht="21" hidden="1" customHeight="1">
      <c r="A54" s="2170"/>
      <c r="B54" s="2170"/>
      <c r="C54" s="2106" t="s">
        <v>1993</v>
      </c>
      <c r="D54" s="412" t="s">
        <v>7901</v>
      </c>
      <c r="E54" s="412">
        <v>45569</v>
      </c>
      <c r="F54" s="412">
        <v>45578</v>
      </c>
      <c r="G54" s="27"/>
      <c r="H54" s="2116"/>
      <c r="I54" s="2116"/>
      <c r="J54" s="412"/>
      <c r="K54" s="412"/>
      <c r="M54" s="29"/>
      <c r="N54" s="29"/>
      <c r="O54" s="29"/>
      <c r="P54" s="29"/>
    </row>
    <row r="55" spans="1:16" s="14" customFormat="1" ht="21" hidden="1" customHeight="1" thickBot="1">
      <c r="A55" s="2170" t="s">
        <v>7793</v>
      </c>
      <c r="B55" s="2170"/>
      <c r="C55" s="2760" t="s">
        <v>1999</v>
      </c>
      <c r="D55" s="2762" t="s">
        <v>7902</v>
      </c>
      <c r="E55" s="2762">
        <v>45567</v>
      </c>
      <c r="F55" s="2762">
        <v>45576</v>
      </c>
      <c r="G55" s="2189"/>
      <c r="H55" s="2096"/>
      <c r="I55" s="2096"/>
      <c r="J55" s="414"/>
      <c r="K55" s="414"/>
      <c r="M55" s="29"/>
      <c r="N55" s="29"/>
      <c r="O55" s="29"/>
      <c r="P55" s="29"/>
    </row>
    <row r="56" spans="1:16" s="14" customFormat="1" ht="21" hidden="1" customHeight="1" thickTop="1">
      <c r="A56" s="2170" t="s">
        <v>8213</v>
      </c>
      <c r="B56" s="2170"/>
      <c r="C56" s="1796" t="s">
        <v>6383</v>
      </c>
      <c r="D56" s="682" t="s">
        <v>7903</v>
      </c>
      <c r="E56" s="682">
        <v>45593</v>
      </c>
      <c r="F56" s="2111" t="s">
        <v>391</v>
      </c>
      <c r="G56" s="1443" t="s">
        <v>7213</v>
      </c>
      <c r="H56" s="2114" t="s">
        <v>8214</v>
      </c>
      <c r="I56" s="408">
        <v>45595</v>
      </c>
      <c r="J56" s="2104"/>
      <c r="K56" s="2115">
        <v>45613</v>
      </c>
      <c r="M56" s="29"/>
      <c r="N56" s="29"/>
      <c r="O56" s="29"/>
      <c r="P56" s="29"/>
    </row>
    <row r="57" spans="1:16" s="14" customFormat="1" ht="21" hidden="1" customHeight="1" thickBot="1">
      <c r="A57" s="2170" t="s">
        <v>8215</v>
      </c>
      <c r="B57" s="2170"/>
      <c r="C57" s="2094" t="s">
        <v>7793</v>
      </c>
      <c r="D57" s="40" t="s">
        <v>2019</v>
      </c>
      <c r="E57" s="414">
        <v>45574</v>
      </c>
      <c r="F57" s="414">
        <v>45583</v>
      </c>
      <c r="G57" s="2189"/>
      <c r="H57" s="2096"/>
      <c r="I57" s="2096"/>
      <c r="J57" s="414"/>
      <c r="K57" s="414"/>
      <c r="M57" s="29"/>
      <c r="N57" s="29"/>
      <c r="O57" s="29"/>
      <c r="P57" s="29"/>
    </row>
    <row r="58" spans="1:16" s="14" customFormat="1" ht="21" hidden="1" customHeight="1" thickTop="1">
      <c r="A58" s="2170" t="s">
        <v>6431</v>
      </c>
      <c r="B58" s="2170"/>
      <c r="C58" s="1796" t="s">
        <v>7905</v>
      </c>
      <c r="D58" s="682" t="s">
        <v>7906</v>
      </c>
      <c r="E58" s="2111" t="s">
        <v>391</v>
      </c>
      <c r="F58" s="2111" t="s">
        <v>391</v>
      </c>
      <c r="G58" s="1443" t="s">
        <v>5753</v>
      </c>
      <c r="H58" s="2114" t="s">
        <v>8216</v>
      </c>
      <c r="I58" s="2114">
        <v>45602</v>
      </c>
      <c r="J58" s="408">
        <v>45618</v>
      </c>
      <c r="K58" s="2115">
        <v>45620</v>
      </c>
      <c r="M58" s="29"/>
      <c r="N58" s="29"/>
      <c r="O58" s="29"/>
      <c r="P58" s="29"/>
    </row>
    <row r="59" spans="1:16" s="14" customFormat="1" ht="21" hidden="1" customHeight="1" thickBot="1">
      <c r="A59" s="2170" t="s">
        <v>2043</v>
      </c>
      <c r="B59" s="2170"/>
      <c r="C59" s="2760" t="s">
        <v>4692</v>
      </c>
      <c r="D59" s="3577" t="s">
        <v>2023</v>
      </c>
      <c r="E59" s="2762">
        <v>45581</v>
      </c>
      <c r="F59" s="2763" t="s">
        <v>391</v>
      </c>
      <c r="G59" s="2183"/>
      <c r="H59" s="2096"/>
      <c r="I59" s="2096"/>
      <c r="J59" s="414"/>
      <c r="K59" s="414"/>
      <c r="M59" s="29"/>
      <c r="N59" s="29"/>
      <c r="O59" s="29"/>
      <c r="P59" s="29"/>
    </row>
    <row r="60" spans="1:16" s="14" customFormat="1" ht="21" hidden="1" customHeight="1" thickTop="1">
      <c r="A60" s="2170" t="s">
        <v>6496</v>
      </c>
      <c r="B60" s="2170"/>
      <c r="C60" s="2027" t="s">
        <v>6431</v>
      </c>
      <c r="D60" s="408" t="s">
        <v>7908</v>
      </c>
      <c r="E60" s="408">
        <v>45587</v>
      </c>
      <c r="F60" s="2794" t="s">
        <v>391</v>
      </c>
      <c r="G60" s="2027" t="s">
        <v>7229</v>
      </c>
      <c r="H60" s="2114" t="s">
        <v>8217</v>
      </c>
      <c r="I60" s="2114">
        <v>45609</v>
      </c>
      <c r="J60" s="408">
        <v>45625</v>
      </c>
      <c r="K60" s="408">
        <v>45627</v>
      </c>
      <c r="M60" s="29"/>
      <c r="N60" s="29"/>
      <c r="O60" s="29"/>
      <c r="P60" s="29"/>
    </row>
    <row r="61" spans="1:16" s="14" customFormat="1" ht="21" hidden="1" customHeight="1">
      <c r="A61" s="2170"/>
      <c r="B61" s="2170"/>
      <c r="C61" s="2790" t="s">
        <v>557</v>
      </c>
      <c r="D61" s="2792" t="s">
        <v>4964</v>
      </c>
      <c r="E61" s="2798" t="s">
        <v>391</v>
      </c>
      <c r="F61" s="2799" t="s">
        <v>391</v>
      </c>
      <c r="G61" s="2795" t="s">
        <v>8198</v>
      </c>
      <c r="H61" s="2116"/>
      <c r="I61" s="2116"/>
      <c r="J61" s="412"/>
      <c r="K61" s="412"/>
      <c r="M61" s="29"/>
      <c r="N61" s="29"/>
      <c r="O61" s="29"/>
      <c r="P61" s="29"/>
    </row>
    <row r="62" spans="1:16" s="14" customFormat="1" ht="21" hidden="1" customHeight="1" thickBot="1">
      <c r="A62" s="2170"/>
      <c r="B62" s="2170"/>
      <c r="C62" s="635" t="s">
        <v>2557</v>
      </c>
      <c r="D62" s="414" t="s">
        <v>7910</v>
      </c>
      <c r="E62" s="414">
        <v>45588</v>
      </c>
      <c r="F62" s="1969">
        <v>45602</v>
      </c>
      <c r="G62" s="2796"/>
      <c r="H62" s="2096"/>
      <c r="I62" s="2096"/>
      <c r="J62" s="414"/>
      <c r="K62" s="414"/>
      <c r="M62" s="29"/>
      <c r="N62" s="29"/>
      <c r="O62" s="29"/>
      <c r="P62" s="29"/>
    </row>
    <row r="63" spans="1:16" s="14" customFormat="1" ht="21" hidden="1" customHeight="1" thickTop="1">
      <c r="A63" s="2170" t="s">
        <v>7911</v>
      </c>
      <c r="B63" s="2170"/>
      <c r="C63" s="1796" t="s">
        <v>6377</v>
      </c>
      <c r="D63" s="682" t="s">
        <v>7912</v>
      </c>
      <c r="E63" s="682">
        <v>45594</v>
      </c>
      <c r="F63" s="2111" t="s">
        <v>391</v>
      </c>
      <c r="G63" s="2841" t="s">
        <v>5390</v>
      </c>
      <c r="H63" s="2116" t="s">
        <v>8218</v>
      </c>
      <c r="I63" s="2116">
        <v>45616</v>
      </c>
      <c r="J63" s="412">
        <v>45632</v>
      </c>
      <c r="K63" s="412">
        <v>45634</v>
      </c>
      <c r="M63" s="29"/>
      <c r="N63" s="29"/>
      <c r="O63" s="29"/>
      <c r="P63" s="29"/>
    </row>
    <row r="64" spans="1:16" s="14" customFormat="1" ht="21" hidden="1" customHeight="1" thickBot="1">
      <c r="A64" s="2170" t="s">
        <v>7914</v>
      </c>
      <c r="B64" s="2170"/>
      <c r="C64" s="2094" t="s">
        <v>2066</v>
      </c>
      <c r="D64" s="40" t="s">
        <v>7915</v>
      </c>
      <c r="E64" s="414">
        <v>45595</v>
      </c>
      <c r="F64" s="414">
        <v>45604</v>
      </c>
      <c r="G64" s="2129" t="s">
        <v>8219</v>
      </c>
      <c r="H64" s="2096"/>
      <c r="I64" s="2096"/>
      <c r="J64" s="414"/>
      <c r="K64" s="414"/>
      <c r="M64" s="29"/>
      <c r="N64" s="29"/>
      <c r="O64" s="29"/>
      <c r="P64" s="29"/>
    </row>
    <row r="65" spans="1:16" s="14" customFormat="1" ht="20.25" hidden="1" thickTop="1">
      <c r="A65" s="2170" t="s">
        <v>8220</v>
      </c>
      <c r="B65" s="2170"/>
      <c r="C65" s="1796" t="s">
        <v>7788</v>
      </c>
      <c r="D65" s="682" t="s">
        <v>7916</v>
      </c>
      <c r="E65" s="682">
        <v>45601</v>
      </c>
      <c r="F65" s="2111" t="s">
        <v>391</v>
      </c>
      <c r="G65" s="2841" t="s">
        <v>5567</v>
      </c>
      <c r="H65" s="2114" t="s">
        <v>8221</v>
      </c>
      <c r="I65" s="2114">
        <v>45623</v>
      </c>
      <c r="J65" s="408">
        <v>45639</v>
      </c>
      <c r="K65" s="2115">
        <v>45641</v>
      </c>
      <c r="M65" s="29"/>
      <c r="N65" s="29"/>
      <c r="O65" s="29"/>
      <c r="P65" s="29"/>
    </row>
    <row r="66" spans="1:16" s="14" customFormat="1" ht="20.25" hidden="1" thickBot="1">
      <c r="A66" s="2170" t="s">
        <v>7918</v>
      </c>
      <c r="B66" s="2170"/>
      <c r="C66" s="2094" t="s">
        <v>7896</v>
      </c>
      <c r="D66" s="40" t="s">
        <v>2035</v>
      </c>
      <c r="E66" s="414">
        <v>45606</v>
      </c>
      <c r="F66" s="414">
        <v>45615</v>
      </c>
      <c r="G66" s="2129"/>
      <c r="H66" s="2096"/>
      <c r="I66" s="2096"/>
      <c r="J66" s="414"/>
      <c r="K66" s="414"/>
      <c r="M66" s="29"/>
      <c r="N66" s="29"/>
      <c r="O66" s="29"/>
      <c r="P66" s="29"/>
    </row>
    <row r="67" spans="1:16" s="14" customFormat="1" ht="20.25" hidden="1" thickTop="1">
      <c r="A67" s="2170"/>
      <c r="B67" s="2170"/>
      <c r="C67" s="1796" t="s">
        <v>6396</v>
      </c>
      <c r="D67" s="682" t="s">
        <v>7919</v>
      </c>
      <c r="E67" s="682">
        <v>45608</v>
      </c>
      <c r="F67" s="2111" t="s">
        <v>391</v>
      </c>
      <c r="G67" s="2841" t="s">
        <v>3536</v>
      </c>
      <c r="H67" s="2114" t="s">
        <v>8222</v>
      </c>
      <c r="I67" s="2114">
        <v>45630</v>
      </c>
      <c r="J67" s="408">
        <v>45646</v>
      </c>
      <c r="K67" s="2115">
        <v>45648</v>
      </c>
      <c r="M67" s="29"/>
      <c r="N67" s="29"/>
      <c r="O67" s="29"/>
      <c r="P67" s="29"/>
    </row>
    <row r="68" spans="1:16" s="14" customFormat="1" ht="20.25" hidden="1" thickBot="1">
      <c r="A68" s="2170" t="s">
        <v>7921</v>
      </c>
      <c r="B68" s="2170"/>
      <c r="C68" s="2094" t="s">
        <v>1993</v>
      </c>
      <c r="D68" s="40" t="s">
        <v>7922</v>
      </c>
      <c r="E68" s="414">
        <v>45609</v>
      </c>
      <c r="F68" s="414">
        <v>45618</v>
      </c>
      <c r="G68" s="2129"/>
      <c r="H68" s="2096"/>
      <c r="I68" s="2096"/>
      <c r="J68" s="414"/>
      <c r="K68" s="414"/>
      <c r="M68" s="29"/>
      <c r="N68" s="29"/>
      <c r="O68" s="29"/>
      <c r="P68" s="29"/>
    </row>
    <row r="69" spans="1:16" s="14" customFormat="1" ht="20.25" hidden="1" thickTop="1">
      <c r="A69" s="2170" t="s">
        <v>5922</v>
      </c>
      <c r="B69" s="2170"/>
      <c r="C69" s="1796" t="s">
        <v>7924</v>
      </c>
      <c r="D69" s="682" t="s">
        <v>7925</v>
      </c>
      <c r="E69" s="682">
        <v>45615</v>
      </c>
      <c r="F69" s="2111" t="s">
        <v>391</v>
      </c>
      <c r="G69" s="2841" t="s">
        <v>8223</v>
      </c>
      <c r="H69" s="2114" t="s">
        <v>8224</v>
      </c>
      <c r="I69" s="2114">
        <v>45637</v>
      </c>
      <c r="J69" s="408">
        <v>45653</v>
      </c>
      <c r="K69" s="2115">
        <v>45655</v>
      </c>
      <c r="M69" s="29"/>
      <c r="N69" s="29"/>
      <c r="O69" s="29"/>
      <c r="P69" s="29"/>
    </row>
    <row r="70" spans="1:16" s="14" customFormat="1" ht="20.25" hidden="1" thickBot="1">
      <c r="A70" s="2170" t="s">
        <v>7928</v>
      </c>
      <c r="B70" s="2170"/>
      <c r="C70" s="2780" t="s">
        <v>2040</v>
      </c>
      <c r="D70" s="40" t="s">
        <v>2041</v>
      </c>
      <c r="E70" s="414">
        <v>45623</v>
      </c>
      <c r="F70" s="414">
        <v>45632</v>
      </c>
      <c r="G70" s="2129" t="s">
        <v>8225</v>
      </c>
      <c r="H70" s="2096"/>
      <c r="I70" s="2096"/>
      <c r="J70" s="414"/>
      <c r="K70" s="414"/>
      <c r="M70" s="29"/>
      <c r="N70" s="29"/>
      <c r="O70" s="29"/>
      <c r="P70" s="29"/>
    </row>
    <row r="71" spans="1:16" s="14" customFormat="1" ht="20.25" hidden="1" thickTop="1">
      <c r="A71" s="2170" t="s">
        <v>8226</v>
      </c>
      <c r="B71" s="2170"/>
      <c r="C71" s="1796" t="s">
        <v>7929</v>
      </c>
      <c r="D71" s="682" t="s">
        <v>7888</v>
      </c>
      <c r="E71" s="682">
        <v>45622</v>
      </c>
      <c r="F71" s="2111" t="s">
        <v>391</v>
      </c>
      <c r="G71" s="2841" t="s">
        <v>5570</v>
      </c>
      <c r="H71" s="2116" t="s">
        <v>8227</v>
      </c>
      <c r="I71" s="2114">
        <v>45644</v>
      </c>
      <c r="J71" s="408">
        <v>45660</v>
      </c>
      <c r="K71" s="2115">
        <v>45662</v>
      </c>
      <c r="M71" s="29"/>
      <c r="N71" s="29"/>
      <c r="O71" s="29"/>
      <c r="P71" s="29"/>
    </row>
    <row r="72" spans="1:16" s="14" customFormat="1" ht="20.25" hidden="1" thickBot="1">
      <c r="A72" s="2170" t="s">
        <v>6710</v>
      </c>
      <c r="B72" s="2170"/>
      <c r="C72" s="2094" t="s">
        <v>7793</v>
      </c>
      <c r="D72" s="40" t="s">
        <v>7931</v>
      </c>
      <c r="E72" s="414">
        <v>45624</v>
      </c>
      <c r="F72" s="414">
        <v>45633</v>
      </c>
      <c r="G72" s="2129"/>
      <c r="H72" s="2096"/>
      <c r="I72" s="2096"/>
      <c r="J72" s="414"/>
      <c r="K72" s="414"/>
      <c r="M72" s="29"/>
      <c r="N72" s="29"/>
      <c r="O72" s="29"/>
      <c r="P72" s="29"/>
    </row>
    <row r="73" spans="1:16" s="14" customFormat="1" ht="20.25" hidden="1" thickTop="1">
      <c r="A73" s="2170"/>
      <c r="B73" s="2170"/>
      <c r="C73" s="1796" t="s">
        <v>4690</v>
      </c>
      <c r="D73" s="682" t="s">
        <v>7932</v>
      </c>
      <c r="E73" s="682">
        <v>45629</v>
      </c>
      <c r="F73" s="2111" t="s">
        <v>391</v>
      </c>
      <c r="G73" s="2841" t="s">
        <v>7460</v>
      </c>
      <c r="H73" s="2116" t="s">
        <v>8228</v>
      </c>
      <c r="I73" s="2114">
        <v>45651</v>
      </c>
      <c r="J73" s="408">
        <v>45667</v>
      </c>
      <c r="K73" s="2115">
        <v>45669</v>
      </c>
      <c r="M73" s="29"/>
      <c r="N73" s="29"/>
      <c r="O73" s="29"/>
      <c r="P73" s="29"/>
    </row>
    <row r="74" spans="1:16" s="14" customFormat="1" ht="20.25" hidden="1" thickBot="1">
      <c r="A74" s="2170" t="s">
        <v>7934</v>
      </c>
      <c r="B74" s="2170"/>
      <c r="C74" s="2780" t="s">
        <v>2062</v>
      </c>
      <c r="D74" s="40" t="s">
        <v>4667</v>
      </c>
      <c r="E74" s="414">
        <v>45634</v>
      </c>
      <c r="F74" s="414">
        <v>45643</v>
      </c>
      <c r="G74" s="2129"/>
      <c r="H74" s="2096"/>
      <c r="I74" s="2096"/>
      <c r="J74" s="414"/>
      <c r="K74" s="414"/>
      <c r="M74" s="29"/>
      <c r="N74" s="29"/>
      <c r="O74" s="29"/>
      <c r="P74" s="29"/>
    </row>
    <row r="75" spans="1:16" s="14" customFormat="1" ht="20.25" hidden="1" thickTop="1">
      <c r="A75" s="2170"/>
      <c r="B75" s="2170"/>
      <c r="C75" s="1796" t="s">
        <v>6462</v>
      </c>
      <c r="D75" s="682" t="s">
        <v>7935</v>
      </c>
      <c r="E75" s="682">
        <v>45636</v>
      </c>
      <c r="F75" s="2111" t="s">
        <v>391</v>
      </c>
      <c r="G75" s="2841" t="s">
        <v>4799</v>
      </c>
      <c r="H75" s="2116" t="s">
        <v>8229</v>
      </c>
      <c r="I75" s="2114">
        <v>45658</v>
      </c>
      <c r="J75" s="408">
        <v>45674</v>
      </c>
      <c r="K75" s="2115">
        <v>45676</v>
      </c>
      <c r="M75" s="29"/>
      <c r="N75" s="29"/>
      <c r="O75" s="29"/>
      <c r="P75" s="29"/>
    </row>
    <row r="76" spans="1:16" s="14" customFormat="1" ht="20.25" hidden="1" thickBot="1">
      <c r="A76" s="2170"/>
      <c r="B76" s="2170"/>
      <c r="C76" s="2094" t="s">
        <v>2066</v>
      </c>
      <c r="D76" s="40" t="s">
        <v>4670</v>
      </c>
      <c r="E76" s="414">
        <v>45638</v>
      </c>
      <c r="F76" s="414">
        <v>45647</v>
      </c>
      <c r="G76" s="2129"/>
      <c r="H76" s="2096"/>
      <c r="I76" s="2096"/>
      <c r="J76" s="414"/>
      <c r="K76" s="414"/>
      <c r="M76" s="29"/>
      <c r="N76" s="29"/>
      <c r="O76" s="29"/>
      <c r="P76" s="29"/>
    </row>
    <row r="77" spans="1:16" s="14" customFormat="1" ht="20.25" hidden="1" thickTop="1">
      <c r="A77" s="2170"/>
      <c r="B77" s="2170"/>
      <c r="C77" s="1796" t="s">
        <v>6370</v>
      </c>
      <c r="D77" s="682" t="s">
        <v>7937</v>
      </c>
      <c r="E77" s="682">
        <v>45643</v>
      </c>
      <c r="F77" s="2111" t="s">
        <v>391</v>
      </c>
      <c r="G77" s="2841" t="s">
        <v>7229</v>
      </c>
      <c r="H77" s="2114" t="s">
        <v>8230</v>
      </c>
      <c r="I77" s="2114">
        <v>45665</v>
      </c>
      <c r="J77" s="408">
        <v>45681</v>
      </c>
      <c r="K77" s="2919">
        <v>45683</v>
      </c>
      <c r="L77" s="29"/>
      <c r="M77" s="29"/>
      <c r="N77" s="29"/>
      <c r="O77" s="29"/>
      <c r="P77" s="29"/>
    </row>
    <row r="78" spans="1:16" s="14" customFormat="1" ht="20.25" hidden="1" thickBot="1">
      <c r="A78" s="2170"/>
      <c r="B78" s="2170"/>
      <c r="C78" s="2094" t="s">
        <v>7896</v>
      </c>
      <c r="D78" s="40" t="s">
        <v>4673</v>
      </c>
      <c r="E78" s="414">
        <v>45650</v>
      </c>
      <c r="F78" s="414">
        <v>45659</v>
      </c>
      <c r="G78" s="2129"/>
      <c r="H78" s="2096"/>
      <c r="I78" s="2096"/>
      <c r="J78" s="414"/>
      <c r="K78" s="414"/>
      <c r="L78" s="29"/>
      <c r="M78" s="29"/>
      <c r="N78" s="29"/>
      <c r="O78" s="29"/>
      <c r="P78" s="29"/>
    </row>
    <row r="79" spans="1:16" s="14" customFormat="1" ht="20.25" hidden="1" thickTop="1">
      <c r="A79" s="2170"/>
      <c r="B79" s="2170"/>
      <c r="C79" s="1796" t="s">
        <v>4664</v>
      </c>
      <c r="D79" s="682" t="s">
        <v>7939</v>
      </c>
      <c r="E79" s="682">
        <v>45650</v>
      </c>
      <c r="F79" s="2111" t="s">
        <v>391</v>
      </c>
      <c r="G79" s="2841" t="s">
        <v>8231</v>
      </c>
      <c r="H79" s="2114" t="s">
        <v>8232</v>
      </c>
      <c r="I79" s="2114">
        <v>45672</v>
      </c>
      <c r="J79" s="408">
        <v>45688</v>
      </c>
      <c r="K79" s="2115">
        <v>45690</v>
      </c>
      <c r="L79" s="29"/>
      <c r="M79" s="29"/>
      <c r="N79" s="29"/>
      <c r="O79" s="29"/>
      <c r="P79" s="29"/>
    </row>
    <row r="80" spans="1:16" s="14" customFormat="1" ht="20.25" hidden="1" thickBot="1">
      <c r="A80" s="2170"/>
      <c r="B80" s="2170"/>
      <c r="C80" s="2094" t="s">
        <v>1993</v>
      </c>
      <c r="D80" s="40" t="s">
        <v>4675</v>
      </c>
      <c r="E80" s="414">
        <v>45656</v>
      </c>
      <c r="F80" s="414">
        <v>45665</v>
      </c>
      <c r="G80" s="2129"/>
      <c r="H80" s="2096"/>
      <c r="I80" s="2096"/>
      <c r="J80" s="414"/>
      <c r="K80" s="414"/>
      <c r="L80" s="29"/>
      <c r="M80" s="29"/>
      <c r="N80" s="29"/>
      <c r="O80" s="29"/>
      <c r="P80" s="29"/>
    </row>
    <row r="81" spans="1:16" s="14" customFormat="1" ht="20.25" hidden="1" thickTop="1">
      <c r="A81" s="2170" t="s">
        <v>7941</v>
      </c>
      <c r="B81" s="2170"/>
      <c r="C81" s="2757" t="s">
        <v>2181</v>
      </c>
      <c r="D81" s="408" t="s">
        <v>2058</v>
      </c>
      <c r="E81" s="408">
        <v>45658</v>
      </c>
      <c r="F81" s="1986" t="s">
        <v>391</v>
      </c>
      <c r="G81" s="2841" t="s">
        <v>8233</v>
      </c>
      <c r="H81" s="2114" t="s">
        <v>8234</v>
      </c>
      <c r="I81" s="2114">
        <v>45678</v>
      </c>
      <c r="J81" s="408">
        <v>45694</v>
      </c>
      <c r="K81" s="2115">
        <v>45696</v>
      </c>
      <c r="L81" s="29"/>
      <c r="M81" s="29"/>
      <c r="N81" s="29"/>
      <c r="O81" s="29"/>
      <c r="P81" s="29"/>
    </row>
    <row r="82" spans="1:16" s="14" customFormat="1" ht="20.25" hidden="1" thickBot="1">
      <c r="A82" s="2170"/>
      <c r="B82" s="2170"/>
      <c r="C82" s="2094"/>
      <c r="D82" s="414"/>
      <c r="E82" s="414"/>
      <c r="F82" s="414"/>
      <c r="G82" s="2129"/>
      <c r="H82" s="2096"/>
      <c r="I82" s="2096"/>
      <c r="J82" s="414"/>
      <c r="K82" s="414"/>
      <c r="L82" s="29"/>
      <c r="M82" s="29"/>
      <c r="N82" s="29"/>
      <c r="O82" s="29"/>
      <c r="P82" s="29"/>
    </row>
    <row r="83" spans="1:16" s="14" customFormat="1" ht="20.25" hidden="1" thickTop="1">
      <c r="A83" s="2170"/>
      <c r="B83" s="2170"/>
      <c r="C83" s="1796" t="s">
        <v>7793</v>
      </c>
      <c r="D83" s="408" t="s">
        <v>2060</v>
      </c>
      <c r="E83" s="408">
        <v>45672</v>
      </c>
      <c r="F83" s="408">
        <v>45681</v>
      </c>
      <c r="G83" s="2841" t="s">
        <v>2663</v>
      </c>
      <c r="H83" s="2114" t="s">
        <v>8235</v>
      </c>
      <c r="I83" s="2114">
        <v>45685</v>
      </c>
      <c r="J83" s="408">
        <v>45701</v>
      </c>
      <c r="K83" s="2115">
        <v>45703</v>
      </c>
      <c r="L83" s="29"/>
      <c r="M83" s="29"/>
      <c r="N83" s="29"/>
      <c r="O83" s="29"/>
      <c r="P83" s="29"/>
    </row>
    <row r="84" spans="1:16" s="14" customFormat="1" ht="20.25" hidden="1" thickBot="1">
      <c r="A84" s="2170"/>
      <c r="B84" s="2170"/>
      <c r="C84" s="2094"/>
      <c r="D84" s="414"/>
      <c r="E84" s="414"/>
      <c r="F84" s="414"/>
      <c r="G84" s="2129"/>
      <c r="H84" s="2096"/>
      <c r="I84" s="2096"/>
      <c r="J84" s="414"/>
      <c r="K84" s="414"/>
      <c r="L84" s="29"/>
      <c r="M84" s="29"/>
      <c r="N84" s="29"/>
      <c r="O84" s="29"/>
      <c r="P84" s="29"/>
    </row>
    <row r="85" spans="1:16" s="14" customFormat="1" ht="20.25" hidden="1" thickTop="1">
      <c r="A85" s="2170"/>
      <c r="B85" s="2170"/>
      <c r="C85" s="1796" t="s">
        <v>2062</v>
      </c>
      <c r="D85" s="408" t="s">
        <v>2063</v>
      </c>
      <c r="E85" s="408">
        <v>45677</v>
      </c>
      <c r="F85" s="408">
        <v>45686</v>
      </c>
      <c r="G85" s="2841" t="s">
        <v>8236</v>
      </c>
      <c r="H85" s="2114" t="s">
        <v>8237</v>
      </c>
      <c r="I85" s="2114">
        <v>45692</v>
      </c>
      <c r="J85" s="408">
        <v>45708</v>
      </c>
      <c r="K85" s="2115">
        <v>45710</v>
      </c>
      <c r="L85" s="29"/>
      <c r="M85" s="29"/>
      <c r="N85" s="29"/>
      <c r="O85" s="29"/>
      <c r="P85" s="29"/>
    </row>
    <row r="86" spans="1:16" s="14" customFormat="1" ht="20.25" hidden="1" thickBot="1">
      <c r="A86" s="2170"/>
      <c r="B86" s="2170"/>
      <c r="C86" s="2094"/>
      <c r="D86" s="414"/>
      <c r="E86" s="414"/>
      <c r="F86" s="414"/>
      <c r="G86" s="2129"/>
      <c r="H86" s="2096"/>
      <c r="I86" s="2096"/>
      <c r="J86" s="414"/>
      <c r="K86" s="414"/>
      <c r="L86" s="29"/>
      <c r="M86" s="29"/>
      <c r="N86" s="29"/>
      <c r="O86" s="29"/>
      <c r="P86" s="29"/>
    </row>
    <row r="87" spans="1:16" s="14" customFormat="1" ht="20.25" hidden="1" thickTop="1">
      <c r="A87" s="2170"/>
      <c r="B87" s="2170"/>
      <c r="C87" s="1796" t="s">
        <v>2066</v>
      </c>
      <c r="D87" s="408" t="s">
        <v>2067</v>
      </c>
      <c r="E87" s="408">
        <v>45679</v>
      </c>
      <c r="F87" s="408">
        <v>45688</v>
      </c>
      <c r="G87" s="2921" t="s">
        <v>404</v>
      </c>
      <c r="H87" s="2114" t="s">
        <v>8238</v>
      </c>
      <c r="I87" s="2114">
        <v>45699</v>
      </c>
      <c r="J87" s="2104"/>
      <c r="K87" s="2128"/>
      <c r="L87" s="29"/>
      <c r="M87" s="29"/>
      <c r="N87" s="29"/>
      <c r="O87" s="29"/>
      <c r="P87" s="29"/>
    </row>
    <row r="88" spans="1:16" s="14" customFormat="1" ht="20.25" hidden="1" thickBot="1">
      <c r="A88" s="2170"/>
      <c r="B88" s="2170"/>
      <c r="C88" s="2094"/>
      <c r="D88" s="414"/>
      <c r="E88" s="414"/>
      <c r="F88" s="414"/>
      <c r="G88" s="2129"/>
      <c r="H88" s="2096"/>
      <c r="I88" s="2096"/>
      <c r="J88" s="170"/>
      <c r="K88" s="170"/>
      <c r="L88" s="29"/>
      <c r="M88" s="29"/>
      <c r="N88" s="29"/>
      <c r="O88" s="29"/>
      <c r="P88" s="29"/>
    </row>
    <row r="89" spans="1:16" s="14" customFormat="1" ht="20.25" hidden="1" thickTop="1">
      <c r="A89" s="2170" t="s">
        <v>8239</v>
      </c>
      <c r="B89" s="2170"/>
      <c r="C89" s="1443" t="s">
        <v>7947</v>
      </c>
      <c r="D89" s="408" t="s">
        <v>2070</v>
      </c>
      <c r="E89" s="408">
        <v>45689</v>
      </c>
      <c r="F89" s="408">
        <v>45698</v>
      </c>
      <c r="G89" s="2921" t="s">
        <v>404</v>
      </c>
      <c r="H89" s="2114" t="s">
        <v>8240</v>
      </c>
      <c r="I89" s="2114">
        <v>45706</v>
      </c>
      <c r="J89" s="2104"/>
      <c r="K89" s="2128"/>
      <c r="L89" s="29"/>
      <c r="M89" s="29"/>
      <c r="N89" s="29"/>
      <c r="O89" s="29"/>
      <c r="P89" s="29"/>
    </row>
    <row r="90" spans="1:16" s="14" customFormat="1" ht="20.25" hidden="1" thickBot="1">
      <c r="A90" s="2170"/>
      <c r="B90" s="2170"/>
      <c r="C90" s="2094"/>
      <c r="D90" s="414"/>
      <c r="E90" s="414"/>
      <c r="F90" s="414"/>
      <c r="G90" s="2129"/>
      <c r="H90" s="2096"/>
      <c r="I90" s="2096"/>
      <c r="J90" s="170"/>
      <c r="K90" s="170"/>
      <c r="L90" s="29"/>
      <c r="M90" s="29"/>
      <c r="N90" s="29"/>
      <c r="O90" s="29"/>
      <c r="P90" s="29"/>
    </row>
    <row r="91" spans="1:16" s="14" customFormat="1" ht="20.25" hidden="1" thickTop="1">
      <c r="A91" s="2170" t="s">
        <v>8022</v>
      </c>
      <c r="B91" s="2170"/>
      <c r="C91" s="1443" t="s">
        <v>2013</v>
      </c>
      <c r="D91" s="408" t="s">
        <v>2071</v>
      </c>
      <c r="E91" s="408">
        <v>45693</v>
      </c>
      <c r="F91" s="408">
        <v>45702</v>
      </c>
      <c r="G91" s="2921" t="s">
        <v>404</v>
      </c>
      <c r="H91" s="2114" t="s">
        <v>8241</v>
      </c>
      <c r="I91" s="2114">
        <v>45713</v>
      </c>
      <c r="J91" s="2104"/>
      <c r="K91" s="2128"/>
      <c r="L91" s="29"/>
      <c r="M91" s="29"/>
      <c r="N91" s="29"/>
      <c r="O91" s="29"/>
      <c r="P91" s="29"/>
    </row>
    <row r="92" spans="1:16" s="14" customFormat="1" ht="20.25" hidden="1" thickBot="1">
      <c r="A92" s="2170"/>
      <c r="B92" s="2170"/>
      <c r="C92" s="2094"/>
      <c r="D92" s="414"/>
      <c r="E92" s="414"/>
      <c r="F92" s="414"/>
      <c r="G92" s="2129"/>
      <c r="H92" s="2096"/>
      <c r="I92" s="2096"/>
      <c r="J92" s="170"/>
      <c r="K92" s="170"/>
      <c r="L92" s="29"/>
      <c r="M92" s="29"/>
      <c r="N92" s="29"/>
      <c r="O92" s="29"/>
      <c r="P92" s="29"/>
    </row>
    <row r="93" spans="1:16" s="14" customFormat="1" ht="20.25" hidden="1" thickTop="1">
      <c r="A93" s="2170" t="s">
        <v>7941</v>
      </c>
      <c r="B93" s="2170"/>
      <c r="C93" s="1443" t="s">
        <v>1865</v>
      </c>
      <c r="D93" s="408" t="s">
        <v>7719</v>
      </c>
      <c r="E93" s="408">
        <v>45700</v>
      </c>
      <c r="F93" s="408">
        <v>45709</v>
      </c>
      <c r="G93" s="2841" t="s">
        <v>5753</v>
      </c>
      <c r="H93" s="2114" t="s">
        <v>8242</v>
      </c>
      <c r="I93" s="2114">
        <v>45720</v>
      </c>
      <c r="J93" s="408">
        <v>45736</v>
      </c>
      <c r="K93" s="2115">
        <v>45738</v>
      </c>
      <c r="L93" s="29"/>
      <c r="M93" s="29"/>
      <c r="N93" s="29"/>
      <c r="O93" s="29"/>
      <c r="P93" s="29"/>
    </row>
    <row r="94" spans="1:16" s="14" customFormat="1" ht="20.25" hidden="1" thickBot="1">
      <c r="A94" s="2170"/>
      <c r="B94" s="2170"/>
      <c r="C94" s="2094"/>
      <c r="D94" s="414"/>
      <c r="E94" s="414"/>
      <c r="F94" s="414"/>
      <c r="G94" s="2129"/>
      <c r="H94" s="2096"/>
      <c r="I94" s="2096"/>
      <c r="J94" s="414"/>
      <c r="K94" s="414"/>
      <c r="L94" s="29"/>
      <c r="M94" s="29"/>
      <c r="N94" s="29"/>
      <c r="O94" s="29"/>
      <c r="P94" s="29"/>
    </row>
    <row r="95" spans="1:16" s="14" customFormat="1" ht="20.25" hidden="1" thickTop="1">
      <c r="A95" s="2170" t="s">
        <v>8243</v>
      </c>
      <c r="B95" s="2170"/>
      <c r="C95" s="1443" t="s">
        <v>2062</v>
      </c>
      <c r="D95" s="408" t="s">
        <v>4935</v>
      </c>
      <c r="E95" s="408">
        <v>45713</v>
      </c>
      <c r="F95" s="408">
        <v>45726</v>
      </c>
      <c r="G95" s="2841" t="s">
        <v>8244</v>
      </c>
      <c r="H95" s="2114" t="s">
        <v>8245</v>
      </c>
      <c r="I95" s="2114">
        <v>45727</v>
      </c>
      <c r="J95" s="408">
        <v>45743</v>
      </c>
      <c r="K95" s="2115">
        <v>45745</v>
      </c>
      <c r="L95" s="29"/>
      <c r="M95" s="29"/>
      <c r="N95" s="29"/>
      <c r="O95" s="29"/>
      <c r="P95" s="29"/>
    </row>
    <row r="96" spans="1:16" s="14" customFormat="1" ht="20.25" hidden="1" thickBot="1">
      <c r="A96" s="2170"/>
      <c r="B96" s="2170"/>
      <c r="C96" s="2761" t="s">
        <v>7955</v>
      </c>
      <c r="D96" s="2762" t="s">
        <v>7956</v>
      </c>
      <c r="E96" s="2762">
        <v>45710</v>
      </c>
      <c r="F96" s="2762">
        <v>45726</v>
      </c>
      <c r="G96" s="2129"/>
      <c r="H96" s="2096"/>
      <c r="I96" s="2096"/>
      <c r="J96" s="414"/>
      <c r="K96" s="414"/>
      <c r="L96" s="29"/>
      <c r="M96" s="29"/>
      <c r="N96" s="29"/>
      <c r="O96" s="29"/>
      <c r="P96" s="29"/>
    </row>
    <row r="97" spans="1:16" s="14" customFormat="1" ht="20.25" hidden="1" thickTop="1">
      <c r="A97" s="2170" t="s">
        <v>7957</v>
      </c>
      <c r="B97" s="2170"/>
      <c r="C97" s="1443" t="s">
        <v>7793</v>
      </c>
      <c r="D97" s="408" t="s">
        <v>4938</v>
      </c>
      <c r="E97" s="408">
        <v>45723</v>
      </c>
      <c r="F97" s="408">
        <v>45732</v>
      </c>
      <c r="G97" s="3115" t="s">
        <v>404</v>
      </c>
      <c r="H97" s="2114" t="s">
        <v>8246</v>
      </c>
      <c r="I97" s="2114">
        <v>45734</v>
      </c>
      <c r="J97" s="408">
        <v>45750</v>
      </c>
      <c r="K97" s="2115">
        <v>45752</v>
      </c>
      <c r="L97" s="29"/>
      <c r="M97" s="29"/>
      <c r="N97" s="29"/>
      <c r="O97" s="29"/>
      <c r="P97" s="29"/>
    </row>
    <row r="98" spans="1:16" s="14" customFormat="1" ht="20.25" hidden="1" thickBot="1">
      <c r="A98" s="2170"/>
      <c r="B98" s="2170"/>
      <c r="C98" s="2094"/>
      <c r="D98" s="414"/>
      <c r="E98" s="414"/>
      <c r="F98" s="414"/>
      <c r="G98" s="2129"/>
      <c r="H98" s="2096"/>
      <c r="I98" s="2096"/>
      <c r="J98" s="414"/>
      <c r="K98" s="414"/>
      <c r="L98" s="29"/>
      <c r="M98" s="29"/>
      <c r="N98" s="29"/>
      <c r="O98" s="29"/>
      <c r="P98" s="29"/>
    </row>
    <row r="99" spans="1:16" s="14" customFormat="1" ht="20.25" hidden="1" thickTop="1">
      <c r="A99" s="2170"/>
      <c r="B99" s="2170"/>
      <c r="C99" s="1443" t="s">
        <v>7960</v>
      </c>
      <c r="D99" s="408" t="s">
        <v>4940</v>
      </c>
      <c r="E99" s="408">
        <v>45732</v>
      </c>
      <c r="F99" s="408">
        <v>45741</v>
      </c>
      <c r="G99" s="2841" t="s">
        <v>7295</v>
      </c>
      <c r="H99" s="2114" t="s">
        <v>8247</v>
      </c>
      <c r="I99" s="2114">
        <v>45741</v>
      </c>
      <c r="J99" s="408">
        <v>45757</v>
      </c>
      <c r="K99" s="2115">
        <v>45759</v>
      </c>
      <c r="L99" s="29"/>
      <c r="M99" s="29"/>
      <c r="N99" s="29"/>
      <c r="O99" s="29"/>
      <c r="P99" s="29"/>
    </row>
    <row r="100" spans="1:16" s="14" customFormat="1" ht="20.25" hidden="1" thickBot="1">
      <c r="A100" s="2170"/>
      <c r="B100" s="2170"/>
      <c r="C100" s="2107"/>
      <c r="D100" s="414"/>
      <c r="E100" s="414"/>
      <c r="F100" s="414"/>
      <c r="G100" s="2129"/>
      <c r="H100" s="2096"/>
      <c r="I100" s="2096"/>
      <c r="J100" s="414"/>
      <c r="K100" s="414"/>
      <c r="L100" s="29"/>
      <c r="M100" s="29"/>
      <c r="N100" s="29"/>
      <c r="O100" s="29"/>
      <c r="P100" s="29"/>
    </row>
    <row r="101" spans="1:16" s="14" customFormat="1" ht="20.25" hidden="1" thickTop="1">
      <c r="A101" s="2170" t="s">
        <v>7965</v>
      </c>
      <c r="B101" s="2170"/>
      <c r="C101" s="1443" t="s">
        <v>4688</v>
      </c>
      <c r="D101" s="408" t="s">
        <v>4689</v>
      </c>
      <c r="E101" s="408">
        <v>45732</v>
      </c>
      <c r="F101" s="408">
        <v>45746</v>
      </c>
      <c r="G101" s="2841" t="s">
        <v>8220</v>
      </c>
      <c r="H101" s="2114" t="s">
        <v>8248</v>
      </c>
      <c r="I101" s="2114">
        <v>45748</v>
      </c>
      <c r="J101" s="408">
        <v>45764</v>
      </c>
      <c r="K101" s="2115">
        <v>45766</v>
      </c>
      <c r="L101" s="29"/>
      <c r="M101" s="29"/>
      <c r="N101" s="29"/>
      <c r="O101" s="29"/>
      <c r="P101" s="29"/>
    </row>
    <row r="102" spans="1:16" s="14" customFormat="1" ht="20.25" hidden="1" thickBot="1">
      <c r="A102" s="2170"/>
      <c r="B102" s="2170"/>
      <c r="C102" s="2107"/>
      <c r="D102" s="414"/>
      <c r="E102" s="414"/>
      <c r="F102" s="414"/>
      <c r="G102" s="2129"/>
      <c r="H102" s="2096"/>
      <c r="I102" s="2096"/>
      <c r="J102" s="414"/>
      <c r="K102" s="414"/>
      <c r="L102" s="29"/>
      <c r="M102" s="29"/>
      <c r="N102" s="29"/>
      <c r="O102" s="29"/>
      <c r="P102" s="29"/>
    </row>
    <row r="103" spans="1:16" s="14" customFormat="1" ht="20.25" hidden="1" thickTop="1">
      <c r="A103" s="2170"/>
      <c r="B103" s="2170"/>
      <c r="C103" s="1443" t="s">
        <v>2013</v>
      </c>
      <c r="D103" s="408" t="s">
        <v>4943</v>
      </c>
      <c r="E103" s="408">
        <v>45737</v>
      </c>
      <c r="F103" s="408">
        <v>45751</v>
      </c>
      <c r="G103" s="2841" t="s">
        <v>8236</v>
      </c>
      <c r="H103" s="2114" t="s">
        <v>8249</v>
      </c>
      <c r="I103" s="2114">
        <v>45755</v>
      </c>
      <c r="J103" s="408">
        <v>45772</v>
      </c>
      <c r="K103" s="2115">
        <v>45774</v>
      </c>
      <c r="L103" s="29"/>
      <c r="M103" s="29"/>
      <c r="N103" s="29"/>
      <c r="O103" s="29"/>
      <c r="P103" s="29"/>
    </row>
    <row r="104" spans="1:16" s="14" customFormat="1" ht="20.25" hidden="1" thickBot="1">
      <c r="A104" s="2170"/>
      <c r="B104" s="2170"/>
      <c r="C104" s="2107"/>
      <c r="D104" s="414"/>
      <c r="E104" s="414"/>
      <c r="F104" s="414"/>
      <c r="G104" s="2129"/>
      <c r="H104" s="2096"/>
      <c r="I104" s="2096"/>
      <c r="J104" s="414"/>
      <c r="K104" s="414"/>
      <c r="L104" s="29"/>
      <c r="M104" s="29"/>
      <c r="N104" s="29"/>
      <c r="O104" s="29"/>
      <c r="P104" s="29"/>
    </row>
    <row r="105" spans="1:16" s="14" customFormat="1" ht="19.5" hidden="1">
      <c r="A105" s="2170"/>
      <c r="B105" s="2170"/>
      <c r="C105" s="1443" t="s">
        <v>1865</v>
      </c>
      <c r="D105" s="408" t="s">
        <v>4945</v>
      </c>
      <c r="E105" s="408">
        <v>45750</v>
      </c>
      <c r="F105" s="408">
        <v>45764</v>
      </c>
      <c r="G105" s="3115" t="s">
        <v>404</v>
      </c>
      <c r="H105" s="2114" t="s">
        <v>8250</v>
      </c>
      <c r="I105" s="2104">
        <v>45762</v>
      </c>
      <c r="J105" s="2104"/>
      <c r="K105" s="2128"/>
      <c r="L105" s="29"/>
      <c r="M105" s="29"/>
      <c r="N105" s="29"/>
      <c r="O105" s="29"/>
      <c r="P105" s="29"/>
    </row>
    <row r="106" spans="1:16" s="14" customFormat="1" ht="20.25" hidden="1" thickBot="1">
      <c r="A106" s="2170"/>
      <c r="B106" s="2170"/>
      <c r="C106" s="2107"/>
      <c r="D106" s="414"/>
      <c r="E106" s="414"/>
      <c r="F106" s="414"/>
      <c r="G106" s="2129"/>
      <c r="H106" s="2096"/>
      <c r="I106" s="2096"/>
      <c r="J106" s="414"/>
      <c r="K106" s="414"/>
      <c r="L106" s="29"/>
      <c r="M106" s="29"/>
      <c r="N106" s="29"/>
      <c r="O106" s="29"/>
      <c r="P106" s="29"/>
    </row>
    <row r="107" spans="1:16" s="14" customFormat="1" ht="20.25" hidden="1" thickTop="1">
      <c r="A107" s="2170" t="s">
        <v>7971</v>
      </c>
      <c r="B107" s="2170"/>
      <c r="C107" s="1443" t="s">
        <v>4692</v>
      </c>
      <c r="D107" s="408" t="s">
        <v>4693</v>
      </c>
      <c r="E107" s="408">
        <v>45757</v>
      </c>
      <c r="F107" s="408">
        <v>45767</v>
      </c>
      <c r="G107" s="3115" t="s">
        <v>404</v>
      </c>
      <c r="H107" s="2114" t="s">
        <v>8251</v>
      </c>
      <c r="I107" s="2104">
        <v>45769</v>
      </c>
      <c r="J107" s="2104"/>
      <c r="K107" s="2128"/>
      <c r="L107" s="29"/>
      <c r="M107" s="29"/>
      <c r="N107" s="29"/>
      <c r="O107" s="29"/>
      <c r="P107" s="29"/>
    </row>
    <row r="108" spans="1:16" s="14" customFormat="1" ht="20.25" hidden="1" thickBot="1">
      <c r="A108" s="2170"/>
      <c r="B108" s="2170"/>
      <c r="C108" s="2107"/>
      <c r="D108" s="414"/>
      <c r="E108" s="414"/>
      <c r="F108" s="414"/>
      <c r="G108" s="2129"/>
      <c r="H108" s="2096"/>
      <c r="I108" s="2096"/>
      <c r="J108" s="414"/>
      <c r="K108" s="414"/>
      <c r="L108" s="29"/>
      <c r="M108" s="29"/>
      <c r="N108" s="29"/>
      <c r="O108" s="29"/>
      <c r="P108" s="29"/>
    </row>
    <row r="109" spans="1:16" s="14" customFormat="1" ht="19.5" hidden="1">
      <c r="A109" s="2170" t="s">
        <v>7928</v>
      </c>
      <c r="B109" s="2170"/>
      <c r="C109" s="1443" t="s">
        <v>7973</v>
      </c>
      <c r="D109" s="408" t="s">
        <v>4696</v>
      </c>
      <c r="E109" s="408">
        <v>45765</v>
      </c>
      <c r="F109" s="408">
        <v>45775</v>
      </c>
      <c r="G109" s="3194" t="s">
        <v>4694</v>
      </c>
      <c r="H109" s="2114" t="s">
        <v>8252</v>
      </c>
      <c r="I109" s="2114">
        <v>45776</v>
      </c>
      <c r="J109" s="408">
        <v>45793</v>
      </c>
      <c r="K109" s="2115">
        <v>45795</v>
      </c>
      <c r="L109" s="29"/>
      <c r="M109" s="29"/>
      <c r="N109" s="29"/>
      <c r="O109" s="29"/>
      <c r="P109" s="29"/>
    </row>
    <row r="110" spans="1:16" s="14" customFormat="1" ht="19.5" hidden="1">
      <c r="A110" s="2170"/>
      <c r="B110" s="2170"/>
      <c r="C110" s="2107"/>
      <c r="D110" s="414"/>
      <c r="E110" s="414"/>
      <c r="F110" s="414"/>
      <c r="G110" s="3195"/>
      <c r="H110" s="2096"/>
      <c r="I110" s="2096"/>
      <c r="J110" s="414"/>
      <c r="K110" s="414"/>
      <c r="L110" s="29"/>
      <c r="M110" s="29"/>
      <c r="N110" s="29"/>
      <c r="O110" s="29"/>
      <c r="P110" s="29"/>
    </row>
    <row r="111" spans="1:16" s="14" customFormat="1" ht="20.25" hidden="1" thickTop="1">
      <c r="A111" s="2170" t="s">
        <v>7975</v>
      </c>
      <c r="B111" s="2170"/>
      <c r="C111" s="1443" t="s">
        <v>7793</v>
      </c>
      <c r="D111" s="408" t="s">
        <v>4698</v>
      </c>
      <c r="E111" s="408">
        <v>45773</v>
      </c>
      <c r="F111" s="408">
        <v>45783</v>
      </c>
      <c r="G111" s="3194" t="s">
        <v>5216</v>
      </c>
      <c r="H111" s="2114" t="s">
        <v>8253</v>
      </c>
      <c r="I111" s="2114">
        <v>45784</v>
      </c>
      <c r="J111" s="408">
        <v>45801</v>
      </c>
      <c r="K111" s="2115">
        <v>45803</v>
      </c>
      <c r="L111" s="29"/>
      <c r="M111" s="29"/>
      <c r="N111" s="29"/>
      <c r="O111" s="29"/>
      <c r="P111" s="29"/>
    </row>
    <row r="112" spans="1:16" s="14" customFormat="1" ht="20.25" hidden="1" thickBot="1">
      <c r="A112" s="2170"/>
      <c r="B112" s="2170"/>
      <c r="C112" s="2107"/>
      <c r="D112" s="414"/>
      <c r="E112" s="414"/>
      <c r="F112" s="414"/>
      <c r="G112" s="3195"/>
      <c r="H112" s="2096"/>
      <c r="I112" s="2096"/>
      <c r="J112" s="414"/>
      <c r="K112" s="414"/>
      <c r="L112" s="29"/>
      <c r="M112" s="29"/>
      <c r="N112" s="29"/>
      <c r="O112" s="29"/>
      <c r="P112" s="29"/>
    </row>
    <row r="113" spans="1:16" s="14" customFormat="1" ht="20.25" hidden="1" thickTop="1">
      <c r="A113" s="2170" t="s">
        <v>7979</v>
      </c>
      <c r="B113" s="2170"/>
      <c r="C113" s="1443" t="s">
        <v>7980</v>
      </c>
      <c r="D113" s="408" t="s">
        <v>7981</v>
      </c>
      <c r="E113" s="408">
        <v>45784</v>
      </c>
      <c r="F113" s="408">
        <v>45793</v>
      </c>
      <c r="G113" s="3168" t="s">
        <v>8254</v>
      </c>
      <c r="H113" s="2114" t="s">
        <v>8255</v>
      </c>
      <c r="I113" s="2114">
        <v>45790</v>
      </c>
      <c r="J113" s="408">
        <v>45807</v>
      </c>
      <c r="K113" s="2115">
        <v>45809</v>
      </c>
      <c r="L113" s="29"/>
      <c r="M113" s="29"/>
      <c r="N113" s="29"/>
      <c r="O113" s="29"/>
      <c r="P113" s="29"/>
    </row>
    <row r="114" spans="1:16" s="14" customFormat="1" ht="20.25" hidden="1" thickBot="1">
      <c r="A114" s="2170"/>
      <c r="B114" s="2170"/>
      <c r="C114" s="2107"/>
      <c r="D114" s="414"/>
      <c r="E114" s="414"/>
      <c r="F114" s="414"/>
      <c r="G114" s="2129"/>
      <c r="H114" s="2096"/>
      <c r="I114" s="2096"/>
      <c r="J114" s="414"/>
      <c r="K114" s="414"/>
      <c r="L114" s="29"/>
      <c r="M114" s="29"/>
      <c r="N114" s="29"/>
      <c r="O114" s="29"/>
      <c r="P114" s="29"/>
    </row>
    <row r="115" spans="1:16" s="14" customFormat="1" ht="20.25" hidden="1" thickTop="1">
      <c r="A115" s="2170"/>
      <c r="B115" s="2170"/>
      <c r="C115" s="3249" t="s">
        <v>4688</v>
      </c>
      <c r="D115" s="3250" t="s">
        <v>4983</v>
      </c>
      <c r="E115" s="3250">
        <v>45785</v>
      </c>
      <c r="F115" s="3250">
        <v>45802</v>
      </c>
      <c r="G115" s="3168" t="s">
        <v>8256</v>
      </c>
      <c r="H115" s="2114" t="s">
        <v>8257</v>
      </c>
      <c r="I115" s="2114">
        <v>45797</v>
      </c>
      <c r="J115" s="408">
        <v>45814</v>
      </c>
      <c r="K115" s="2115">
        <v>45816</v>
      </c>
      <c r="L115" s="29"/>
      <c r="M115" s="29"/>
      <c r="N115" s="29"/>
      <c r="O115" s="29"/>
      <c r="P115" s="29"/>
    </row>
    <row r="116" spans="1:16" s="14" customFormat="1" ht="20.25" hidden="1" thickBot="1">
      <c r="A116" s="2170"/>
      <c r="B116" s="2170"/>
      <c r="C116" s="2112"/>
      <c r="D116" s="412"/>
      <c r="E116" s="412"/>
      <c r="F116" s="412"/>
      <c r="G116" s="2129"/>
      <c r="H116" s="2096"/>
      <c r="I116" s="2096"/>
      <c r="J116" s="414"/>
      <c r="K116" s="414"/>
      <c r="L116" s="29"/>
      <c r="M116" s="29"/>
      <c r="N116" s="29"/>
      <c r="O116" s="29"/>
      <c r="P116" s="29"/>
    </row>
    <row r="117" spans="1:16" s="14" customFormat="1" ht="20.25" hidden="1" thickTop="1">
      <c r="A117" s="2170"/>
      <c r="B117" s="2170"/>
      <c r="C117" s="3107" t="s">
        <v>4688</v>
      </c>
      <c r="D117" s="3109" t="s">
        <v>7987</v>
      </c>
      <c r="E117" s="3109">
        <v>45789</v>
      </c>
      <c r="F117" s="3109">
        <v>45806</v>
      </c>
      <c r="G117" s="3289" t="s">
        <v>8258</v>
      </c>
      <c r="H117" s="2114" t="s">
        <v>8259</v>
      </c>
      <c r="I117" s="2114">
        <v>45804</v>
      </c>
      <c r="J117" s="408">
        <v>45821</v>
      </c>
      <c r="K117" s="2115">
        <v>45823</v>
      </c>
      <c r="L117" s="29"/>
      <c r="M117" s="29"/>
      <c r="N117" s="29"/>
      <c r="O117" s="29"/>
      <c r="P117" s="29"/>
    </row>
    <row r="118" spans="1:16" s="14" customFormat="1" ht="20.25" hidden="1" thickBot="1">
      <c r="A118" s="2170"/>
      <c r="B118" s="2170"/>
      <c r="C118" s="3291" t="s">
        <v>1973</v>
      </c>
      <c r="D118" s="3292" t="s">
        <v>4704</v>
      </c>
      <c r="E118" s="3292">
        <v>45784</v>
      </c>
      <c r="F118" s="3292" t="s">
        <v>391</v>
      </c>
      <c r="G118" s="3290"/>
      <c r="H118" s="2096"/>
      <c r="I118" s="2096"/>
      <c r="J118" s="414"/>
      <c r="K118" s="414"/>
      <c r="L118" s="29"/>
      <c r="M118" s="29"/>
      <c r="N118" s="29"/>
      <c r="O118" s="29"/>
      <c r="P118" s="29"/>
    </row>
    <row r="119" spans="1:16" s="14" customFormat="1" ht="20.25" hidden="1" thickTop="1">
      <c r="A119" s="2170"/>
      <c r="B119" s="2170"/>
      <c r="C119" s="1662" t="s">
        <v>1865</v>
      </c>
      <c r="D119" s="412" t="s">
        <v>4706</v>
      </c>
      <c r="E119" s="412">
        <v>45799</v>
      </c>
      <c r="F119" s="412">
        <v>45811</v>
      </c>
      <c r="G119" s="2841" t="s">
        <v>4502</v>
      </c>
      <c r="H119" s="2114" t="s">
        <v>8260</v>
      </c>
      <c r="I119" s="2114">
        <v>45811</v>
      </c>
      <c r="J119" s="408">
        <v>45828</v>
      </c>
      <c r="K119" s="2115">
        <v>45830</v>
      </c>
      <c r="L119" s="29"/>
      <c r="M119" s="29"/>
      <c r="N119" s="29"/>
      <c r="O119" s="29"/>
      <c r="P119" s="29"/>
    </row>
    <row r="120" spans="1:16" s="14" customFormat="1" ht="20.25" hidden="1" thickBot="1">
      <c r="A120" s="2170"/>
      <c r="B120" s="2170"/>
      <c r="C120" s="2107"/>
      <c r="D120" s="414"/>
      <c r="E120" s="414"/>
      <c r="F120" s="414"/>
      <c r="G120" s="2129"/>
      <c r="H120" s="2096"/>
      <c r="I120" s="2096"/>
      <c r="J120" s="414"/>
      <c r="K120" s="414"/>
      <c r="L120" s="29"/>
      <c r="M120" s="29"/>
      <c r="N120" s="29"/>
      <c r="O120" s="29"/>
      <c r="P120" s="29"/>
    </row>
    <row r="121" spans="1:16" s="14" customFormat="1" ht="20.25" hidden="1" thickTop="1">
      <c r="A121" s="2170"/>
      <c r="B121" s="2170"/>
      <c r="C121" s="3364" t="s">
        <v>4692</v>
      </c>
      <c r="D121" s="3365" t="s">
        <v>4708</v>
      </c>
      <c r="E121" s="3365">
        <v>45803</v>
      </c>
      <c r="F121" s="3365">
        <v>45823</v>
      </c>
      <c r="G121" s="3372" t="s">
        <v>4760</v>
      </c>
      <c r="H121" s="3366" t="s">
        <v>8261</v>
      </c>
      <c r="I121" s="3366">
        <v>45818</v>
      </c>
      <c r="J121" s="3371">
        <v>45835</v>
      </c>
      <c r="K121" s="3370">
        <v>45837</v>
      </c>
      <c r="L121" s="29"/>
      <c r="M121" s="29"/>
      <c r="N121" s="29"/>
      <c r="O121" s="29"/>
      <c r="P121" s="29"/>
    </row>
    <row r="122" spans="1:16" s="14" customFormat="1" ht="20.25" hidden="1" thickBot="1">
      <c r="A122" s="2170"/>
      <c r="B122" s="2170"/>
      <c r="C122" s="3367"/>
      <c r="D122" s="3368"/>
      <c r="E122" s="3368"/>
      <c r="F122" s="3368"/>
      <c r="G122" s="3373"/>
      <c r="H122" s="3369"/>
      <c r="I122" s="3369"/>
      <c r="J122" s="3368"/>
      <c r="K122" s="3368"/>
      <c r="L122" s="29"/>
      <c r="M122" s="29"/>
      <c r="N122" s="29"/>
      <c r="O122" s="29"/>
      <c r="P122" s="29"/>
    </row>
    <row r="123" spans="1:16" s="14" customFormat="1" ht="20.25" hidden="1" thickTop="1">
      <c r="A123" s="2170"/>
      <c r="B123" s="2170"/>
      <c r="C123" s="3364" t="s">
        <v>2040</v>
      </c>
      <c r="D123" s="3365" t="s">
        <v>4710</v>
      </c>
      <c r="E123" s="3365">
        <v>45812</v>
      </c>
      <c r="F123" s="3365">
        <v>45827</v>
      </c>
      <c r="G123" s="3372" t="s">
        <v>8262</v>
      </c>
      <c r="H123" s="3366" t="s">
        <v>8263</v>
      </c>
      <c r="I123" s="3366">
        <v>45825</v>
      </c>
      <c r="J123" s="3371">
        <v>45842</v>
      </c>
      <c r="K123" s="3370">
        <v>45844</v>
      </c>
      <c r="L123" s="29"/>
      <c r="M123" s="29"/>
      <c r="N123" s="29"/>
      <c r="O123" s="29"/>
      <c r="P123" s="29"/>
    </row>
    <row r="124" spans="1:16" s="14" customFormat="1" ht="20.25" hidden="1" thickBot="1">
      <c r="A124" s="2170"/>
      <c r="B124" s="2170"/>
      <c r="C124" s="3367"/>
      <c r="D124" s="3368"/>
      <c r="E124" s="3368"/>
      <c r="F124" s="3368"/>
      <c r="G124" s="3373"/>
      <c r="H124" s="3369"/>
      <c r="I124" s="3369"/>
      <c r="J124" s="3368"/>
      <c r="K124" s="3368"/>
      <c r="L124" s="29"/>
      <c r="M124" s="29"/>
      <c r="N124" s="29"/>
      <c r="O124" s="29"/>
      <c r="P124" s="29"/>
    </row>
    <row r="125" spans="1:16" s="14" customFormat="1" ht="13.5" hidden="1" customHeight="1" thickTop="1">
      <c r="A125" s="2170" t="s">
        <v>8264</v>
      </c>
      <c r="B125" s="2170"/>
      <c r="C125" s="3569" t="s">
        <v>557</v>
      </c>
      <c r="D125" s="3570" t="s">
        <v>4712</v>
      </c>
      <c r="E125" s="3570">
        <v>45817</v>
      </c>
      <c r="F125" s="3570">
        <v>45828</v>
      </c>
      <c r="G125" s="3571" t="s">
        <v>404</v>
      </c>
      <c r="H125" s="3572" t="s">
        <v>8265</v>
      </c>
      <c r="I125" s="3572">
        <v>45832</v>
      </c>
      <c r="J125" s="3572">
        <v>45849</v>
      </c>
      <c r="K125" s="2839">
        <v>45851</v>
      </c>
      <c r="L125" s="29"/>
      <c r="M125" s="29"/>
      <c r="N125" s="29"/>
      <c r="O125" s="29"/>
      <c r="P125" s="29"/>
    </row>
    <row r="126" spans="1:16" s="14" customFormat="1" ht="13.5" hidden="1" customHeight="1" thickBot="1">
      <c r="A126" s="2170"/>
      <c r="B126" s="2170"/>
      <c r="C126" s="3573"/>
      <c r="D126" s="821"/>
      <c r="E126" s="821"/>
      <c r="F126" s="821"/>
      <c r="G126" s="3574"/>
      <c r="H126" s="821"/>
      <c r="I126" s="821"/>
      <c r="J126" s="821"/>
      <c r="K126" s="1088"/>
      <c r="L126" s="29"/>
      <c r="M126" s="29"/>
      <c r="N126" s="29"/>
      <c r="O126" s="29"/>
      <c r="P126" s="29"/>
    </row>
    <row r="127" spans="1:16" s="14" customFormat="1" ht="13.5" hidden="1" customHeight="1" thickTop="1">
      <c r="A127" s="2170" t="s">
        <v>7992</v>
      </c>
      <c r="B127" s="2170"/>
      <c r="C127" s="3575" t="s">
        <v>5031</v>
      </c>
      <c r="D127" s="3570" t="s">
        <v>4992</v>
      </c>
      <c r="E127" s="3570">
        <v>45827</v>
      </c>
      <c r="F127" s="3570">
        <v>45841</v>
      </c>
      <c r="G127" s="3571" t="s">
        <v>404</v>
      </c>
      <c r="H127" s="3572" t="s">
        <v>8266</v>
      </c>
      <c r="I127" s="3572">
        <v>45846</v>
      </c>
      <c r="J127" s="3572">
        <v>45863</v>
      </c>
      <c r="K127" s="2839">
        <v>45865</v>
      </c>
      <c r="L127" s="29"/>
      <c r="M127" s="29"/>
      <c r="N127" s="29"/>
      <c r="O127" s="29"/>
      <c r="P127" s="29"/>
    </row>
    <row r="128" spans="1:16" s="14" customFormat="1" ht="13.5" hidden="1" customHeight="1" thickBot="1">
      <c r="A128" s="2170"/>
      <c r="B128" s="2170"/>
      <c r="C128" s="3573"/>
      <c r="D128" s="821"/>
      <c r="E128" s="821"/>
      <c r="F128" s="821"/>
      <c r="G128" s="3574"/>
      <c r="H128" s="821"/>
      <c r="I128" s="821"/>
      <c r="J128" s="821"/>
      <c r="K128" s="1088"/>
      <c r="L128" s="29"/>
      <c r="M128" s="29"/>
      <c r="N128" s="29"/>
      <c r="O128" s="29"/>
      <c r="P128" s="29"/>
    </row>
    <row r="129" spans="1:16" s="14" customFormat="1" ht="13.5" hidden="1" customHeight="1" thickTop="1">
      <c r="A129" s="3429" t="s">
        <v>7992</v>
      </c>
      <c r="B129" s="3410">
        <v>32</v>
      </c>
      <c r="C129" s="3057" t="s">
        <v>1877</v>
      </c>
      <c r="D129" s="2960" t="s">
        <v>7993</v>
      </c>
      <c r="E129" s="2960">
        <v>45880</v>
      </c>
      <c r="F129" s="3398" t="s">
        <v>3188</v>
      </c>
      <c r="G129" s="3576" t="s">
        <v>7205</v>
      </c>
      <c r="H129" s="3572" t="s">
        <v>8267</v>
      </c>
      <c r="I129" s="3572">
        <v>45895</v>
      </c>
      <c r="J129" s="3722" t="s">
        <v>391</v>
      </c>
      <c r="K129" s="3723" t="s">
        <v>391</v>
      </c>
      <c r="L129" s="29"/>
      <c r="M129" s="29"/>
      <c r="N129" s="29"/>
      <c r="O129" s="29"/>
      <c r="P129" s="29"/>
    </row>
    <row r="130" spans="1:16" s="14" customFormat="1" ht="13.5" hidden="1" customHeight="1" thickBot="1">
      <c r="A130" s="3429"/>
      <c r="B130" s="3410"/>
      <c r="C130" s="3058" t="s">
        <v>5994</v>
      </c>
      <c r="D130" s="2964" t="s">
        <v>7995</v>
      </c>
      <c r="E130" s="2964">
        <v>45887</v>
      </c>
      <c r="F130" s="3059">
        <v>45895</v>
      </c>
      <c r="G130" s="3574"/>
      <c r="H130" s="821"/>
      <c r="I130" s="821"/>
      <c r="J130" s="821"/>
      <c r="K130" s="1088"/>
      <c r="L130" s="29"/>
      <c r="M130" s="29"/>
      <c r="N130" s="29"/>
      <c r="O130" s="29"/>
      <c r="P130" s="29"/>
    </row>
    <row r="131" spans="1:16" s="14" customFormat="1" ht="45">
      <c r="A131" s="3429"/>
      <c r="B131" s="3410"/>
      <c r="C131" s="751"/>
      <c r="D131" s="199"/>
      <c r="E131" s="91" t="s">
        <v>96</v>
      </c>
      <c r="F131" s="91" t="s">
        <v>4648</v>
      </c>
      <c r="G131" s="140" t="s">
        <v>8158</v>
      </c>
      <c r="H131" s="140" t="s">
        <v>2077</v>
      </c>
      <c r="I131" s="2120" t="s">
        <v>658</v>
      </c>
      <c r="J131" s="91" t="s">
        <v>659</v>
      </c>
      <c r="K131" s="91" t="s">
        <v>8159</v>
      </c>
      <c r="L131" s="140" t="s">
        <v>1006</v>
      </c>
      <c r="M131" s="3864" t="s">
        <v>7978</v>
      </c>
      <c r="N131" s="29"/>
      <c r="O131" s="29"/>
      <c r="P131" s="29"/>
    </row>
    <row r="132" spans="1:16" s="14" customFormat="1" ht="21" thickBot="1">
      <c r="A132" s="3429"/>
      <c r="B132" s="3410"/>
      <c r="C132" s="2315" t="s">
        <v>4956</v>
      </c>
      <c r="D132" s="92"/>
      <c r="E132" s="143"/>
      <c r="F132" s="3590" t="s">
        <v>7842</v>
      </c>
      <c r="G132" s="3591"/>
      <c r="H132" s="3591"/>
      <c r="I132" s="3590"/>
      <c r="J132" s="3590"/>
      <c r="K132" s="3590"/>
      <c r="L132" s="3590"/>
      <c r="M132" s="29"/>
      <c r="N132" s="29"/>
      <c r="O132" s="29"/>
      <c r="P132" s="29"/>
    </row>
    <row r="133" spans="1:16" s="14" customFormat="1" ht="13.5" hidden="1" customHeight="1" thickTop="1">
      <c r="A133" s="3429" t="s">
        <v>4692</v>
      </c>
      <c r="B133" s="3410">
        <v>37</v>
      </c>
      <c r="C133" s="3201" t="s">
        <v>6886</v>
      </c>
      <c r="D133" s="3202" t="s">
        <v>7734</v>
      </c>
      <c r="E133" s="3202">
        <v>45910</v>
      </c>
      <c r="F133" s="3242" t="s">
        <v>391</v>
      </c>
      <c r="G133" s="3571" t="s">
        <v>404</v>
      </c>
      <c r="H133" s="3572" t="s">
        <v>8268</v>
      </c>
      <c r="I133" s="2916">
        <v>45930</v>
      </c>
      <c r="J133" s="2916">
        <v>45947</v>
      </c>
      <c r="K133" s="2839">
        <v>45950</v>
      </c>
      <c r="L133" s="2839">
        <v>45956</v>
      </c>
      <c r="M133" s="29"/>
      <c r="N133" s="29"/>
      <c r="O133" s="29"/>
      <c r="P133" s="29"/>
    </row>
    <row r="134" spans="1:16" s="14" customFormat="1" ht="13.5" hidden="1" customHeight="1" thickBot="1">
      <c r="A134" s="3429"/>
      <c r="B134" s="3410"/>
      <c r="C134" s="3058" t="s">
        <v>8269</v>
      </c>
      <c r="D134" s="2964" t="s">
        <v>8270</v>
      </c>
      <c r="E134" s="2964">
        <v>45912</v>
      </c>
      <c r="F134" s="3059">
        <v>45919</v>
      </c>
      <c r="G134" s="3574"/>
      <c r="H134" s="821"/>
      <c r="I134" s="821"/>
      <c r="J134" s="821"/>
      <c r="K134" s="1088"/>
      <c r="L134" s="3705"/>
      <c r="M134" s="29"/>
      <c r="N134" s="29"/>
      <c r="O134" s="29"/>
      <c r="P134" s="29"/>
    </row>
    <row r="135" spans="1:16" s="14" customFormat="1" ht="13.5" hidden="1" customHeight="1" thickTop="1">
      <c r="A135" s="3429" t="s">
        <v>1877</v>
      </c>
      <c r="B135" s="3410">
        <v>39</v>
      </c>
      <c r="C135" s="3805" t="s">
        <v>8271</v>
      </c>
      <c r="D135" s="3765" t="s">
        <v>8272</v>
      </c>
      <c r="E135" s="3809">
        <v>45931</v>
      </c>
      <c r="F135" s="3242" t="s">
        <v>391</v>
      </c>
      <c r="G135" s="3571" t="s">
        <v>404</v>
      </c>
      <c r="H135" s="3572" t="s">
        <v>8273</v>
      </c>
      <c r="I135" s="2916">
        <v>45944</v>
      </c>
      <c r="J135" s="2916">
        <v>45961</v>
      </c>
      <c r="K135" s="2839">
        <v>45964</v>
      </c>
      <c r="L135" s="2839">
        <v>45970</v>
      </c>
      <c r="M135" s="29"/>
      <c r="N135" s="29"/>
      <c r="O135" s="29"/>
      <c r="P135" s="29"/>
    </row>
    <row r="136" spans="1:16" s="14" customFormat="1" ht="13.5" hidden="1" customHeight="1" thickBot="1">
      <c r="A136" s="3429"/>
      <c r="B136" s="3410"/>
      <c r="C136" s="3058"/>
      <c r="D136" s="2964"/>
      <c r="E136" s="2964"/>
      <c r="F136" s="3059"/>
      <c r="G136" s="3574"/>
      <c r="H136" s="821"/>
      <c r="I136" s="821"/>
      <c r="J136" s="821"/>
      <c r="K136" s="1088"/>
      <c r="L136" s="3705"/>
      <c r="M136" s="29"/>
      <c r="N136" s="29"/>
      <c r="O136" s="29"/>
      <c r="P136" s="29"/>
    </row>
    <row r="137" spans="1:16" s="14" customFormat="1" ht="13.5" hidden="1" customHeight="1" thickTop="1">
      <c r="A137" s="3429" t="s">
        <v>4688</v>
      </c>
      <c r="B137" s="3410">
        <v>40</v>
      </c>
      <c r="C137" s="3057" t="s">
        <v>4688</v>
      </c>
      <c r="D137" s="2960" t="s">
        <v>7996</v>
      </c>
      <c r="E137" s="2960">
        <v>45934</v>
      </c>
      <c r="F137" s="3242" t="s">
        <v>391</v>
      </c>
      <c r="G137" s="3571" t="s">
        <v>404</v>
      </c>
      <c r="H137" s="3572" t="s">
        <v>8274</v>
      </c>
      <c r="I137" s="2916">
        <v>45951</v>
      </c>
      <c r="J137" s="2916">
        <v>45968</v>
      </c>
      <c r="K137" s="2839">
        <v>45971</v>
      </c>
      <c r="L137" s="2839">
        <v>45977</v>
      </c>
      <c r="M137" s="29"/>
      <c r="N137" s="29"/>
      <c r="O137" s="29"/>
      <c r="P137" s="29"/>
    </row>
    <row r="138" spans="1:16" s="14" customFormat="1" ht="15" hidden="1" customHeight="1">
      <c r="A138" s="3429"/>
      <c r="B138" s="3410"/>
      <c r="C138" s="3058" t="s">
        <v>7672</v>
      </c>
      <c r="D138" s="2964" t="s">
        <v>7998</v>
      </c>
      <c r="E138" s="2964">
        <v>45931</v>
      </c>
      <c r="F138" s="3059">
        <v>45942</v>
      </c>
      <c r="G138" s="3791"/>
      <c r="H138" s="821"/>
      <c r="I138" s="821"/>
      <c r="J138" s="821"/>
      <c r="K138" s="1088"/>
      <c r="L138" s="3705"/>
      <c r="M138" s="29"/>
      <c r="N138" s="29"/>
      <c r="O138" s="29"/>
      <c r="P138" s="29"/>
    </row>
    <row r="139" spans="1:16" s="14" customFormat="1" ht="15" customHeight="1" thickTop="1">
      <c r="A139" s="3429"/>
      <c r="B139" s="3410"/>
      <c r="C139" s="4380" t="s">
        <v>1973</v>
      </c>
      <c r="D139" s="4362" t="s">
        <v>7780</v>
      </c>
      <c r="E139" s="4362">
        <v>45943</v>
      </c>
      <c r="F139" s="4359">
        <v>45957</v>
      </c>
      <c r="G139" s="4408" t="s">
        <v>8275</v>
      </c>
      <c r="H139" s="2114" t="s">
        <v>8276</v>
      </c>
      <c r="I139" s="2114">
        <v>45958</v>
      </c>
      <c r="J139" s="2114">
        <v>45975</v>
      </c>
      <c r="K139" s="2115">
        <v>45978</v>
      </c>
      <c r="L139" s="3732">
        <v>45984</v>
      </c>
      <c r="M139" s="29"/>
      <c r="N139" s="29"/>
      <c r="O139" s="29"/>
      <c r="P139" s="29"/>
    </row>
    <row r="140" spans="1:16" s="14" customFormat="1" ht="15" customHeight="1" thickBot="1">
      <c r="A140" s="2170"/>
      <c r="B140" s="2170"/>
      <c r="C140" s="4378"/>
      <c r="D140" s="4363"/>
      <c r="E140" s="4363"/>
      <c r="F140" s="4364"/>
      <c r="G140" s="4409"/>
      <c r="H140" s="2096"/>
      <c r="I140" s="2096"/>
      <c r="J140" s="2096"/>
      <c r="K140" s="414"/>
      <c r="L140" s="3727"/>
      <c r="M140" s="29"/>
      <c r="N140" s="29"/>
      <c r="O140" s="29"/>
      <c r="P140" s="29"/>
    </row>
    <row r="141" spans="1:16" s="14" customFormat="1" ht="15" customHeight="1">
      <c r="A141" s="2170"/>
      <c r="B141" s="2170"/>
      <c r="C141" s="4380" t="s">
        <v>7783</v>
      </c>
      <c r="D141" s="4362" t="s">
        <v>7784</v>
      </c>
      <c r="E141" s="4362">
        <v>45953</v>
      </c>
      <c r="F141" s="4359">
        <v>45963</v>
      </c>
      <c r="G141" s="4408" t="s">
        <v>8277</v>
      </c>
      <c r="H141" s="2114" t="s">
        <v>8278</v>
      </c>
      <c r="I141" s="2114">
        <v>45965</v>
      </c>
      <c r="J141" s="2114">
        <v>45982</v>
      </c>
      <c r="K141" s="2115">
        <v>45985</v>
      </c>
      <c r="L141" s="3732">
        <v>45991</v>
      </c>
      <c r="M141" s="29"/>
      <c r="N141" s="29"/>
      <c r="O141" s="29"/>
      <c r="P141" s="29"/>
    </row>
    <row r="142" spans="1:16" s="14" customFormat="1" ht="15" customHeight="1" thickBot="1">
      <c r="A142" s="2170"/>
      <c r="B142" s="2170"/>
      <c r="C142" s="4378"/>
      <c r="D142" s="4363"/>
      <c r="E142" s="4363"/>
      <c r="F142" s="4364"/>
      <c r="G142" s="4410"/>
      <c r="H142" s="2096"/>
      <c r="I142" s="2096"/>
      <c r="J142" s="2096"/>
      <c r="K142" s="414"/>
      <c r="L142" s="3727"/>
      <c r="M142" s="29"/>
      <c r="N142" s="29"/>
      <c r="O142" s="29"/>
      <c r="P142" s="29"/>
    </row>
    <row r="143" spans="1:16" s="14" customFormat="1" ht="15" customHeight="1" thickTop="1">
      <c r="A143" s="2170"/>
      <c r="B143" s="2170"/>
      <c r="C143" s="4380" t="s">
        <v>6886</v>
      </c>
      <c r="D143" s="4362" t="s">
        <v>7787</v>
      </c>
      <c r="E143" s="4358">
        <v>45957</v>
      </c>
      <c r="F143" s="4359">
        <f>E143+14</f>
        <v>45971</v>
      </c>
      <c r="G143" s="4411" t="s">
        <v>404</v>
      </c>
      <c r="H143" s="2114" t="s">
        <v>8279</v>
      </c>
      <c r="I143" s="2104">
        <f>I141+7</f>
        <v>45972</v>
      </c>
      <c r="J143" s="2104">
        <f>I143+17</f>
        <v>45989</v>
      </c>
      <c r="K143" s="2128">
        <f>I143+20</f>
        <v>45992</v>
      </c>
      <c r="L143" s="2128">
        <f>I143+26</f>
        <v>45998</v>
      </c>
      <c r="M143" s="29"/>
      <c r="N143" s="29"/>
      <c r="O143" s="29"/>
      <c r="P143" s="29"/>
    </row>
    <row r="144" spans="1:16" s="14" customFormat="1" ht="15" customHeight="1" thickBot="1">
      <c r="A144" s="2170"/>
      <c r="B144" s="2170"/>
      <c r="C144" s="4378"/>
      <c r="D144" s="4363"/>
      <c r="E144" s="4363"/>
      <c r="F144" s="4364"/>
      <c r="G144" s="4409"/>
      <c r="H144" s="2096"/>
      <c r="I144" s="2096"/>
      <c r="J144" s="2096"/>
      <c r="K144" s="414"/>
      <c r="L144" s="3727"/>
      <c r="M144" s="29"/>
      <c r="N144" s="29"/>
      <c r="O144" s="29"/>
      <c r="P144" s="29"/>
    </row>
    <row r="145" spans="1:16" s="14" customFormat="1" ht="15" customHeight="1" thickTop="1">
      <c r="A145" s="2170"/>
      <c r="B145" s="2170"/>
      <c r="C145" s="4380" t="s">
        <v>4692</v>
      </c>
      <c r="D145" s="4362" t="s">
        <v>7790</v>
      </c>
      <c r="E145" s="4358">
        <v>45965</v>
      </c>
      <c r="F145" s="4359">
        <f>E145+14</f>
        <v>45979</v>
      </c>
      <c r="G145" s="4381" t="s">
        <v>4502</v>
      </c>
      <c r="H145" s="2114" t="s">
        <v>8280</v>
      </c>
      <c r="I145" s="2114">
        <v>45979</v>
      </c>
      <c r="J145" s="2114">
        <f>I145+17</f>
        <v>45996</v>
      </c>
      <c r="K145" s="2115">
        <f>I145+20</f>
        <v>45999</v>
      </c>
      <c r="L145" s="3732">
        <f>I145+26</f>
        <v>46005</v>
      </c>
      <c r="M145" s="29"/>
      <c r="N145" s="29"/>
      <c r="O145" s="29"/>
      <c r="P145" s="29"/>
    </row>
    <row r="146" spans="1:16" s="14" customFormat="1" ht="15" customHeight="1" thickBot="1">
      <c r="A146" s="2170"/>
      <c r="B146" s="2170"/>
      <c r="C146" s="4378"/>
      <c r="D146" s="4363"/>
      <c r="E146" s="4363"/>
      <c r="F146" s="4364"/>
      <c r="G146" s="2097"/>
      <c r="H146" s="2096"/>
      <c r="I146" s="2096"/>
      <c r="J146" s="2096"/>
      <c r="K146" s="414"/>
      <c r="L146" s="3727"/>
      <c r="M146" s="29"/>
      <c r="N146" s="29"/>
      <c r="O146" s="29"/>
      <c r="P146" s="29"/>
    </row>
    <row r="147" spans="1:16" s="14" customFormat="1" ht="15" customHeight="1" thickTop="1">
      <c r="A147" s="2170"/>
      <c r="B147" s="2170"/>
      <c r="C147" s="4384" t="s">
        <v>404</v>
      </c>
      <c r="D147" s="4362" t="s">
        <v>7794</v>
      </c>
      <c r="E147" s="4362">
        <v>45966</v>
      </c>
      <c r="F147" s="4359">
        <f>E147+14</f>
        <v>45980</v>
      </c>
      <c r="G147" s="4381" t="s">
        <v>7354</v>
      </c>
      <c r="H147" s="2114" t="s">
        <v>8281</v>
      </c>
      <c r="I147" s="2114">
        <v>45986</v>
      </c>
      <c r="J147" s="2114">
        <f>I147+17</f>
        <v>46003</v>
      </c>
      <c r="K147" s="2115">
        <f>I147+20</f>
        <v>46006</v>
      </c>
      <c r="L147" s="3732">
        <f>I147+26</f>
        <v>46012</v>
      </c>
      <c r="M147" s="29"/>
      <c r="N147" s="29"/>
      <c r="O147" s="29"/>
      <c r="P147" s="29"/>
    </row>
    <row r="148" spans="1:16" s="14" customFormat="1" ht="15" customHeight="1" thickBot="1">
      <c r="A148" s="2170"/>
      <c r="B148" s="2170"/>
      <c r="C148" s="3849" t="s">
        <v>7796</v>
      </c>
      <c r="D148" s="3850" t="s">
        <v>7797</v>
      </c>
      <c r="E148" s="3850">
        <v>45966</v>
      </c>
      <c r="F148" s="3850">
        <f>E148+12</f>
        <v>45978</v>
      </c>
      <c r="G148" s="4402"/>
      <c r="H148" s="2096"/>
      <c r="I148" s="2096"/>
      <c r="J148" s="2096"/>
      <c r="K148" s="414"/>
      <c r="L148" s="3727"/>
      <c r="M148" s="29"/>
      <c r="N148" s="29"/>
      <c r="O148" s="29"/>
      <c r="P148" s="29"/>
    </row>
    <row r="149" spans="1:16" s="14" customFormat="1" ht="15" customHeight="1" thickTop="1">
      <c r="A149" s="2170"/>
      <c r="B149" s="2170"/>
      <c r="C149" s="4385" t="s">
        <v>4519</v>
      </c>
      <c r="D149" s="4362" t="s">
        <v>7798</v>
      </c>
      <c r="E149" s="4362">
        <v>45982</v>
      </c>
      <c r="F149" s="4359">
        <f>E149+13</f>
        <v>45995</v>
      </c>
      <c r="G149" s="4411" t="s">
        <v>404</v>
      </c>
      <c r="H149" s="2114" t="s">
        <v>8282</v>
      </c>
      <c r="I149" s="2104">
        <v>45993</v>
      </c>
      <c r="J149" s="2104">
        <f>I149+17</f>
        <v>46010</v>
      </c>
      <c r="K149" s="2128">
        <f>I149+20</f>
        <v>46013</v>
      </c>
      <c r="L149" s="2128">
        <f>I149+26</f>
        <v>46019</v>
      </c>
      <c r="M149" s="29"/>
      <c r="N149" s="29"/>
      <c r="O149" s="29"/>
      <c r="P149" s="29"/>
    </row>
    <row r="150" spans="1:16" s="14" customFormat="1" ht="15" customHeight="1" thickBot="1">
      <c r="A150" s="2170"/>
      <c r="B150" s="2170"/>
      <c r="C150" s="4386"/>
      <c r="D150" s="4387"/>
      <c r="E150" s="4387"/>
      <c r="F150" s="4388">
        <f>E150+12</f>
        <v>12</v>
      </c>
      <c r="G150" s="2097"/>
      <c r="H150" s="2096"/>
      <c r="I150" s="2096"/>
      <c r="J150" s="2096"/>
      <c r="K150" s="414"/>
      <c r="L150" s="3727"/>
      <c r="M150" s="29"/>
      <c r="N150" s="29"/>
      <c r="O150" s="29"/>
      <c r="P150" s="29"/>
    </row>
    <row r="151" spans="1:16" s="14" customFormat="1" ht="15" customHeight="1" thickTop="1">
      <c r="A151" s="2170"/>
      <c r="B151" s="2170"/>
      <c r="C151" s="4385" t="s">
        <v>6887</v>
      </c>
      <c r="D151" s="4389" t="s">
        <v>7801</v>
      </c>
      <c r="E151" s="4389">
        <v>45980</v>
      </c>
      <c r="F151" s="4390" t="s">
        <v>391</v>
      </c>
      <c r="G151" s="4383" t="s">
        <v>8283</v>
      </c>
      <c r="H151" s="2114" t="s">
        <v>8284</v>
      </c>
      <c r="I151" s="2114">
        <v>46000</v>
      </c>
      <c r="J151" s="2114">
        <f>I151+17</f>
        <v>46017</v>
      </c>
      <c r="K151" s="2115">
        <f>I151+20</f>
        <v>46020</v>
      </c>
      <c r="L151" s="3732">
        <f>I151+26</f>
        <v>46026</v>
      </c>
      <c r="M151" s="29"/>
      <c r="N151" s="29"/>
      <c r="O151" s="29"/>
      <c r="P151" s="29"/>
    </row>
    <row r="152" spans="1:16" s="14" customFormat="1" ht="15" customHeight="1" thickBot="1">
      <c r="A152" s="2170"/>
      <c r="B152" s="2170"/>
      <c r="C152" s="3849" t="s">
        <v>516</v>
      </c>
      <c r="D152" s="3850" t="s">
        <v>7805</v>
      </c>
      <c r="E152" s="3850">
        <v>45987</v>
      </c>
      <c r="F152" s="3850">
        <f>E152+12</f>
        <v>45999</v>
      </c>
      <c r="G152" s="4365"/>
      <c r="H152" s="2096"/>
      <c r="I152" s="2096"/>
      <c r="J152" s="2096"/>
      <c r="K152" s="414"/>
      <c r="L152" s="3727"/>
      <c r="M152" s="29"/>
      <c r="N152" s="29"/>
      <c r="O152" s="29"/>
      <c r="P152" s="29"/>
    </row>
    <row r="153" spans="1:16" s="14" customFormat="1" ht="26.25" thickTop="1">
      <c r="A153" s="2170"/>
      <c r="B153" s="2170"/>
      <c r="C153" s="8"/>
      <c r="D153" s="4391"/>
      <c r="E153" s="401" t="s">
        <v>96</v>
      </c>
      <c r="F153" s="401" t="s">
        <v>4648</v>
      </c>
      <c r="G153" s="4392" t="s">
        <v>8158</v>
      </c>
      <c r="H153" s="4392" t="s">
        <v>2077</v>
      </c>
      <c r="I153" s="2732" t="s">
        <v>658</v>
      </c>
      <c r="J153" s="401" t="s">
        <v>659</v>
      </c>
      <c r="K153" s="401" t="s">
        <v>8159</v>
      </c>
      <c r="L153" s="4392" t="s">
        <v>1006</v>
      </c>
      <c r="M153" s="29"/>
      <c r="N153" s="29"/>
      <c r="O153" s="29"/>
      <c r="P153" s="29"/>
    </row>
    <row r="154" spans="1:16" s="14" customFormat="1" ht="20.25" thickBot="1">
      <c r="A154" s="2170"/>
      <c r="B154" s="2170"/>
      <c r="C154" s="4393" t="s">
        <v>7806</v>
      </c>
      <c r="D154" s="4394" t="s">
        <v>7807</v>
      </c>
      <c r="E154" s="4395" t="s">
        <v>2599</v>
      </c>
      <c r="F154" s="4396"/>
      <c r="G154" s="4397"/>
      <c r="H154" s="4397"/>
      <c r="I154" s="4396"/>
      <c r="J154" s="4396"/>
      <c r="K154" s="4396"/>
      <c r="L154" s="4396"/>
      <c r="M154" s="29"/>
      <c r="N154" s="29"/>
      <c r="O154" s="29"/>
      <c r="P154" s="29"/>
    </row>
    <row r="155" spans="1:16" s="14" customFormat="1" ht="15" customHeight="1" thickTop="1">
      <c r="A155" s="2170"/>
      <c r="B155" s="2170"/>
      <c r="C155" s="4399" t="s">
        <v>6775</v>
      </c>
      <c r="D155" s="4362" t="s">
        <v>7809</v>
      </c>
      <c r="E155" s="4362">
        <v>45993</v>
      </c>
      <c r="F155" s="4359">
        <f>E155+9</f>
        <v>46002</v>
      </c>
      <c r="G155" s="4377" t="s">
        <v>2290</v>
      </c>
      <c r="H155" s="2114" t="s">
        <v>8285</v>
      </c>
      <c r="I155" s="2114">
        <f>I151+7</f>
        <v>46007</v>
      </c>
      <c r="J155" s="2114">
        <f>I155+17</f>
        <v>46024</v>
      </c>
      <c r="K155" s="2115">
        <f>I155+20</f>
        <v>46027</v>
      </c>
      <c r="L155" s="3732">
        <f>I155+26</f>
        <v>46033</v>
      </c>
      <c r="M155" s="29"/>
      <c r="N155" s="29"/>
      <c r="O155" s="29"/>
      <c r="P155" s="29"/>
    </row>
    <row r="156" spans="1:16" s="14" customFormat="1" ht="15" customHeight="1" thickBot="1">
      <c r="A156" s="2170"/>
      <c r="B156" s="2170"/>
      <c r="C156" s="4378"/>
      <c r="D156" s="4363"/>
      <c r="E156" s="4363"/>
      <c r="F156" s="4364"/>
      <c r="G156" s="4365"/>
      <c r="H156" s="2096"/>
      <c r="I156" s="2096"/>
      <c r="J156" s="2096"/>
      <c r="K156" s="414"/>
      <c r="L156" s="3727"/>
      <c r="M156" s="29"/>
      <c r="N156" s="29"/>
      <c r="O156" s="29"/>
      <c r="P156" s="29"/>
    </row>
    <row r="157" spans="1:16" s="14" customFormat="1" ht="15" customHeight="1" thickTop="1">
      <c r="A157" s="2170"/>
      <c r="B157" s="2170"/>
      <c r="C157" s="4385" t="s">
        <v>7783</v>
      </c>
      <c r="D157" s="4362" t="s">
        <v>7812</v>
      </c>
      <c r="E157" s="4362">
        <f>E155+7</f>
        <v>46000</v>
      </c>
      <c r="F157" s="4359">
        <f>E157+9</f>
        <v>46009</v>
      </c>
      <c r="G157" s="4408" t="s">
        <v>8275</v>
      </c>
      <c r="H157" s="2114" t="s">
        <v>8286</v>
      </c>
      <c r="I157" s="2114">
        <f>I155+7</f>
        <v>46014</v>
      </c>
      <c r="J157" s="2114">
        <f>I157+17</f>
        <v>46031</v>
      </c>
      <c r="K157" s="2115">
        <f>I157+20</f>
        <v>46034</v>
      </c>
      <c r="L157" s="3732">
        <f>I157+26</f>
        <v>46040</v>
      </c>
      <c r="M157" s="29"/>
      <c r="N157" s="29"/>
      <c r="O157" s="29"/>
      <c r="P157" s="29"/>
    </row>
    <row r="158" spans="1:16" s="14" customFormat="1" ht="15" customHeight="1" thickBot="1">
      <c r="A158" s="2170"/>
      <c r="B158" s="2170"/>
      <c r="C158" s="4378"/>
      <c r="D158" s="4363"/>
      <c r="E158" s="4363"/>
      <c r="F158" s="4364"/>
      <c r="G158" s="4365"/>
      <c r="H158" s="2096"/>
      <c r="I158" s="2096"/>
      <c r="J158" s="2096"/>
      <c r="K158" s="414"/>
      <c r="L158" s="3727"/>
      <c r="M158" s="29"/>
      <c r="N158" s="29"/>
      <c r="O158" s="29"/>
      <c r="P158" s="29"/>
    </row>
    <row r="159" spans="1:16" s="14" customFormat="1" ht="15" customHeight="1" thickTop="1">
      <c r="A159" s="2170"/>
      <c r="B159" s="2170"/>
      <c r="C159" s="4385" t="s">
        <v>1904</v>
      </c>
      <c r="D159" s="4362" t="s">
        <v>7816</v>
      </c>
      <c r="E159" s="4362">
        <f>E157+7</f>
        <v>46007</v>
      </c>
      <c r="F159" s="4359">
        <f>E159+9</f>
        <v>46016</v>
      </c>
      <c r="G159" s="4408" t="s">
        <v>8277</v>
      </c>
      <c r="H159" s="2114" t="s">
        <v>8287</v>
      </c>
      <c r="I159" s="2114">
        <f>I157+7</f>
        <v>46021</v>
      </c>
      <c r="J159" s="2114">
        <f>I159+17</f>
        <v>46038</v>
      </c>
      <c r="K159" s="2115">
        <f>I159+20</f>
        <v>46041</v>
      </c>
      <c r="L159" s="3732">
        <f>I159+26</f>
        <v>46047</v>
      </c>
      <c r="M159" s="29"/>
      <c r="N159" s="29"/>
      <c r="O159" s="29"/>
      <c r="P159" s="29"/>
    </row>
    <row r="160" spans="1:16" s="14" customFormat="1" ht="15" customHeight="1" thickBot="1">
      <c r="A160" s="2170"/>
      <c r="B160" s="2170"/>
      <c r="C160" s="4378"/>
      <c r="D160" s="4363"/>
      <c r="E160" s="4363"/>
      <c r="F160" s="4364"/>
      <c r="G160" s="4365"/>
      <c r="H160" s="2096"/>
      <c r="I160" s="2096"/>
      <c r="J160" s="2096"/>
      <c r="K160" s="414"/>
      <c r="L160" s="3727"/>
      <c r="M160" s="29"/>
      <c r="N160" s="29"/>
      <c r="O160" s="29"/>
      <c r="P160" s="29"/>
    </row>
    <row r="161" spans="1:16" s="14" customFormat="1" ht="15" customHeight="1" thickTop="1">
      <c r="A161" s="2170"/>
      <c r="B161" s="2170"/>
      <c r="C161" s="4385" t="s">
        <v>5331</v>
      </c>
      <c r="D161" s="4362" t="s">
        <v>7818</v>
      </c>
      <c r="E161" s="4362">
        <f>E159+7</f>
        <v>46014</v>
      </c>
      <c r="F161" s="4359">
        <f>E161+9</f>
        <v>46023</v>
      </c>
      <c r="G161" s="4360" t="s">
        <v>8288</v>
      </c>
      <c r="H161" s="2114" t="s">
        <v>8289</v>
      </c>
      <c r="I161" s="2114">
        <f>I159+7</f>
        <v>46028</v>
      </c>
      <c r="J161" s="2114">
        <f>I161+17</f>
        <v>46045</v>
      </c>
      <c r="K161" s="2115">
        <f>I161+20</f>
        <v>46048</v>
      </c>
      <c r="L161" s="3732">
        <f>I161+26</f>
        <v>46054</v>
      </c>
      <c r="M161" s="29"/>
      <c r="N161" s="29"/>
      <c r="O161" s="29"/>
      <c r="P161" s="29"/>
    </row>
    <row r="162" spans="1:16" s="14" customFormat="1" ht="15" customHeight="1" thickBot="1">
      <c r="A162" s="2170"/>
      <c r="B162" s="2170"/>
      <c r="C162" s="4378"/>
      <c r="D162" s="4363"/>
      <c r="E162" s="4363"/>
      <c r="F162" s="4364"/>
      <c r="G162" s="4409"/>
      <c r="H162" s="2096"/>
      <c r="I162" s="2096"/>
      <c r="J162" s="2096"/>
      <c r="K162" s="414"/>
      <c r="L162" s="3727"/>
      <c r="M162" s="29"/>
      <c r="N162" s="29"/>
      <c r="O162" s="29"/>
      <c r="P162" s="29"/>
    </row>
    <row r="163" spans="1:16" s="14" customFormat="1" ht="15" customHeight="1" thickTop="1">
      <c r="A163" s="2170"/>
      <c r="B163" s="2170"/>
      <c r="C163" s="4385" t="s">
        <v>7821</v>
      </c>
      <c r="D163" s="4362" t="s">
        <v>7822</v>
      </c>
      <c r="E163" s="4362">
        <f>E161+7</f>
        <v>46021</v>
      </c>
      <c r="F163" s="4359">
        <f>E163+9</f>
        <v>46030</v>
      </c>
      <c r="G163" s="4381" t="s">
        <v>4502</v>
      </c>
      <c r="H163" s="2114" t="s">
        <v>8290</v>
      </c>
      <c r="I163" s="2114">
        <f>I161+7</f>
        <v>46035</v>
      </c>
      <c r="J163" s="2114">
        <f>I163+17</f>
        <v>46052</v>
      </c>
      <c r="K163" s="2115">
        <f>I163+20</f>
        <v>46055</v>
      </c>
      <c r="L163" s="3732">
        <f>I163+26</f>
        <v>46061</v>
      </c>
      <c r="M163" s="29"/>
      <c r="N163" s="29"/>
      <c r="O163" s="29"/>
      <c r="P163" s="29"/>
    </row>
    <row r="164" spans="1:16" s="14" customFormat="1" ht="15" customHeight="1" thickBot="1">
      <c r="A164" s="2170"/>
      <c r="B164" s="2170"/>
      <c r="C164" s="4378"/>
      <c r="D164" s="4363"/>
      <c r="E164" s="4363"/>
      <c r="F164" s="4364"/>
      <c r="G164" s="4365"/>
      <c r="H164" s="2096"/>
      <c r="I164" s="2096"/>
      <c r="J164" s="2096"/>
      <c r="K164" s="414"/>
      <c r="L164" s="3727"/>
      <c r="M164" s="29"/>
      <c r="N164" s="29"/>
      <c r="O164" s="29"/>
      <c r="P164" s="29"/>
    </row>
    <row r="165" spans="1:16" s="14" customFormat="1" ht="15" customHeight="1" thickTop="1">
      <c r="A165" s="2170"/>
      <c r="B165" s="2170"/>
      <c r="C165" s="4385" t="s">
        <v>6887</v>
      </c>
      <c r="D165" s="4362" t="s">
        <v>7824</v>
      </c>
      <c r="E165" s="4362">
        <f>E163+7</f>
        <v>46028</v>
      </c>
      <c r="F165" s="4359">
        <f>E165+9</f>
        <v>46037</v>
      </c>
      <c r="G165" s="4360" t="s">
        <v>7354</v>
      </c>
      <c r="H165" s="2114" t="s">
        <v>8291</v>
      </c>
      <c r="I165" s="2114">
        <f>I163+7</f>
        <v>46042</v>
      </c>
      <c r="J165" s="2114">
        <f>I165+17</f>
        <v>46059</v>
      </c>
      <c r="K165" s="2115">
        <f>I165+20</f>
        <v>46062</v>
      </c>
      <c r="L165" s="3732">
        <f>I165+26</f>
        <v>46068</v>
      </c>
      <c r="M165" s="29"/>
      <c r="N165" s="29"/>
      <c r="O165" s="29"/>
      <c r="P165" s="29"/>
    </row>
    <row r="166" spans="1:16" s="14" customFormat="1" ht="15" customHeight="1" thickBot="1">
      <c r="A166" s="2170"/>
      <c r="B166" s="2170"/>
      <c r="C166" s="4378"/>
      <c r="D166" s="4363"/>
      <c r="E166" s="4363"/>
      <c r="F166" s="4364"/>
      <c r="G166" s="4365"/>
      <c r="H166" s="2096"/>
      <c r="I166" s="2096"/>
      <c r="J166" s="2096"/>
      <c r="K166" s="414"/>
      <c r="L166" s="3727"/>
      <c r="M166" s="29"/>
      <c r="N166" s="29"/>
      <c r="O166" s="29"/>
      <c r="P166" s="29"/>
    </row>
    <row r="167" spans="1:16" s="14" customFormat="1" ht="15" customHeight="1" thickTop="1">
      <c r="A167" s="2170"/>
      <c r="B167" s="2170"/>
      <c r="C167" s="4399" t="s">
        <v>6775</v>
      </c>
      <c r="D167" s="4362" t="s">
        <v>7827</v>
      </c>
      <c r="E167" s="4362">
        <f>E165+7</f>
        <v>46035</v>
      </c>
      <c r="F167" s="4359">
        <f>E167+9</f>
        <v>46044</v>
      </c>
      <c r="G167" s="4360" t="s">
        <v>2290</v>
      </c>
      <c r="H167" s="2114" t="s">
        <v>8292</v>
      </c>
      <c r="I167" s="2114">
        <f>I165+7</f>
        <v>46049</v>
      </c>
      <c r="J167" s="2114">
        <f>I167+17</f>
        <v>46066</v>
      </c>
      <c r="K167" s="2115">
        <f>I167+20</f>
        <v>46069</v>
      </c>
      <c r="L167" s="3732">
        <f>I167+26</f>
        <v>46075</v>
      </c>
      <c r="M167" s="29"/>
      <c r="N167" s="29"/>
      <c r="O167" s="29"/>
      <c r="P167" s="29"/>
    </row>
    <row r="168" spans="1:16" s="14" customFormat="1" ht="15" customHeight="1" thickBot="1">
      <c r="A168" s="2170"/>
      <c r="B168" s="2170"/>
      <c r="C168" s="4378"/>
      <c r="D168" s="4363"/>
      <c r="E168" s="4363"/>
      <c r="F168" s="4364"/>
      <c r="G168" s="4365"/>
      <c r="H168" s="2096"/>
      <c r="I168" s="2096"/>
      <c r="J168" s="2096"/>
      <c r="K168" s="414"/>
      <c r="L168" s="3727"/>
      <c r="M168" s="29"/>
      <c r="N168" s="29"/>
      <c r="O168" s="29"/>
      <c r="P168" s="29"/>
    </row>
    <row r="169" spans="1:16" s="14" customFormat="1" ht="15" customHeight="1" thickTop="1">
      <c r="A169" s="2170"/>
      <c r="B169" s="2170"/>
      <c r="C169" s="4385" t="s">
        <v>7783</v>
      </c>
      <c r="D169" s="4362" t="s">
        <v>7829</v>
      </c>
      <c r="E169" s="4362">
        <f>E167+7</f>
        <v>46042</v>
      </c>
      <c r="F169" s="4359">
        <f>E169+9</f>
        <v>46051</v>
      </c>
      <c r="G169" s="4360" t="s">
        <v>8283</v>
      </c>
      <c r="H169" s="2114" t="s">
        <v>8293</v>
      </c>
      <c r="I169" s="2114">
        <f>I167+7</f>
        <v>46056</v>
      </c>
      <c r="J169" s="2114">
        <f>I169+17</f>
        <v>46073</v>
      </c>
      <c r="K169" s="2115">
        <f>I169+20</f>
        <v>46076</v>
      </c>
      <c r="L169" s="3732">
        <f>I169+26</f>
        <v>46082</v>
      </c>
      <c r="M169" s="29"/>
      <c r="N169" s="29"/>
      <c r="O169" s="29"/>
      <c r="P169" s="29"/>
    </row>
    <row r="170" spans="1:16" s="14" customFormat="1" ht="15" customHeight="1" thickBot="1">
      <c r="A170" s="2170"/>
      <c r="B170" s="2170"/>
      <c r="C170" s="4378"/>
      <c r="D170" s="4363"/>
      <c r="E170" s="4363"/>
      <c r="F170" s="4364"/>
      <c r="G170" s="4365"/>
      <c r="H170" s="2096"/>
      <c r="I170" s="2096"/>
      <c r="J170" s="2096"/>
      <c r="K170" s="414"/>
      <c r="L170" s="3727"/>
      <c r="M170" s="29"/>
      <c r="N170" s="29"/>
      <c r="O170" s="29"/>
      <c r="P170" s="29"/>
    </row>
    <row r="171" spans="1:16" s="14" customFormat="1" ht="15" customHeight="1" thickTop="1">
      <c r="A171" s="2170"/>
      <c r="B171" s="2170"/>
      <c r="C171" s="4385" t="s">
        <v>1904</v>
      </c>
      <c r="D171" s="4362" t="s">
        <v>7832</v>
      </c>
      <c r="E171" s="4362">
        <f>E169+7</f>
        <v>46049</v>
      </c>
      <c r="F171" s="4359">
        <f>E171+9</f>
        <v>46058</v>
      </c>
      <c r="G171" s="4360" t="s">
        <v>2290</v>
      </c>
      <c r="H171" s="2114" t="s">
        <v>8294</v>
      </c>
      <c r="I171" s="2114">
        <f>I169+7</f>
        <v>46063</v>
      </c>
      <c r="J171" s="2114">
        <f>I171+17</f>
        <v>46080</v>
      </c>
      <c r="K171" s="2115">
        <f>I171+20</f>
        <v>46083</v>
      </c>
      <c r="L171" s="3732">
        <f>I171+26</f>
        <v>46089</v>
      </c>
      <c r="M171" s="29"/>
      <c r="N171" s="29"/>
      <c r="O171" s="29"/>
      <c r="P171" s="29"/>
    </row>
    <row r="172" spans="1:16" s="14" customFormat="1" ht="15" customHeight="1" thickBot="1">
      <c r="A172" s="2170"/>
      <c r="B172" s="2170"/>
      <c r="C172" s="4378"/>
      <c r="D172" s="4363"/>
      <c r="E172" s="4363"/>
      <c r="F172" s="4364"/>
      <c r="G172" s="4365"/>
      <c r="H172" s="2096"/>
      <c r="I172" s="2096"/>
      <c r="J172" s="2096"/>
      <c r="K172" s="414"/>
      <c r="L172" s="3727"/>
      <c r="M172" s="29"/>
      <c r="N172" s="29"/>
      <c r="O172" s="29"/>
      <c r="P172" s="29"/>
    </row>
    <row r="173" spans="1:16" s="14" customFormat="1" ht="15" customHeight="1" thickTop="1">
      <c r="A173" s="2170"/>
      <c r="B173" s="2170"/>
      <c r="C173" s="4385" t="s">
        <v>5331</v>
      </c>
      <c r="D173" s="4362" t="s">
        <v>7834</v>
      </c>
      <c r="E173" s="4362">
        <f>E171+7</f>
        <v>46056</v>
      </c>
      <c r="F173" s="4359">
        <f>E173+9</f>
        <v>46065</v>
      </c>
      <c r="G173" s="4408" t="s">
        <v>8275</v>
      </c>
      <c r="H173" s="2114" t="s">
        <v>8295</v>
      </c>
      <c r="I173" s="2114">
        <f>I171+7</f>
        <v>46070</v>
      </c>
      <c r="J173" s="2114">
        <f>I173+17</f>
        <v>46087</v>
      </c>
      <c r="K173" s="2115">
        <f>I173+20</f>
        <v>46090</v>
      </c>
      <c r="L173" s="3732">
        <f>I173+26</f>
        <v>46096</v>
      </c>
      <c r="M173" s="29"/>
      <c r="N173" s="29"/>
      <c r="O173" s="29"/>
      <c r="P173" s="29"/>
    </row>
    <row r="174" spans="1:16" s="14" customFormat="1" ht="15" customHeight="1" thickBot="1">
      <c r="A174" s="2170"/>
      <c r="B174" s="2170"/>
      <c r="C174" s="4378"/>
      <c r="D174" s="4363"/>
      <c r="E174" s="4363"/>
      <c r="F174" s="4364"/>
      <c r="G174" s="4365"/>
      <c r="H174" s="2096"/>
      <c r="I174" s="2096"/>
      <c r="J174" s="2096"/>
      <c r="K174" s="414"/>
      <c r="L174" s="3727"/>
      <c r="M174" s="29"/>
      <c r="N174" s="29"/>
      <c r="O174" s="29"/>
      <c r="P174" s="29"/>
    </row>
    <row r="175" spans="1:16" s="14" customFormat="1" ht="21" thickTop="1">
      <c r="A175" s="2170"/>
      <c r="B175" s="2170"/>
      <c r="C175" s="1565" t="s">
        <v>609</v>
      </c>
      <c r="D175" s="3578"/>
      <c r="E175" s="3094"/>
      <c r="F175" s="3094"/>
      <c r="G175" s="3095"/>
      <c r="H175"/>
      <c r="I175"/>
      <c r="J175" s="94"/>
      <c r="K175"/>
      <c r="L175" s="29"/>
      <c r="M175" s="29"/>
      <c r="N175" s="29"/>
      <c r="O175" s="29"/>
      <c r="P175" s="29"/>
    </row>
    <row r="176" spans="1:16" s="14" customFormat="1" ht="20.25">
      <c r="A176" s="2170"/>
      <c r="B176" s="2170"/>
      <c r="C176" s="124"/>
      <c r="D176" s="11"/>
      <c r="E176"/>
      <c r="F176"/>
      <c r="G176"/>
      <c r="H176"/>
      <c r="I176"/>
      <c r="J176" s="94"/>
      <c r="K176"/>
      <c r="L176" s="37"/>
      <c r="M176" s="37"/>
      <c r="N176" s="29"/>
      <c r="O176"/>
      <c r="P176"/>
    </row>
    <row r="177" spans="1:16" s="14" customFormat="1" ht="20.25">
      <c r="A177" s="2170"/>
      <c r="B177" s="2170"/>
      <c r="C177" s="17"/>
      <c r="D177" s="11"/>
      <c r="E177"/>
      <c r="F177"/>
      <c r="G177"/>
      <c r="H177"/>
      <c r="I177"/>
      <c r="J177" s="94"/>
      <c r="K177"/>
      <c r="L177" s="37"/>
      <c r="M177" s="37"/>
      <c r="N177" s="29"/>
      <c r="O177"/>
      <c r="P177"/>
    </row>
    <row r="178" spans="1:16" s="29" customFormat="1" ht="14.25">
      <c r="A178" s="2170"/>
      <c r="B178" s="2170"/>
      <c r="D178" s="58"/>
      <c r="E178" s="590"/>
      <c r="F178" s="590"/>
      <c r="I178" s="58"/>
      <c r="J178" s="907"/>
      <c r="N178" s="907"/>
    </row>
    <row r="179" spans="1:16" s="29" customFormat="1" ht="15">
      <c r="A179" s="2170"/>
      <c r="B179" s="2170"/>
      <c r="C179" s="191" t="s">
        <v>0</v>
      </c>
      <c r="D179" s="1535"/>
      <c r="E179" s="2042" t="s">
        <v>2209</v>
      </c>
      <c r="F179" s="182"/>
      <c r="G179" s="182" t="s">
        <v>35</v>
      </c>
      <c r="H179" s="182"/>
      <c r="I179" s="130"/>
      <c r="J179" s="130"/>
      <c r="K179" s="182" t="s">
        <v>60</v>
      </c>
      <c r="L179" s="182" t="str">
        <f>'HOW TO-&gt;'!$B$136</f>
        <v>6011 2413</v>
      </c>
      <c r="M179" s="182"/>
      <c r="N179" s="190"/>
      <c r="O179" s="149"/>
    </row>
    <row r="180" spans="1:16" s="29" customFormat="1" ht="15.75">
      <c r="A180" s="2170"/>
      <c r="B180" s="2170"/>
      <c r="C180" s="128" t="s">
        <v>1</v>
      </c>
      <c r="D180" s="1535"/>
      <c r="E180" s="1073" t="s">
        <v>610</v>
      </c>
      <c r="F180" s="182"/>
      <c r="G180" s="130" t="s">
        <v>611</v>
      </c>
      <c r="H180" s="130"/>
      <c r="I180" s="183" t="s">
        <v>38</v>
      </c>
      <c r="J180" s="130"/>
      <c r="K180" s="130" t="s">
        <v>62</v>
      </c>
      <c r="L180" s="130"/>
      <c r="M180" s="269" t="s">
        <v>63</v>
      </c>
      <c r="N180" s="190"/>
      <c r="O180" s="149"/>
      <c r="P180" s="37"/>
    </row>
    <row r="181" spans="1:16" s="29" customFormat="1" ht="15">
      <c r="A181" s="2170"/>
      <c r="B181" s="2170"/>
      <c r="C181" s="128"/>
      <c r="D181" s="1535"/>
      <c r="E181" s="183"/>
      <c r="F181" s="190"/>
      <c r="G181" s="130"/>
      <c r="H181" s="130"/>
      <c r="I181" s="183"/>
      <c r="J181" s="130"/>
      <c r="K181" s="130" t="str">
        <f>'HOW TO-&gt;'!$A$138</f>
        <v>PERMIT</v>
      </c>
      <c r="L181" s="130"/>
      <c r="M181" s="3052" t="str">
        <f>'HOW TO-&gt;'!$C$138</f>
        <v>SG094-SinPermit@msc.com</v>
      </c>
      <c r="N181" s="190"/>
      <c r="O181" s="149"/>
      <c r="P181"/>
    </row>
    <row r="182" spans="1:16">
      <c r="C182" s="194">
        <f>'HOW TO-&gt;'!$A$105</f>
        <v>0</v>
      </c>
      <c r="D182" s="194">
        <f>'HOW TO-&gt;'!$B$105</f>
        <v>0</v>
      </c>
      <c r="E182" s="1534">
        <f>'HOW TO-&gt;'!$C$105</f>
        <v>0</v>
      </c>
      <c r="F182" s="190"/>
      <c r="G182" s="194" t="str">
        <f>'HOW TO-&gt;'!$A$124</f>
        <v>ROBERT CHIA</v>
      </c>
      <c r="H182" s="194" t="str">
        <f>'HOW TO-&gt;'!$B$124</f>
        <v>6011 0564</v>
      </c>
      <c r="I182" s="1534" t="str">
        <f>'HOW TO-&gt;'!$C$124</f>
        <v>robert.chia@msc.com</v>
      </c>
      <c r="J182" s="190"/>
      <c r="K182" s="194" t="str">
        <f>'HOW TO-&gt;'!$A$139</f>
        <v>RAYNAR ANG</v>
      </c>
      <c r="L182" s="194" t="str">
        <f>'HOW TO-&gt;'!$B$139</f>
        <v>6011 2358</v>
      </c>
      <c r="M182" s="1534" t="str">
        <f>'HOW TO-&gt;'!$C$139</f>
        <v>raynar.ang@msc.com</v>
      </c>
      <c r="N182" s="190"/>
    </row>
    <row r="183" spans="1:16">
      <c r="C183" s="194" t="str">
        <f>'HOW TO-&gt;'!$A$106</f>
        <v>NATALIE LEW</v>
      </c>
      <c r="D183" s="194" t="str">
        <f>'HOW TO-&gt;'!$B$106</f>
        <v>6011 2399</v>
      </c>
      <c r="E183" s="1534" t="str">
        <f>'HOW TO-&gt;'!$C$106</f>
        <v>natalie.lew@msc.com</v>
      </c>
      <c r="F183" s="190"/>
      <c r="G183" s="194" t="str">
        <f>'HOW TO-&gt;'!$A$125</f>
        <v>S. Y. LIEW</v>
      </c>
      <c r="H183" s="194" t="str">
        <f>'HOW TO-&gt;'!$B$125</f>
        <v>6011 2348</v>
      </c>
      <c r="I183" s="1534" t="str">
        <f>'HOW TO-&gt;'!$C$125</f>
        <v>seoyi.liew@msc.com</v>
      </c>
      <c r="J183" s="190"/>
      <c r="K183" s="194" t="str">
        <f>'HOW TO-&gt;'!$A$140</f>
        <v>KAI SIANG</v>
      </c>
      <c r="L183" s="194" t="str">
        <f>'HOW TO-&gt;'!$B$140</f>
        <v>6011 2356</v>
      </c>
      <c r="M183" s="1534" t="str">
        <f>'HOW TO-&gt;'!$C$140</f>
        <v>kaisiang.lim@msc.com</v>
      </c>
      <c r="N183" s="190"/>
    </row>
    <row r="184" spans="1:16">
      <c r="C184" s="194" t="str">
        <f>'HOW TO-&gt;'!$A$107</f>
        <v>PHOEBE HUANG</v>
      </c>
      <c r="D184" s="194" t="str">
        <f>'HOW TO-&gt;'!$B$107</f>
        <v>6011 0562</v>
      </c>
      <c r="E184" s="1534" t="str">
        <f>'HOW TO-&gt;'!$C$107</f>
        <v>phoebe.huang@msc.com</v>
      </c>
      <c r="F184" s="190"/>
      <c r="G184" s="194" t="str">
        <f>'HOW TO-&gt;'!$A$126</f>
        <v>SHARON KOH</v>
      </c>
      <c r="H184" s="194" t="str">
        <f>'HOW TO-&gt;'!$B$126</f>
        <v>6011 2349</v>
      </c>
      <c r="I184" s="1534" t="str">
        <f>'HOW TO-&gt;'!$C$126</f>
        <v>sharon.koh@msc.com</v>
      </c>
      <c r="J184" s="190"/>
      <c r="K184" s="194" t="str">
        <f>'HOW TO-&gt;'!$A$141</f>
        <v>DEWI</v>
      </c>
      <c r="L184" s="194" t="str">
        <f>'HOW TO-&gt;'!$B$141</f>
        <v>6011 2354</v>
      </c>
      <c r="M184" s="1534" t="str">
        <f>'HOW TO-&gt;'!$C$141</f>
        <v>dewi.ratnah@msc.com</v>
      </c>
      <c r="N184" s="190"/>
    </row>
    <row r="185" spans="1:16">
      <c r="C185" s="194" t="str">
        <f>'HOW TO-&gt;'!$A$108</f>
        <v>SHERWIN LIM</v>
      </c>
      <c r="D185" s="194" t="str">
        <f>'HOW TO-&gt;'!$B$108</f>
        <v>6011 2395</v>
      </c>
      <c r="E185" s="1534" t="str">
        <f>'HOW TO-&gt;'!$C$108</f>
        <v>sherwin.lim@msc.com</v>
      </c>
      <c r="F185" s="190"/>
      <c r="G185" s="194" t="str">
        <f>'HOW TO-&gt;'!$A$127</f>
        <v>ANGELIA LAU</v>
      </c>
      <c r="H185" s="194" t="str">
        <f>'HOW TO-&gt;'!$B$127</f>
        <v>6011 2346</v>
      </c>
      <c r="I185" s="1534" t="str">
        <f>'HOW TO-&gt;'!$C$127</f>
        <v>angelia.lau@msc.com</v>
      </c>
      <c r="J185" s="190"/>
      <c r="K185" s="194" t="str">
        <f>'HOW TO-&gt;'!$A$142</f>
        <v>YU TING</v>
      </c>
      <c r="L185" s="194" t="str">
        <f>'HOW TO-&gt;'!$B$142</f>
        <v>6011 2359</v>
      </c>
      <c r="M185" s="1534" t="str">
        <f>'HOW TO-&gt;'!$C$142</f>
        <v>yuting.luo@msc.com</v>
      </c>
      <c r="N185" s="190"/>
    </row>
    <row r="186" spans="1:16">
      <c r="C186" s="194" t="str">
        <f>'HOW TO-&gt;'!$A$109</f>
        <v>CHOK KAR HEE</v>
      </c>
      <c r="D186" s="194" t="str">
        <f>'HOW TO-&gt;'!$B$109</f>
        <v>6011 2397</v>
      </c>
      <c r="E186" s="1534" t="str">
        <f>'HOW TO-&gt;'!$C$109</f>
        <v>karhee.chok@msc.com</v>
      </c>
      <c r="F186" s="190"/>
      <c r="G186" s="194" t="str">
        <f>'HOW TO-&gt;'!$A$128</f>
        <v>NOOR AFNINDAH</v>
      </c>
      <c r="H186" s="194" t="str">
        <f>'HOW TO-&gt;'!$B$128</f>
        <v>6011 2347</v>
      </c>
      <c r="I186" s="1534" t="str">
        <f>'HOW TO-&gt;'!$C$128</f>
        <v>noor.afnindah@msc.com</v>
      </c>
      <c r="J186" s="190"/>
      <c r="K186" s="194" t="str">
        <f>'HOW TO-&gt;'!$A$143</f>
        <v>SHAN SHAN</v>
      </c>
      <c r="L186" s="194" t="str">
        <f>'HOW TO-&gt;'!$B$143</f>
        <v>6011 2353</v>
      </c>
      <c r="M186" s="1534" t="str">
        <f>'HOW TO-&gt;'!$C$143</f>
        <v>shanshan.chin@msc.com</v>
      </c>
      <c r="N186" s="190"/>
    </row>
    <row r="187" spans="1:16">
      <c r="C187" s="194" t="str">
        <f>'HOW TO-&gt;'!$A$110</f>
        <v>LEWIS SOH</v>
      </c>
      <c r="D187" s="194" t="str">
        <f>'HOW TO-&gt;'!$B$110</f>
        <v>6011 7905</v>
      </c>
      <c r="E187" s="1534" t="str">
        <f>'HOW TO-&gt;'!$C$110</f>
        <v>lewis.soh@msc.com</v>
      </c>
      <c r="F187" s="190"/>
      <c r="G187" s="194" t="str">
        <f>'HOW TO-&gt;'!$A$129</f>
        <v>NG CHING WEI</v>
      </c>
      <c r="H187" s="194" t="str">
        <f>'HOW TO-&gt;'!$B$129</f>
        <v>6011 2404</v>
      </c>
      <c r="I187" s="1534" t="str">
        <f>'HOW TO-&gt;'!$C$129</f>
        <v>chingwei.ng@msc.com</v>
      </c>
      <c r="J187" s="190"/>
      <c r="K187" s="194" t="str">
        <f>'HOW TO-&gt;'!$A$144</f>
        <v>EUNICE</v>
      </c>
      <c r="L187" s="194" t="str">
        <f>'HOW TO-&gt;'!$B$144</f>
        <v>6011 2355</v>
      </c>
      <c r="M187" s="1534" t="str">
        <f>'HOW TO-&gt;'!$C$144</f>
        <v>eunice.chan@msc.com</v>
      </c>
      <c r="N187" s="190"/>
    </row>
    <row r="188" spans="1:16">
      <c r="C188" s="194" t="str">
        <f>'HOW TO-&gt;'!$A$111</f>
        <v xml:space="preserve">MELVIN TAN </v>
      </c>
      <c r="D188" s="194" t="str">
        <f>'HOW TO-&gt;'!$B$111</f>
        <v>6011 0561</v>
      </c>
      <c r="E188" s="1534" t="str">
        <f>'HOW TO-&gt;'!$C$111</f>
        <v>melvin.tan@msc.com</v>
      </c>
      <c r="F188" s="190"/>
      <c r="G188" s="194" t="str">
        <f>'HOW TO-&gt;'!$A$130</f>
        <v>ZOEY ONG</v>
      </c>
      <c r="H188" s="194">
        <f>'HOW TO-&gt;'!$B$130</f>
        <v>0</v>
      </c>
      <c r="I188" s="1534" t="str">
        <f>'HOW TO-&gt;'!$C$130</f>
        <v>zoey.ong@msc.com</v>
      </c>
      <c r="J188" s="190"/>
      <c r="K188" s="194" t="str">
        <f>'HOW TO-&gt;'!$A$145</f>
        <v>HAZEL</v>
      </c>
      <c r="L188" s="194" t="str">
        <f>'HOW TO-&gt;'!$B$145</f>
        <v>6011 2435</v>
      </c>
      <c r="M188" s="1534" t="str">
        <f>'HOW TO-&gt;'!$C$145</f>
        <v>hazel.toh@msc.com</v>
      </c>
      <c r="N188" s="190"/>
    </row>
    <row r="189" spans="1:16">
      <c r="C189" s="194" t="str">
        <f>'HOW TO-&gt;'!$A$112</f>
        <v>SUE ANN SOON</v>
      </c>
      <c r="D189" s="194" t="str">
        <f>'HOW TO-&gt;'!$B$112</f>
        <v>6011 2327</v>
      </c>
      <c r="E189" s="1534" t="str">
        <f>'HOW TO-&gt;'!$C$112</f>
        <v>sueann.soon@msc.com</v>
      </c>
      <c r="F189" s="190"/>
      <c r="G189" s="194" t="str">
        <f>'HOW TO-&gt;'!$A$131</f>
        <v>.</v>
      </c>
      <c r="H189" s="194" t="str">
        <f>'HOW TO-&gt;'!$B$131</f>
        <v>.</v>
      </c>
      <c r="I189" s="1534" t="str">
        <f>'HOW TO-&gt;'!$C$131</f>
        <v>.</v>
      </c>
      <c r="J189" s="190"/>
      <c r="K189" s="194">
        <f>'HOW TO-&gt;'!$A$146</f>
        <v>0</v>
      </c>
      <c r="L189" s="194">
        <f>'HOW TO-&gt;'!$B$146</f>
        <v>0</v>
      </c>
      <c r="M189" s="1534">
        <f>'HOW TO-&gt;'!$C$146</f>
        <v>0</v>
      </c>
      <c r="N189" s="190"/>
    </row>
    <row r="190" spans="1:16">
      <c r="C190" s="194" t="str">
        <f>'HOW TO-&gt;'!$A$113</f>
        <v>LAWRENCE ANG (CROSS-TRADE)</v>
      </c>
      <c r="D190" s="194" t="str">
        <f>'HOW TO-&gt;'!$B$113</f>
        <v>6011 2400</v>
      </c>
      <c r="E190" s="1534" t="str">
        <f>'HOW TO-&gt;'!$C$113</f>
        <v>lawrence.ang@msc.com</v>
      </c>
      <c r="F190" s="190"/>
      <c r="G190" s="194">
        <f>'HOW TO-&gt;'!$A$132</f>
        <v>0</v>
      </c>
      <c r="H190" s="194">
        <f>'HOW TO-&gt;'!$B$132</f>
        <v>0</v>
      </c>
      <c r="I190" s="1534">
        <f>'HOW TO-&gt;'!$C$132</f>
        <v>0</v>
      </c>
      <c r="J190" s="190"/>
      <c r="K190" s="194">
        <f>'HOW TO-&gt;'!$A$147</f>
        <v>0</v>
      </c>
      <c r="L190" s="194">
        <f>'HOW TO-&gt;'!$B$147</f>
        <v>0</v>
      </c>
      <c r="M190" s="1534">
        <f>'HOW TO-&gt;'!$C$147</f>
        <v>0</v>
      </c>
      <c r="N190" s="190"/>
    </row>
    <row r="191" spans="1:16">
      <c r="C191" s="194" t="str">
        <f>'HOW TO-&gt;'!$A$114</f>
        <v>DARIUS ONG</v>
      </c>
      <c r="D191" s="194" t="str">
        <f>'HOW TO-&gt;'!$B$114</f>
        <v>6011 2396</v>
      </c>
      <c r="E191" s="1534" t="str">
        <f>'HOW TO-&gt;'!$C$114</f>
        <v>darius.ong@msc.com</v>
      </c>
      <c r="F191" s="190"/>
      <c r="G191" s="190"/>
      <c r="H191" s="195"/>
      <c r="I191" s="269"/>
      <c r="J191" s="190"/>
      <c r="K191" s="194">
        <f>'HOW TO-&gt;'!$A$148</f>
        <v>0</v>
      </c>
      <c r="L191" s="194">
        <f>'HOW TO-&gt;'!$B$148</f>
        <v>0</v>
      </c>
      <c r="M191" s="1534">
        <f>'HOW TO-&gt;'!$C$148</f>
        <v>0</v>
      </c>
      <c r="N191" s="190"/>
    </row>
    <row r="192" spans="1:16">
      <c r="C192" s="194" t="str">
        <f>'HOW TO-&gt;'!$A$115</f>
        <v>YURIKO KHOO</v>
      </c>
      <c r="D192" s="194" t="str">
        <f>'HOW TO-&gt;'!$B$115</f>
        <v>6011 2402</v>
      </c>
      <c r="E192" s="1534" t="str">
        <f>'HOW TO-&gt;'!$C$115</f>
        <v>yuriko.k@msc.com</v>
      </c>
      <c r="F192" s="190"/>
      <c r="G192" s="190"/>
      <c r="H192" s="195"/>
      <c r="I192" s="195"/>
      <c r="J192" s="269"/>
      <c r="K192" s="194"/>
      <c r="L192" s="194"/>
      <c r="M192" s="1534"/>
      <c r="N192" s="190"/>
    </row>
    <row r="193" spans="3:14">
      <c r="C193" s="194" t="str">
        <f>'HOW TO-&gt;'!$A$116</f>
        <v>VICKY ZHU</v>
      </c>
      <c r="D193" s="194" t="str">
        <f>'HOW TO-&gt;'!$B$116</f>
        <v>6011 7900</v>
      </c>
      <c r="E193" s="1534" t="str">
        <f>'HOW TO-&gt;'!$C$116</f>
        <v>vicky.zhu@msc.com</v>
      </c>
      <c r="F193" s="190"/>
      <c r="G193" s="190"/>
      <c r="H193" s="190"/>
      <c r="I193" s="190"/>
      <c r="J193" s="190"/>
      <c r="K193" s="190"/>
      <c r="L193" s="190"/>
      <c r="M193" s="190"/>
      <c r="N193" s="190"/>
    </row>
    <row r="194" spans="3:14">
      <c r="C194" s="190"/>
      <c r="D194" s="190"/>
      <c r="E194" s="190"/>
      <c r="F194" s="190"/>
      <c r="G194" s="190"/>
      <c r="H194" s="190"/>
      <c r="I194" s="190"/>
      <c r="J194" s="190"/>
      <c r="K194" s="190"/>
      <c r="L194" s="190"/>
      <c r="M194" s="190"/>
      <c r="N194" s="190"/>
    </row>
    <row r="195" spans="3:14">
      <c r="C195" s="194" t="str">
        <f>'HOW TO-&gt;'!$A$119</f>
        <v xml:space="preserve">MAIN LINE  </v>
      </c>
      <c r="D195" s="194" t="str">
        <f>'HOW TO-&gt;'!$B$119</f>
        <v>6011 2424</v>
      </c>
      <c r="E195" s="1534">
        <f>'HOW TO-&gt;'!$C$119</f>
        <v>0</v>
      </c>
      <c r="F195" s="190"/>
      <c r="G195" s="190"/>
      <c r="H195" s="190"/>
      <c r="I195" s="190"/>
      <c r="J195" s="190"/>
      <c r="K195" s="190"/>
      <c r="L195" s="190"/>
      <c r="M195" s="190"/>
      <c r="N195" s="190"/>
    </row>
    <row r="196" spans="3:14">
      <c r="C196" s="194">
        <f>'HOW TO-&gt;'!$A$120</f>
        <v>0</v>
      </c>
      <c r="D196" s="194">
        <f>'HOW TO-&gt;'!$B$120</f>
        <v>0</v>
      </c>
      <c r="E196" s="1534">
        <f>'HOW TO-&gt;'!$C$120</f>
        <v>0</v>
      </c>
      <c r="F196" s="190"/>
      <c r="G196" s="190"/>
      <c r="H196" s="190"/>
      <c r="I196" s="190"/>
      <c r="J196" s="190"/>
      <c r="K196" s="190"/>
      <c r="L196" s="190"/>
      <c r="M196" s="190"/>
      <c r="N196" s="190"/>
    </row>
    <row r="197" spans="3:14">
      <c r="C197" s="190"/>
      <c r="D197" s="195"/>
      <c r="E197" s="190"/>
      <c r="F197" s="190"/>
    </row>
  </sheetData>
  <hyperlinks>
    <hyperlink ref="I180" display="custsvc@msca.com.sg" xr:uid="{3C8AA8EC-F1B8-4A2D-B9ED-ACED85003DEB}"/>
    <hyperlink ref="M180" display="sinexp@msca.com.sg" xr:uid="{3200A344-B73B-4EF7-A737-8A647D7A567F}"/>
    <hyperlink ref="E179" r:id="rId1" xr:uid="{D274C13D-3E7C-4101-8482-5A3C76941D70}"/>
    <hyperlink ref="E180" r:id="rId2" xr:uid="{D79D8CC7-0D67-4F39-8C8C-F5E6857EAB63}"/>
    <hyperlink ref="L6" location="CHINOOK!A1" display="PROFORMA SAILING DATE, PLS SEE CHINOOK SERVICES" xr:uid="{7719FC86-2537-40C0-BED7-C35815351ACB}"/>
    <hyperlink ref="M131" location="Alpaca!A1" display="PROFORMA SAILING DATE, PLS SEE ALPACA SERVICES" xr:uid="{0B42AB7C-20A7-4AD5-AD9D-D86650572286}"/>
  </hyperlinks>
  <pageMargins left="0.7" right="0.7" top="0.75" bottom="0.75" header="0.3" footer="0.3"/>
  <pageSetup orientation="portrait"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26"/>
  <sheetViews>
    <sheetView zoomScale="85" zoomScaleNormal="85" workbookViewId="0">
      <selection activeCell="B64" sqref="B64"/>
    </sheetView>
  </sheetViews>
  <sheetFormatPr defaultColWidth="9.42578125" defaultRowHeight="12.75"/>
  <cols>
    <col min="1" max="1" width="15.5703125" style="240"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861" customWidth="1"/>
    <col min="13" max="13" width="13.140625" style="5" customWidth="1"/>
    <col min="14" max="15" width="10.5703125" style="5" bestFit="1" customWidth="1"/>
    <col min="16" max="16383" width="9.42578125" style="5"/>
    <col min="16384" max="16384" width="9.42578125" style="5" bestFit="1"/>
  </cols>
  <sheetData>
    <row r="1" spans="1:15" ht="6" customHeight="1">
      <c r="A1" s="240" t="s">
        <v>8296</v>
      </c>
      <c r="B1" s="14"/>
    </row>
    <row r="2" spans="1:15" s="6" customFormat="1" ht="33.75">
      <c r="A2" s="241"/>
      <c r="B2" s="7" t="s">
        <v>93</v>
      </c>
      <c r="C2" s="44"/>
      <c r="K2" s="2192"/>
      <c r="L2" s="2192"/>
    </row>
    <row r="3" spans="1:15" ht="15.75">
      <c r="B3" s="65"/>
      <c r="C3" s="65"/>
      <c r="E3" s="45"/>
      <c r="F3" s="65"/>
      <c r="G3" s="65"/>
      <c r="H3" s="65"/>
      <c r="I3" s="65"/>
      <c r="J3" s="65"/>
      <c r="K3" s="3431"/>
      <c r="L3" s="3431"/>
    </row>
    <row r="4" spans="1:15" ht="15.75">
      <c r="B4" s="65"/>
      <c r="C4" s="65"/>
      <c r="D4" s="45"/>
      <c r="E4" s="45"/>
      <c r="F4" s="65"/>
      <c r="G4" s="65"/>
      <c r="H4" s="65"/>
      <c r="I4" s="65"/>
      <c r="J4" s="65"/>
      <c r="K4" s="3431"/>
      <c r="L4" s="3431"/>
    </row>
    <row r="5" spans="1:15" ht="15.75">
      <c r="B5" s="82"/>
      <c r="C5" s="82"/>
      <c r="D5" s="45" t="s">
        <v>8297</v>
      </c>
      <c r="E5" s="82"/>
      <c r="F5" s="82"/>
      <c r="G5" s="82"/>
      <c r="H5" s="82"/>
      <c r="I5" s="82"/>
      <c r="J5" s="37"/>
      <c r="K5" s="3431"/>
      <c r="L5" s="3431"/>
    </row>
    <row r="6" spans="1:15" s="14" customFormat="1" ht="20.100000000000001" customHeight="1">
      <c r="A6" s="1219"/>
      <c r="B6" s="1157" t="s">
        <v>8298</v>
      </c>
      <c r="C6" s="1261"/>
      <c r="D6" s="1313"/>
      <c r="E6" s="1856"/>
      <c r="F6" s="1856"/>
      <c r="G6" s="1856"/>
      <c r="H6" s="1856"/>
      <c r="I6" s="1856"/>
      <c r="J6" s="1856"/>
      <c r="K6" s="3022"/>
      <c r="L6" s="3432"/>
      <c r="M6" s="1362"/>
      <c r="N6" s="432"/>
      <c r="O6" s="432"/>
    </row>
    <row r="7" spans="1:15" s="14" customFormat="1" ht="20.100000000000001" customHeight="1">
      <c r="A7" s="1219"/>
      <c r="B7" s="816"/>
      <c r="C7" s="1261"/>
      <c r="D7" s="1313"/>
      <c r="E7" s="1313"/>
      <c r="F7" s="1313"/>
      <c r="G7" s="1313"/>
      <c r="H7" s="1313"/>
      <c r="I7" s="1313"/>
      <c r="J7" s="1313"/>
      <c r="K7" s="3022"/>
      <c r="L7" s="3433"/>
      <c r="M7" s="1665"/>
      <c r="N7" s="432"/>
      <c r="O7" s="432"/>
    </row>
    <row r="8" spans="1:15" s="14" customFormat="1" ht="20.100000000000001" hidden="1" customHeight="1">
      <c r="A8" s="1219"/>
      <c r="B8" s="1157"/>
      <c r="C8" s="2871"/>
      <c r="D8" s="1313"/>
      <c r="E8" s="1313"/>
      <c r="F8" s="1313"/>
      <c r="G8" s="1313"/>
      <c r="H8" s="1313"/>
      <c r="I8" s="1313"/>
      <c r="J8" s="1775"/>
      <c r="K8" s="3022"/>
      <c r="L8" s="3434"/>
      <c r="M8" s="1914"/>
      <c r="N8" s="1914"/>
      <c r="O8" s="1914"/>
    </row>
    <row r="9" spans="1:15" s="14" customFormat="1" ht="33" hidden="1" customHeight="1">
      <c r="A9" s="1219"/>
      <c r="B9" s="1157"/>
      <c r="C9" s="2871"/>
      <c r="D9" s="1783" t="s">
        <v>96</v>
      </c>
      <c r="E9" s="1784" t="s">
        <v>708</v>
      </c>
      <c r="F9" s="1784" t="s">
        <v>1756</v>
      </c>
      <c r="G9" s="1785" t="s">
        <v>1140</v>
      </c>
      <c r="H9" s="1785" t="s">
        <v>720</v>
      </c>
      <c r="I9" s="1781"/>
      <c r="J9" s="832"/>
      <c r="K9" s="3435" t="s">
        <v>4411</v>
      </c>
      <c r="L9" s="3436" t="s">
        <v>1793</v>
      </c>
      <c r="M9" s="1915" t="s">
        <v>4797</v>
      </c>
      <c r="N9" s="1915" t="s">
        <v>4798</v>
      </c>
    </row>
    <row r="10" spans="1:15" s="14" customFormat="1" ht="22.5" hidden="1" customHeight="1" thickBot="1">
      <c r="A10" s="1219"/>
      <c r="B10" s="1559" t="s">
        <v>4210</v>
      </c>
      <c r="C10" s="1560" t="s">
        <v>3378</v>
      </c>
      <c r="D10" s="1561" t="s">
        <v>701</v>
      </c>
      <c r="E10" s="1562" t="s">
        <v>3877</v>
      </c>
      <c r="F10" s="1562" t="s">
        <v>2080</v>
      </c>
      <c r="G10" s="1562" t="s">
        <v>3217</v>
      </c>
      <c r="H10" s="1782" t="s">
        <v>3964</v>
      </c>
      <c r="I10" s="1775"/>
      <c r="J10" s="832"/>
      <c r="K10" s="3433"/>
      <c r="L10" s="3437"/>
      <c r="M10" s="432"/>
      <c r="N10" s="432"/>
    </row>
    <row r="11" spans="1:15" s="14" customFormat="1" ht="20.100000000000001" hidden="1" customHeight="1" thickTop="1">
      <c r="A11" s="1219" t="s">
        <v>4211</v>
      </c>
      <c r="B11" s="3031" t="s">
        <v>2491</v>
      </c>
      <c r="C11" s="2872" t="s">
        <v>8299</v>
      </c>
      <c r="D11" s="3084">
        <v>45711</v>
      </c>
      <c r="E11" s="2874">
        <f>D11+31</f>
        <v>45742</v>
      </c>
      <c r="F11" s="2873">
        <f t="shared" ref="F11:F26" si="0">D11+36</f>
        <v>45747</v>
      </c>
      <c r="G11" s="2873">
        <f t="shared" ref="G11:G26" si="1">D11+38</f>
        <v>45749</v>
      </c>
      <c r="H11" s="2873">
        <f t="shared" ref="H11:H18" si="2">D11+39</f>
        <v>45750</v>
      </c>
      <c r="I11" s="1775"/>
      <c r="J11" s="832"/>
      <c r="K11" s="3434">
        <v>45343</v>
      </c>
      <c r="L11" s="3434">
        <f>K11+1</f>
        <v>45344</v>
      </c>
      <c r="M11" s="1914"/>
      <c r="N11" s="1914"/>
    </row>
    <row r="12" spans="1:15" s="14" customFormat="1" ht="20.100000000000001" hidden="1" customHeight="1">
      <c r="A12" s="1219" t="s">
        <v>4213</v>
      </c>
      <c r="B12" s="2875" t="s">
        <v>2925</v>
      </c>
      <c r="C12" s="2876" t="s">
        <v>8300</v>
      </c>
      <c r="D12" s="3090">
        <v>45718</v>
      </c>
      <c r="E12" s="2874">
        <f t="shared" ref="E12:E26" si="3">D12+31</f>
        <v>45749</v>
      </c>
      <c r="F12" s="2873">
        <f t="shared" si="0"/>
        <v>45754</v>
      </c>
      <c r="G12" s="2873">
        <f t="shared" si="1"/>
        <v>45756</v>
      </c>
      <c r="H12" s="2873">
        <f t="shared" si="2"/>
        <v>45757</v>
      </c>
      <c r="I12" s="1775"/>
      <c r="J12" s="832"/>
      <c r="K12" s="3434">
        <v>45716</v>
      </c>
      <c r="L12" s="3434">
        <f t="shared" ref="L12:L32" si="4">K12+1</f>
        <v>45717</v>
      </c>
      <c r="M12" s="1914"/>
      <c r="N12" s="1914"/>
    </row>
    <row r="13" spans="1:15" s="14" customFormat="1" ht="20.100000000000001" hidden="1" customHeight="1">
      <c r="A13" s="1219" t="s">
        <v>4215</v>
      </c>
      <c r="B13" s="1296" t="s">
        <v>2086</v>
      </c>
      <c r="C13" s="2863" t="s">
        <v>8301</v>
      </c>
      <c r="D13" s="3133">
        <v>45727</v>
      </c>
      <c r="E13" s="1156">
        <f t="shared" si="3"/>
        <v>45758</v>
      </c>
      <c r="F13" s="1777">
        <f t="shared" si="0"/>
        <v>45763</v>
      </c>
      <c r="G13" s="1777">
        <f t="shared" si="1"/>
        <v>45765</v>
      </c>
      <c r="H13" s="1777">
        <f t="shared" si="2"/>
        <v>45766</v>
      </c>
      <c r="I13" s="1775"/>
      <c r="J13" s="832"/>
      <c r="K13" s="3434">
        <v>45723</v>
      </c>
      <c r="L13" s="3434">
        <f t="shared" si="4"/>
        <v>45724</v>
      </c>
      <c r="M13" s="1914"/>
      <c r="N13" s="1914"/>
    </row>
    <row r="14" spans="1:15" s="14" customFormat="1" ht="20.100000000000001" hidden="1" customHeight="1">
      <c r="A14" s="1219" t="s">
        <v>4216</v>
      </c>
      <c r="B14" s="1296" t="s">
        <v>2907</v>
      </c>
      <c r="C14" s="2863" t="s">
        <v>8302</v>
      </c>
      <c r="D14" s="3133">
        <v>45734</v>
      </c>
      <c r="E14" s="1156">
        <f t="shared" si="3"/>
        <v>45765</v>
      </c>
      <c r="F14" s="1777">
        <f t="shared" si="0"/>
        <v>45770</v>
      </c>
      <c r="G14" s="1777">
        <f t="shared" si="1"/>
        <v>45772</v>
      </c>
      <c r="H14" s="1777">
        <f t="shared" si="2"/>
        <v>45773</v>
      </c>
      <c r="I14" s="1775"/>
      <c r="J14" s="832"/>
      <c r="K14" s="3434">
        <v>45730</v>
      </c>
      <c r="L14" s="3434">
        <f t="shared" si="4"/>
        <v>45731</v>
      </c>
      <c r="M14" s="1914"/>
      <c r="N14" s="1914"/>
    </row>
    <row r="15" spans="1:15" s="14" customFormat="1" ht="20.100000000000001" hidden="1" customHeight="1">
      <c r="A15" s="1219" t="s">
        <v>4217</v>
      </c>
      <c r="B15" s="3113" t="s">
        <v>2889</v>
      </c>
      <c r="C15" s="2863" t="s">
        <v>8303</v>
      </c>
      <c r="D15" s="3133">
        <v>45741</v>
      </c>
      <c r="E15" s="1156">
        <f t="shared" si="3"/>
        <v>45772</v>
      </c>
      <c r="F15" s="1777">
        <f t="shared" si="0"/>
        <v>45777</v>
      </c>
      <c r="G15" s="1777">
        <f t="shared" si="1"/>
        <v>45779</v>
      </c>
      <c r="H15" s="1777">
        <f t="shared" si="2"/>
        <v>45780</v>
      </c>
      <c r="I15" s="1775"/>
      <c r="J15" s="832"/>
      <c r="K15" s="3434">
        <v>45737</v>
      </c>
      <c r="L15" s="3434">
        <f t="shared" si="4"/>
        <v>45738</v>
      </c>
      <c r="M15" s="1914"/>
      <c r="N15" s="1914"/>
    </row>
    <row r="16" spans="1:15" s="14" customFormat="1" ht="20.100000000000001" hidden="1" customHeight="1" thickTop="1">
      <c r="A16" s="1219" t="s">
        <v>4219</v>
      </c>
      <c r="B16" s="1296" t="s">
        <v>3413</v>
      </c>
      <c r="C16" s="2863" t="s">
        <v>8304</v>
      </c>
      <c r="D16" s="3133">
        <v>45751</v>
      </c>
      <c r="E16" s="1156">
        <f t="shared" si="3"/>
        <v>45782</v>
      </c>
      <c r="F16" s="1777">
        <f t="shared" si="0"/>
        <v>45787</v>
      </c>
      <c r="G16" s="1777">
        <f t="shared" si="1"/>
        <v>45789</v>
      </c>
      <c r="H16" s="1777">
        <f t="shared" si="2"/>
        <v>45790</v>
      </c>
      <c r="I16" s="1775"/>
      <c r="J16" s="832"/>
      <c r="K16" s="3434">
        <v>45744</v>
      </c>
      <c r="L16" s="3434">
        <f t="shared" si="4"/>
        <v>45745</v>
      </c>
      <c r="M16" s="1914"/>
      <c r="N16" s="1914"/>
    </row>
    <row r="17" spans="1:14" s="14" customFormat="1" ht="20.100000000000001" hidden="1" customHeight="1">
      <c r="A17" s="1219" t="s">
        <v>4221</v>
      </c>
      <c r="B17" s="2875" t="s">
        <v>2268</v>
      </c>
      <c r="C17" s="2876" t="s">
        <v>8305</v>
      </c>
      <c r="D17" s="3090">
        <v>45761</v>
      </c>
      <c r="E17" s="2874">
        <f t="shared" si="3"/>
        <v>45792</v>
      </c>
      <c r="F17" s="2873">
        <f t="shared" si="0"/>
        <v>45797</v>
      </c>
      <c r="G17" s="2873">
        <f t="shared" si="1"/>
        <v>45799</v>
      </c>
      <c r="H17" s="2873">
        <f t="shared" si="2"/>
        <v>45800</v>
      </c>
      <c r="I17" s="1775"/>
      <c r="J17" s="832"/>
      <c r="K17" s="3434">
        <v>45751</v>
      </c>
      <c r="L17" s="3434">
        <f t="shared" si="4"/>
        <v>45752</v>
      </c>
      <c r="M17" s="1914"/>
      <c r="N17" s="1914"/>
    </row>
    <row r="18" spans="1:14" s="14" customFormat="1" ht="20.100000000000001" hidden="1" customHeight="1">
      <c r="A18" s="1219" t="s">
        <v>4223</v>
      </c>
      <c r="B18" s="2875" t="s">
        <v>2472</v>
      </c>
      <c r="C18" s="2876" t="s">
        <v>8306</v>
      </c>
      <c r="D18" s="3090">
        <v>45769</v>
      </c>
      <c r="E18" s="2877">
        <f t="shared" si="3"/>
        <v>45800</v>
      </c>
      <c r="F18" s="2877">
        <f t="shared" si="0"/>
        <v>45805</v>
      </c>
      <c r="G18" s="2877">
        <f t="shared" si="1"/>
        <v>45807</v>
      </c>
      <c r="H18" s="2877">
        <f t="shared" si="2"/>
        <v>45808</v>
      </c>
      <c r="I18" s="1775"/>
      <c r="J18" s="832"/>
      <c r="K18" s="3434">
        <v>45758</v>
      </c>
      <c r="L18" s="3434">
        <f t="shared" si="4"/>
        <v>45759</v>
      </c>
      <c r="M18" s="1914"/>
      <c r="N18" s="1914"/>
    </row>
    <row r="19" spans="1:14" s="14" customFormat="1" ht="20.100000000000001" hidden="1" customHeight="1">
      <c r="A19" s="1219"/>
      <c r="B19" s="1157"/>
      <c r="C19" s="1261"/>
      <c r="D19" s="1313"/>
      <c r="E19" s="1313"/>
      <c r="F19" s="1313"/>
      <c r="G19" s="1313"/>
      <c r="H19" s="1313"/>
      <c r="I19" s="3165"/>
      <c r="J19" s="832"/>
      <c r="K19" s="3434"/>
      <c r="L19" s="3434"/>
      <c r="M19" s="1914"/>
      <c r="N19" s="1914"/>
    </row>
    <row r="20" spans="1:14" s="14" customFormat="1" ht="28.5" hidden="1">
      <c r="A20" s="1219"/>
      <c r="B20" s="1157"/>
      <c r="C20" s="2871"/>
      <c r="D20" s="1783" t="s">
        <v>96</v>
      </c>
      <c r="E20" s="1784" t="s">
        <v>766</v>
      </c>
      <c r="F20" s="1784" t="s">
        <v>1756</v>
      </c>
      <c r="G20" s="1785" t="s">
        <v>1140</v>
      </c>
      <c r="H20" s="1785" t="s">
        <v>720</v>
      </c>
      <c r="I20" s="3165"/>
      <c r="J20" s="832"/>
      <c r="K20" s="3435" t="s">
        <v>4411</v>
      </c>
      <c r="L20" s="3436" t="s">
        <v>1793</v>
      </c>
      <c r="M20" s="1914"/>
      <c r="N20" s="1914"/>
    </row>
    <row r="21" spans="1:14" s="14" customFormat="1" ht="20.100000000000001" hidden="1" customHeight="1" thickBot="1">
      <c r="A21" s="1219"/>
      <c r="B21" s="1559" t="s">
        <v>4210</v>
      </c>
      <c r="C21" s="1560" t="s">
        <v>3378</v>
      </c>
      <c r="D21" s="1561" t="s">
        <v>701</v>
      </c>
      <c r="E21" s="1562" t="s">
        <v>3877</v>
      </c>
      <c r="F21" s="1562" t="s">
        <v>2080</v>
      </c>
      <c r="G21" s="1562" t="s">
        <v>3217</v>
      </c>
      <c r="H21" s="1782" t="s">
        <v>3964</v>
      </c>
      <c r="I21" s="3165"/>
      <c r="J21" s="832"/>
      <c r="K21" s="3434"/>
      <c r="L21" s="3434"/>
      <c r="M21" s="1914"/>
      <c r="N21" s="1914"/>
    </row>
    <row r="22" spans="1:14" s="14" customFormat="1" ht="20.100000000000001" hidden="1" customHeight="1" thickTop="1">
      <c r="A22" s="1219" t="s">
        <v>4224</v>
      </c>
      <c r="B22" s="2875" t="s">
        <v>8307</v>
      </c>
      <c r="C22" s="2876" t="s">
        <v>8308</v>
      </c>
      <c r="D22" s="3090">
        <v>45773</v>
      </c>
      <c r="E22" s="2877">
        <f t="shared" si="3"/>
        <v>45804</v>
      </c>
      <c r="F22" s="2877">
        <f t="shared" si="0"/>
        <v>45809</v>
      </c>
      <c r="G22" s="2877">
        <f t="shared" si="1"/>
        <v>45811</v>
      </c>
      <c r="H22" s="2877">
        <f t="shared" ref="H22:H27" si="5">D22+39</f>
        <v>45812</v>
      </c>
      <c r="I22" s="1775"/>
      <c r="J22" s="832"/>
      <c r="K22" s="3434">
        <v>45765</v>
      </c>
      <c r="L22" s="3434">
        <f t="shared" si="4"/>
        <v>45766</v>
      </c>
      <c r="M22" s="1914"/>
      <c r="N22" s="1914"/>
    </row>
    <row r="23" spans="1:14" s="14" customFormat="1" ht="20.100000000000001" hidden="1" customHeight="1">
      <c r="A23" s="1219" t="s">
        <v>4227</v>
      </c>
      <c r="B23" s="2875" t="s">
        <v>8309</v>
      </c>
      <c r="C23" s="2876" t="s">
        <v>8310</v>
      </c>
      <c r="D23" s="3090">
        <v>45779</v>
      </c>
      <c r="E23" s="2874">
        <f t="shared" si="3"/>
        <v>45810</v>
      </c>
      <c r="F23" s="2873">
        <f t="shared" si="0"/>
        <v>45815</v>
      </c>
      <c r="G23" s="2873">
        <f t="shared" si="1"/>
        <v>45817</v>
      </c>
      <c r="H23" s="2873">
        <f t="shared" si="5"/>
        <v>45818</v>
      </c>
      <c r="I23" s="1775"/>
      <c r="J23" s="832"/>
      <c r="K23" s="3434">
        <v>45772</v>
      </c>
      <c r="L23" s="3434">
        <f t="shared" si="4"/>
        <v>45773</v>
      </c>
      <c r="M23" s="1914"/>
      <c r="N23" s="1914"/>
    </row>
    <row r="24" spans="1:14" s="14" customFormat="1" ht="20.100000000000001" hidden="1" customHeight="1">
      <c r="A24" s="1219" t="s">
        <v>4229</v>
      </c>
      <c r="B24" s="1296" t="s">
        <v>412</v>
      </c>
      <c r="C24" s="2863" t="s">
        <v>8311</v>
      </c>
      <c r="D24" s="3133">
        <v>45789</v>
      </c>
      <c r="E24" s="1283">
        <f t="shared" si="3"/>
        <v>45820</v>
      </c>
      <c r="F24" s="1283">
        <f t="shared" si="0"/>
        <v>45825</v>
      </c>
      <c r="G24" s="1283">
        <f t="shared" si="1"/>
        <v>45827</v>
      </c>
      <c r="H24" s="1283">
        <f t="shared" si="5"/>
        <v>45828</v>
      </c>
      <c r="I24" s="1775"/>
      <c r="J24" s="832"/>
      <c r="K24" s="3434">
        <v>45779</v>
      </c>
      <c r="L24" s="3434">
        <f t="shared" si="4"/>
        <v>45780</v>
      </c>
      <c r="M24" s="1914"/>
      <c r="N24" s="1914"/>
    </row>
    <row r="25" spans="1:14" s="14" customFormat="1" ht="20.100000000000001" hidden="1" customHeight="1">
      <c r="A25" s="1219" t="s">
        <v>4231</v>
      </c>
      <c r="B25" s="1296" t="s">
        <v>2410</v>
      </c>
      <c r="C25" s="2863" t="s">
        <v>8312</v>
      </c>
      <c r="D25" s="3133">
        <v>45796</v>
      </c>
      <c r="E25" s="1283">
        <f t="shared" si="3"/>
        <v>45827</v>
      </c>
      <c r="F25" s="1283">
        <f t="shared" si="0"/>
        <v>45832</v>
      </c>
      <c r="G25" s="1283">
        <f t="shared" si="1"/>
        <v>45834</v>
      </c>
      <c r="H25" s="1283">
        <f t="shared" si="5"/>
        <v>45835</v>
      </c>
      <c r="I25" s="1775"/>
      <c r="J25" s="832"/>
      <c r="K25" s="3434">
        <v>45786</v>
      </c>
      <c r="L25" s="3434">
        <f t="shared" si="4"/>
        <v>45787</v>
      </c>
      <c r="M25" s="1914"/>
      <c r="N25" s="1914"/>
    </row>
    <row r="26" spans="1:14" s="14" customFormat="1" ht="20.100000000000001" hidden="1" customHeight="1">
      <c r="A26" s="1219" t="s">
        <v>4234</v>
      </c>
      <c r="B26" s="3187" t="s">
        <v>3401</v>
      </c>
      <c r="C26" s="2863" t="s">
        <v>8313</v>
      </c>
      <c r="D26" s="3288">
        <v>45805</v>
      </c>
      <c r="E26" s="3188">
        <f t="shared" si="3"/>
        <v>45836</v>
      </c>
      <c r="F26" s="3188">
        <f t="shared" si="0"/>
        <v>45841</v>
      </c>
      <c r="G26" s="3188">
        <f t="shared" si="1"/>
        <v>45843</v>
      </c>
      <c r="H26" s="3188">
        <f t="shared" si="5"/>
        <v>45844</v>
      </c>
      <c r="I26" s="1775"/>
      <c r="J26" s="832"/>
      <c r="K26" s="3434">
        <v>45793</v>
      </c>
      <c r="L26" s="3434">
        <f t="shared" si="4"/>
        <v>45794</v>
      </c>
      <c r="M26" s="1914"/>
      <c r="N26" s="1914"/>
    </row>
    <row r="27" spans="1:14" s="14" customFormat="1" ht="20.100000000000001" hidden="1" customHeight="1">
      <c r="A27" s="1219" t="s">
        <v>3584</v>
      </c>
      <c r="B27" s="3232" t="s">
        <v>8314</v>
      </c>
      <c r="C27" s="3233" t="s">
        <v>8315</v>
      </c>
      <c r="D27" s="3234">
        <v>45800</v>
      </c>
      <c r="E27" s="3234">
        <f>D27+31</f>
        <v>45831</v>
      </c>
      <c r="F27" s="3234">
        <f>D27+36</f>
        <v>45836</v>
      </c>
      <c r="G27" s="3234">
        <f>D27+38</f>
        <v>45838</v>
      </c>
      <c r="H27" s="3234">
        <f t="shared" si="5"/>
        <v>45839</v>
      </c>
      <c r="I27" s="3230"/>
      <c r="J27" s="3231"/>
      <c r="K27" s="3438">
        <v>45800</v>
      </c>
      <c r="L27" s="3438">
        <f>K27+1</f>
        <v>45801</v>
      </c>
      <c r="M27" s="1914"/>
      <c r="N27" s="1914"/>
    </row>
    <row r="28" spans="1:14" s="14" customFormat="1" ht="20.100000000000001" hidden="1" customHeight="1">
      <c r="A28" s="1219"/>
      <c r="B28" s="1113"/>
      <c r="C28" s="1261"/>
      <c r="D28" s="1313"/>
      <c r="E28" s="1313"/>
      <c r="F28" s="1313"/>
      <c r="G28" s="1313"/>
      <c r="H28" s="1313"/>
      <c r="I28" s="1775"/>
      <c r="J28" s="832"/>
      <c r="K28" s="3434"/>
      <c r="L28" s="3434"/>
      <c r="M28" s="1914"/>
      <c r="N28" s="1914"/>
    </row>
    <row r="29" spans="1:14" s="14" customFormat="1" ht="37.5" hidden="1" customHeight="1">
      <c r="A29" s="1219"/>
      <c r="B29" s="1157"/>
      <c r="C29" s="2871"/>
      <c r="D29" s="3416" t="s">
        <v>96</v>
      </c>
      <c r="E29" s="3417" t="s">
        <v>766</v>
      </c>
      <c r="F29" s="3417" t="s">
        <v>1756</v>
      </c>
      <c r="G29" s="3416" t="s">
        <v>1140</v>
      </c>
      <c r="H29" s="3416" t="s">
        <v>720</v>
      </c>
      <c r="I29" s="3165"/>
      <c r="J29" s="832"/>
      <c r="K29" s="3447" t="s">
        <v>3581</v>
      </c>
      <c r="L29" s="3447" t="s">
        <v>3582</v>
      </c>
      <c r="M29" s="1914"/>
      <c r="N29" s="1914"/>
    </row>
    <row r="30" spans="1:14" s="14" customFormat="1" ht="20.100000000000001" hidden="1" customHeight="1" thickBot="1">
      <c r="A30" s="1219"/>
      <c r="B30" s="1559" t="s">
        <v>4210</v>
      </c>
      <c r="C30" s="1560" t="s">
        <v>3378</v>
      </c>
      <c r="D30" s="3236" t="s">
        <v>701</v>
      </c>
      <c r="E30" s="3237" t="s">
        <v>3306</v>
      </c>
      <c r="F30" s="3237" t="s">
        <v>3562</v>
      </c>
      <c r="G30" s="3237" t="s">
        <v>3091</v>
      </c>
      <c r="H30" s="3238" t="s">
        <v>3429</v>
      </c>
      <c r="I30" s="3165"/>
      <c r="J30" s="832"/>
      <c r="K30" s="3434"/>
      <c r="L30" s="3434"/>
      <c r="M30" s="1914"/>
      <c r="N30" s="1914"/>
    </row>
    <row r="31" spans="1:14" s="14" customFormat="1" ht="20.100000000000001" hidden="1" customHeight="1" thickTop="1">
      <c r="A31" s="1219" t="s">
        <v>3584</v>
      </c>
      <c r="B31" s="1296" t="s">
        <v>8316</v>
      </c>
      <c r="C31" s="2863" t="s">
        <v>8315</v>
      </c>
      <c r="D31" s="3294">
        <v>45812</v>
      </c>
      <c r="E31" s="1777">
        <f t="shared" ref="E31:E39" si="6">D31+32</f>
        <v>45844</v>
      </c>
      <c r="F31" s="1777">
        <f t="shared" ref="F31:F39" si="7">D31+37</f>
        <v>45849</v>
      </c>
      <c r="G31" s="1777">
        <f t="shared" ref="G31:G39" si="8">D31+40</f>
        <v>45852</v>
      </c>
      <c r="H31" s="1777">
        <f t="shared" ref="H31:H39" si="9">D31+42</f>
        <v>45854</v>
      </c>
      <c r="I31" s="1775"/>
      <c r="J31" s="832" t="s">
        <v>3604</v>
      </c>
      <c r="K31" s="3434">
        <v>45800</v>
      </c>
      <c r="L31" s="3434">
        <f>K31+1</f>
        <v>45801</v>
      </c>
      <c r="M31" s="1914"/>
      <c r="N31" s="1914"/>
    </row>
    <row r="32" spans="1:14" s="14" customFormat="1" ht="20.100000000000001" hidden="1" customHeight="1">
      <c r="A32" s="1219" t="s">
        <v>3586</v>
      </c>
      <c r="B32" s="3279" t="s">
        <v>3346</v>
      </c>
      <c r="C32" s="3211" t="s">
        <v>8317</v>
      </c>
      <c r="D32" s="3133">
        <v>45811</v>
      </c>
      <c r="E32" s="1777">
        <f t="shared" si="6"/>
        <v>45843</v>
      </c>
      <c r="F32" s="1777">
        <f t="shared" si="7"/>
        <v>45848</v>
      </c>
      <c r="G32" s="1777">
        <f t="shared" si="8"/>
        <v>45851</v>
      </c>
      <c r="H32" s="1777">
        <f t="shared" si="9"/>
        <v>45853</v>
      </c>
      <c r="I32" s="1775"/>
      <c r="J32" s="832" t="s">
        <v>3604</v>
      </c>
      <c r="K32" s="3434">
        <f>K31+7</f>
        <v>45807</v>
      </c>
      <c r="L32" s="3434">
        <f t="shared" si="4"/>
        <v>45808</v>
      </c>
      <c r="M32" s="1914"/>
      <c r="N32" s="1914"/>
    </row>
    <row r="33" spans="1:14" s="14" customFormat="1" ht="20.100000000000001" hidden="1" customHeight="1" thickTop="1">
      <c r="A33" s="1219" t="s">
        <v>3588</v>
      </c>
      <c r="B33" s="2875" t="s">
        <v>3387</v>
      </c>
      <c r="C33" s="3212" t="s">
        <v>8318</v>
      </c>
      <c r="D33" s="3090">
        <v>45821</v>
      </c>
      <c r="E33" s="2873">
        <f t="shared" si="6"/>
        <v>45853</v>
      </c>
      <c r="F33" s="2873">
        <f t="shared" si="7"/>
        <v>45858</v>
      </c>
      <c r="G33" s="2873">
        <f t="shared" si="8"/>
        <v>45861</v>
      </c>
      <c r="H33" s="2873">
        <f t="shared" si="9"/>
        <v>45863</v>
      </c>
      <c r="I33" s="1775"/>
      <c r="J33" s="832"/>
      <c r="K33" s="3433">
        <f>K32+7</f>
        <v>45814</v>
      </c>
      <c r="L33" s="3433">
        <f t="shared" ref="L33:L39" si="10">K33+1</f>
        <v>45815</v>
      </c>
      <c r="M33" s="1914"/>
      <c r="N33" s="1914"/>
    </row>
    <row r="34" spans="1:14" s="14" customFormat="1" ht="20.100000000000001" hidden="1" customHeight="1">
      <c r="A34" s="1219" t="s">
        <v>3590</v>
      </c>
      <c r="B34" s="2875" t="s">
        <v>2491</v>
      </c>
      <c r="C34" s="3212" t="s">
        <v>8319</v>
      </c>
      <c r="D34" s="3090">
        <v>45829</v>
      </c>
      <c r="E34" s="2873">
        <f t="shared" si="6"/>
        <v>45861</v>
      </c>
      <c r="F34" s="2873">
        <f t="shared" si="7"/>
        <v>45866</v>
      </c>
      <c r="G34" s="2873">
        <f t="shared" si="8"/>
        <v>45869</v>
      </c>
      <c r="H34" s="2873">
        <f t="shared" si="9"/>
        <v>45871</v>
      </c>
      <c r="I34" s="1775"/>
      <c r="J34" s="832"/>
      <c r="K34" s="3433">
        <f>K33+7</f>
        <v>45821</v>
      </c>
      <c r="L34" s="3433">
        <f t="shared" si="10"/>
        <v>45822</v>
      </c>
      <c r="M34" s="1914"/>
      <c r="N34" s="1914"/>
    </row>
    <row r="35" spans="1:14" s="14" customFormat="1" ht="20.100000000000001" hidden="1" customHeight="1">
      <c r="A35" s="1219" t="s">
        <v>3592</v>
      </c>
      <c r="B35" s="2875" t="s">
        <v>5591</v>
      </c>
      <c r="C35" s="3212" t="s">
        <v>8320</v>
      </c>
      <c r="D35" s="3090">
        <v>45834</v>
      </c>
      <c r="E35" s="2873">
        <f t="shared" si="6"/>
        <v>45866</v>
      </c>
      <c r="F35" s="2873">
        <f t="shared" si="7"/>
        <v>45871</v>
      </c>
      <c r="G35" s="2873">
        <f t="shared" si="8"/>
        <v>45874</v>
      </c>
      <c r="H35" s="2873">
        <f t="shared" si="9"/>
        <v>45876</v>
      </c>
      <c r="I35" s="1775"/>
      <c r="J35" s="832"/>
      <c r="K35" s="3433">
        <f>K34+7</f>
        <v>45828</v>
      </c>
      <c r="L35" s="3433">
        <f t="shared" si="10"/>
        <v>45829</v>
      </c>
      <c r="M35" s="1914"/>
      <c r="N35" s="1914"/>
    </row>
    <row r="36" spans="1:14" s="14" customFormat="1" ht="20.100000000000001" hidden="1" customHeight="1">
      <c r="A36" s="1219" t="s">
        <v>3594</v>
      </c>
      <c r="B36" s="3281" t="s">
        <v>2086</v>
      </c>
      <c r="C36" s="3282" t="s">
        <v>8321</v>
      </c>
      <c r="D36" s="3361">
        <v>45843</v>
      </c>
      <c r="E36" s="3283">
        <f t="shared" si="6"/>
        <v>45875</v>
      </c>
      <c r="F36" s="2873">
        <f t="shared" si="7"/>
        <v>45880</v>
      </c>
      <c r="G36" s="2873">
        <f t="shared" si="8"/>
        <v>45883</v>
      </c>
      <c r="H36" s="2873">
        <f t="shared" si="9"/>
        <v>45885</v>
      </c>
      <c r="I36" s="1775"/>
      <c r="J36" s="832"/>
      <c r="K36" s="3433">
        <f>K35+7</f>
        <v>45835</v>
      </c>
      <c r="L36" s="3433">
        <f t="shared" si="10"/>
        <v>45836</v>
      </c>
      <c r="M36" s="1914"/>
      <c r="N36" s="1914"/>
    </row>
    <row r="37" spans="1:14" s="14" customFormat="1" ht="20.100000000000001" hidden="1" customHeight="1" thickTop="1">
      <c r="A37" s="1219" t="s">
        <v>3596</v>
      </c>
      <c r="B37" s="1296" t="s">
        <v>2907</v>
      </c>
      <c r="C37" s="2863" t="s">
        <v>8322</v>
      </c>
      <c r="D37" s="3133">
        <v>45851</v>
      </c>
      <c r="E37" s="1283">
        <f t="shared" si="6"/>
        <v>45883</v>
      </c>
      <c r="F37" s="1777">
        <f t="shared" si="7"/>
        <v>45888</v>
      </c>
      <c r="G37" s="1777">
        <f t="shared" si="8"/>
        <v>45891</v>
      </c>
      <c r="H37" s="1777">
        <f t="shared" si="9"/>
        <v>45893</v>
      </c>
      <c r="I37" s="1775"/>
      <c r="J37" s="832"/>
      <c r="K37" s="3433">
        <v>45842</v>
      </c>
      <c r="L37" s="3433">
        <f t="shared" si="10"/>
        <v>45843</v>
      </c>
      <c r="M37" s="1914"/>
      <c r="N37" s="1914"/>
    </row>
    <row r="38" spans="1:14" s="14" customFormat="1" ht="20.100000000000001" hidden="1" customHeight="1">
      <c r="A38" s="1219" t="s">
        <v>4248</v>
      </c>
      <c r="B38" s="1296" t="s">
        <v>2089</v>
      </c>
      <c r="C38" s="2863" t="s">
        <v>8323</v>
      </c>
      <c r="D38" s="3133">
        <v>45859</v>
      </c>
      <c r="E38" s="1283">
        <f t="shared" si="6"/>
        <v>45891</v>
      </c>
      <c r="F38" s="1777">
        <f t="shared" si="7"/>
        <v>45896</v>
      </c>
      <c r="G38" s="1777">
        <f t="shared" si="8"/>
        <v>45899</v>
      </c>
      <c r="H38" s="1777">
        <f t="shared" si="9"/>
        <v>45901</v>
      </c>
      <c r="I38" s="1775"/>
      <c r="J38" s="832"/>
      <c r="K38" s="3433">
        <v>45849</v>
      </c>
      <c r="L38" s="3433">
        <f t="shared" si="10"/>
        <v>45850</v>
      </c>
      <c r="M38" s="1914"/>
      <c r="N38" s="1914"/>
    </row>
    <row r="39" spans="1:14" s="14" customFormat="1" ht="20.100000000000001" hidden="1" customHeight="1">
      <c r="A39" s="1219" t="s">
        <v>3601</v>
      </c>
      <c r="B39" s="1296" t="s">
        <v>2405</v>
      </c>
      <c r="C39" s="2863" t="s">
        <v>8324</v>
      </c>
      <c r="D39" s="3133">
        <v>45867</v>
      </c>
      <c r="E39" s="1283">
        <f t="shared" si="6"/>
        <v>45899</v>
      </c>
      <c r="F39" s="1283">
        <f t="shared" si="7"/>
        <v>45904</v>
      </c>
      <c r="G39" s="1283">
        <f t="shared" si="8"/>
        <v>45907</v>
      </c>
      <c r="H39" s="1283">
        <f t="shared" si="9"/>
        <v>45909</v>
      </c>
      <c r="I39" s="1775"/>
      <c r="J39" s="832"/>
      <c r="K39" s="3433">
        <v>45856</v>
      </c>
      <c r="L39" s="3433">
        <f t="shared" si="10"/>
        <v>45857</v>
      </c>
      <c r="M39" s="1914"/>
      <c r="N39" s="1914"/>
    </row>
    <row r="40" spans="1:14" s="14" customFormat="1" ht="20.100000000000001" hidden="1" customHeight="1">
      <c r="A40" s="1219"/>
      <c r="B40" s="1113"/>
      <c r="C40" s="1261"/>
      <c r="D40" s="1313"/>
      <c r="E40" s="1313"/>
      <c r="F40" s="1313"/>
      <c r="G40" s="1313"/>
      <c r="H40" s="1313"/>
      <c r="I40" s="1775"/>
      <c r="J40" s="832"/>
      <c r="K40" s="3433"/>
      <c r="L40" s="3433"/>
      <c r="M40" s="1914"/>
      <c r="N40" s="1914"/>
    </row>
    <row r="41" spans="1:14" s="14" customFormat="1" ht="20.100000000000001" hidden="1" customHeight="1">
      <c r="A41" s="1219"/>
      <c r="B41" s="1113"/>
      <c r="C41" s="1261"/>
      <c r="D41" s="1313"/>
      <c r="E41" s="1313"/>
      <c r="F41" s="1313"/>
      <c r="G41" s="1313"/>
      <c r="H41" s="1313"/>
      <c r="I41" s="1775"/>
      <c r="J41" s="832"/>
      <c r="K41" s="3433"/>
      <c r="L41" s="3433"/>
      <c r="M41" s="1914"/>
      <c r="N41" s="1914"/>
    </row>
    <row r="42" spans="1:14" s="14" customFormat="1" ht="34.5" hidden="1" customHeight="1">
      <c r="A42" s="1219"/>
      <c r="B42" s="1157"/>
      <c r="C42" s="2871"/>
      <c r="D42" s="3416" t="s">
        <v>96</v>
      </c>
      <c r="E42" s="3417" t="s">
        <v>766</v>
      </c>
      <c r="F42" s="3417" t="s">
        <v>1756</v>
      </c>
      <c r="G42" s="3416" t="s">
        <v>1140</v>
      </c>
      <c r="H42" s="3416" t="s">
        <v>720</v>
      </c>
      <c r="I42" s="1775"/>
      <c r="J42" s="832"/>
      <c r="K42" s="3447" t="s">
        <v>3581</v>
      </c>
      <c r="L42" s="3447" t="s">
        <v>3582</v>
      </c>
      <c r="M42" s="1914"/>
      <c r="N42" s="1914"/>
    </row>
    <row r="43" spans="1:14" s="14" customFormat="1" ht="20.100000000000001" hidden="1" customHeight="1" thickBot="1">
      <c r="A43" s="1219"/>
      <c r="B43" s="1559" t="s">
        <v>4210</v>
      </c>
      <c r="C43" s="1560" t="s">
        <v>2281</v>
      </c>
      <c r="D43" s="3236" t="s">
        <v>701</v>
      </c>
      <c r="E43" s="3237" t="s">
        <v>3090</v>
      </c>
      <c r="F43" s="3237" t="s">
        <v>3964</v>
      </c>
      <c r="G43" s="3237" t="s">
        <v>2081</v>
      </c>
      <c r="H43" s="3238" t="s">
        <v>3218</v>
      </c>
      <c r="I43" s="1775"/>
      <c r="J43" s="832"/>
      <c r="K43" s="3433"/>
      <c r="L43" s="3433"/>
      <c r="M43" s="1914"/>
      <c r="N43" s="1914"/>
    </row>
    <row r="44" spans="1:14" s="14" customFormat="1" ht="20.100000000000001" hidden="1" customHeight="1" thickTop="1">
      <c r="A44" s="1219" t="s">
        <v>3607</v>
      </c>
      <c r="B44" s="3631" t="s">
        <v>3413</v>
      </c>
      <c r="C44" s="3632" t="s">
        <v>8325</v>
      </c>
      <c r="D44" s="3294">
        <v>45873</v>
      </c>
      <c r="E44" s="1777">
        <f t="shared" ref="E44:E50" si="11">D44+34</f>
        <v>45907</v>
      </c>
      <c r="F44" s="1777">
        <f t="shared" ref="F44:F50" si="12">D44+39</f>
        <v>45912</v>
      </c>
      <c r="G44" s="1777">
        <f t="shared" ref="G44:G50" si="13">D44+41</f>
        <v>45914</v>
      </c>
      <c r="H44" s="1777">
        <f t="shared" ref="H44:H50" si="14">D44+43</f>
        <v>45916</v>
      </c>
      <c r="I44" s="1775"/>
      <c r="J44" s="832"/>
      <c r="K44" s="3433">
        <v>45866</v>
      </c>
      <c r="L44" s="3433">
        <f t="shared" ref="L44:L59" si="15">K44+2</f>
        <v>45868</v>
      </c>
      <c r="M44" s="1914"/>
      <c r="N44" s="1914"/>
    </row>
    <row r="45" spans="1:14" s="14" customFormat="1" ht="20.100000000000001" hidden="1" customHeight="1">
      <c r="A45" s="1219" t="s">
        <v>3609</v>
      </c>
      <c r="B45" s="2875" t="s">
        <v>2472</v>
      </c>
      <c r="C45" s="2876" t="s">
        <v>8326</v>
      </c>
      <c r="D45" s="3090">
        <v>45883</v>
      </c>
      <c r="E45" s="2873">
        <f t="shared" si="11"/>
        <v>45917</v>
      </c>
      <c r="F45" s="2873">
        <f t="shared" si="12"/>
        <v>45922</v>
      </c>
      <c r="G45" s="2873">
        <f t="shared" si="13"/>
        <v>45924</v>
      </c>
      <c r="H45" s="2873">
        <f t="shared" si="14"/>
        <v>45926</v>
      </c>
      <c r="I45" s="1775"/>
      <c r="J45" s="832"/>
      <c r="K45" s="3433">
        <v>45873</v>
      </c>
      <c r="L45" s="3433">
        <f t="shared" si="15"/>
        <v>45875</v>
      </c>
      <c r="M45" s="1914"/>
      <c r="N45" s="1914"/>
    </row>
    <row r="46" spans="1:14" s="14" customFormat="1" ht="20.100000000000001" hidden="1" customHeight="1">
      <c r="A46" s="1219" t="s">
        <v>3611</v>
      </c>
      <c r="B46" s="2875" t="s">
        <v>2268</v>
      </c>
      <c r="C46" s="2876" t="s">
        <v>8327</v>
      </c>
      <c r="D46" s="3090">
        <v>45887</v>
      </c>
      <c r="E46" s="2873">
        <f t="shared" si="11"/>
        <v>45921</v>
      </c>
      <c r="F46" s="2873">
        <f t="shared" si="12"/>
        <v>45926</v>
      </c>
      <c r="G46" s="2873">
        <f t="shared" si="13"/>
        <v>45928</v>
      </c>
      <c r="H46" s="2873">
        <f t="shared" si="14"/>
        <v>45930</v>
      </c>
      <c r="I46" s="1775"/>
      <c r="J46" s="832"/>
      <c r="K46" s="3433">
        <v>45880</v>
      </c>
      <c r="L46" s="3433">
        <f t="shared" si="15"/>
        <v>45882</v>
      </c>
      <c r="M46" s="1914"/>
      <c r="N46" s="1914"/>
    </row>
    <row r="47" spans="1:14" s="14" customFormat="1" ht="20.100000000000001" hidden="1" customHeight="1">
      <c r="A47" s="1219" t="s">
        <v>3613</v>
      </c>
      <c r="B47" s="2875" t="s">
        <v>2369</v>
      </c>
      <c r="C47" s="2876" t="s">
        <v>8328</v>
      </c>
      <c r="D47" s="3090">
        <v>45891</v>
      </c>
      <c r="E47" s="2873">
        <f t="shared" si="11"/>
        <v>45925</v>
      </c>
      <c r="F47" s="2873">
        <f t="shared" si="12"/>
        <v>45930</v>
      </c>
      <c r="G47" s="2873">
        <f t="shared" si="13"/>
        <v>45932</v>
      </c>
      <c r="H47" s="2873">
        <f t="shared" si="14"/>
        <v>45934</v>
      </c>
      <c r="I47" s="1775"/>
      <c r="J47" s="832"/>
      <c r="K47" s="3433">
        <v>45887</v>
      </c>
      <c r="L47" s="3433">
        <f t="shared" si="15"/>
        <v>45889</v>
      </c>
      <c r="M47" s="1914"/>
      <c r="N47" s="1914"/>
    </row>
    <row r="48" spans="1:14" s="14" customFormat="1" ht="20.100000000000001" hidden="1" customHeight="1" thickTop="1">
      <c r="A48" s="1219" t="s">
        <v>3615</v>
      </c>
      <c r="B48" s="2875" t="s">
        <v>2685</v>
      </c>
      <c r="C48" s="2876" t="s">
        <v>8329</v>
      </c>
      <c r="D48" s="3090">
        <v>45898</v>
      </c>
      <c r="E48" s="2873">
        <f t="shared" si="11"/>
        <v>45932</v>
      </c>
      <c r="F48" s="2873">
        <f t="shared" si="12"/>
        <v>45937</v>
      </c>
      <c r="G48" s="2873">
        <f t="shared" si="13"/>
        <v>45939</v>
      </c>
      <c r="H48" s="2873">
        <f t="shared" si="14"/>
        <v>45941</v>
      </c>
      <c r="I48" s="1775"/>
      <c r="J48" s="832"/>
      <c r="K48" s="3433">
        <v>45894</v>
      </c>
      <c r="L48" s="3433">
        <f t="shared" si="15"/>
        <v>45896</v>
      </c>
      <c r="M48" s="1914"/>
      <c r="N48" s="1914"/>
    </row>
    <row r="49" spans="1:14" s="14" customFormat="1" ht="20.100000000000001" hidden="1" customHeight="1">
      <c r="A49" s="1219" t="s">
        <v>3617</v>
      </c>
      <c r="B49" s="3187" t="s">
        <v>3664</v>
      </c>
      <c r="C49" s="3630" t="s">
        <v>8330</v>
      </c>
      <c r="D49" s="3288">
        <v>45906</v>
      </c>
      <c r="E49" s="3634">
        <f t="shared" si="11"/>
        <v>45940</v>
      </c>
      <c r="F49" s="3634">
        <f t="shared" si="12"/>
        <v>45945</v>
      </c>
      <c r="G49" s="3634">
        <f t="shared" si="13"/>
        <v>45947</v>
      </c>
      <c r="H49" s="3634">
        <f t="shared" si="14"/>
        <v>45949</v>
      </c>
      <c r="I49" s="1775"/>
      <c r="J49" s="832"/>
      <c r="K49" s="3433">
        <v>45901</v>
      </c>
      <c r="L49" s="3433">
        <f t="shared" si="15"/>
        <v>45903</v>
      </c>
      <c r="M49" s="1914"/>
      <c r="N49" s="1914"/>
    </row>
    <row r="50" spans="1:14" s="14" customFormat="1" ht="20.100000000000001" hidden="1" customHeight="1">
      <c r="A50" s="1219" t="s">
        <v>3619</v>
      </c>
      <c r="B50" s="1296" t="s">
        <v>2510</v>
      </c>
      <c r="C50" s="2863" t="s">
        <v>8331</v>
      </c>
      <c r="D50" s="3133">
        <v>45914</v>
      </c>
      <c r="E50" s="1283">
        <f t="shared" si="11"/>
        <v>45948</v>
      </c>
      <c r="F50" s="1283">
        <f t="shared" si="12"/>
        <v>45953</v>
      </c>
      <c r="G50" s="1283">
        <f t="shared" si="13"/>
        <v>45955</v>
      </c>
      <c r="H50" s="1283">
        <f t="shared" si="14"/>
        <v>45957</v>
      </c>
      <c r="I50" s="1775"/>
      <c r="J50" s="832"/>
      <c r="K50" s="3433">
        <v>45908</v>
      </c>
      <c r="L50" s="3433">
        <f t="shared" si="15"/>
        <v>45910</v>
      </c>
      <c r="M50" s="1914"/>
      <c r="N50" s="1914"/>
    </row>
    <row r="51" spans="1:14" s="14" customFormat="1" ht="20.100000000000001" hidden="1" customHeight="1">
      <c r="A51" s="1219"/>
      <c r="B51" s="1113"/>
      <c r="C51" s="1261"/>
      <c r="D51" s="1158"/>
      <c r="E51" s="1313"/>
      <c r="F51" s="1313"/>
      <c r="G51" s="1313"/>
      <c r="H51" s="1313"/>
      <c r="I51" s="1775"/>
      <c r="J51" s="832"/>
      <c r="K51" s="3433"/>
      <c r="L51" s="3433"/>
      <c r="M51" s="1914"/>
      <c r="N51" s="1914"/>
    </row>
    <row r="52" spans="1:14" s="14" customFormat="1" ht="20.100000000000001" customHeight="1">
      <c r="A52" s="1219"/>
      <c r="B52" s="1113"/>
      <c r="C52" s="1261"/>
      <c r="D52" s="1158"/>
      <c r="E52" s="1313"/>
      <c r="F52" s="1313"/>
      <c r="G52" s="1313"/>
      <c r="H52" s="1313"/>
      <c r="I52" s="1775"/>
      <c r="J52" s="832"/>
      <c r="K52" s="3433"/>
      <c r="L52" s="3433"/>
      <c r="M52" s="1914"/>
      <c r="N52" s="1914"/>
    </row>
    <row r="53" spans="1:14" s="14" customFormat="1" ht="34.5" customHeight="1">
      <c r="A53" s="1219"/>
      <c r="B53" s="1157"/>
      <c r="C53" s="2871"/>
      <c r="D53" s="4127" t="s">
        <v>96</v>
      </c>
      <c r="E53" s="4128" t="s">
        <v>766</v>
      </c>
      <c r="F53" s="4128" t="s">
        <v>1756</v>
      </c>
      <c r="G53" s="4127" t="s">
        <v>1140</v>
      </c>
      <c r="H53" s="4127" t="s">
        <v>720</v>
      </c>
      <c r="I53" s="4127" t="s">
        <v>4209</v>
      </c>
      <c r="J53" s="832"/>
      <c r="K53" s="3433"/>
      <c r="L53" s="3433"/>
      <c r="M53" s="1914"/>
      <c r="N53" s="1914"/>
    </row>
    <row r="54" spans="1:14" customFormat="1" ht="22.5" customHeight="1">
      <c r="A54" s="240"/>
      <c r="B54" s="4131" t="s">
        <v>4210</v>
      </c>
      <c r="C54" s="4132" t="s">
        <v>2281</v>
      </c>
      <c r="D54" s="4129" t="s">
        <v>701</v>
      </c>
      <c r="E54" s="4130" t="s">
        <v>3090</v>
      </c>
      <c r="F54" s="4129" t="s">
        <v>3217</v>
      </c>
      <c r="G54" s="4129" t="s">
        <v>3091</v>
      </c>
      <c r="H54" s="4129" t="s">
        <v>3429</v>
      </c>
      <c r="I54" s="4129" t="s">
        <v>4570</v>
      </c>
      <c r="K54" s="1861" t="s">
        <v>3581</v>
      </c>
      <c r="L54" s="1861" t="s">
        <v>3582</v>
      </c>
    </row>
    <row r="55" spans="1:14" s="14" customFormat="1" ht="20.100000000000001" hidden="1" customHeight="1">
      <c r="A55" s="1219" t="s">
        <v>3621</v>
      </c>
      <c r="B55" s="3825" t="s">
        <v>3829</v>
      </c>
      <c r="C55" s="3826" t="s">
        <v>8332</v>
      </c>
      <c r="D55" s="3827">
        <v>45920</v>
      </c>
      <c r="E55" s="1777">
        <f t="shared" ref="E55:E70" si="16">D55+34</f>
        <v>45954</v>
      </c>
      <c r="F55" s="1777">
        <f t="shared" ref="F55:F70" si="17">D55+38</f>
        <v>45958</v>
      </c>
      <c r="G55" s="1777">
        <f t="shared" ref="G55:G70" si="18">D55+40</f>
        <v>45960</v>
      </c>
      <c r="H55" s="1777">
        <f t="shared" ref="H55:H70" si="19">D55+42</f>
        <v>45962</v>
      </c>
      <c r="I55" s="1777">
        <f t="shared" ref="I55:I70" si="20">D55+47</f>
        <v>45967</v>
      </c>
      <c r="J55" s="832" t="s">
        <v>8333</v>
      </c>
      <c r="K55" s="3433">
        <v>45915</v>
      </c>
      <c r="L55" s="3433">
        <f t="shared" si="15"/>
        <v>45917</v>
      </c>
      <c r="M55" s="1914"/>
      <c r="N55" s="1914"/>
    </row>
    <row r="56" spans="1:14" s="14" customFormat="1" ht="20.100000000000001" hidden="1" customHeight="1">
      <c r="A56" s="1219" t="s">
        <v>3623</v>
      </c>
      <c r="B56" s="1296" t="s">
        <v>3401</v>
      </c>
      <c r="C56" s="2863" t="s">
        <v>8334</v>
      </c>
      <c r="D56" s="3828">
        <v>45928</v>
      </c>
      <c r="E56" s="1283">
        <f t="shared" si="16"/>
        <v>45962</v>
      </c>
      <c r="F56" s="1777">
        <f t="shared" si="17"/>
        <v>45966</v>
      </c>
      <c r="G56" s="1777">
        <f t="shared" si="18"/>
        <v>45968</v>
      </c>
      <c r="H56" s="1777">
        <f t="shared" si="19"/>
        <v>45970</v>
      </c>
      <c r="I56" s="1777">
        <f t="shared" si="20"/>
        <v>45975</v>
      </c>
      <c r="J56" s="832"/>
      <c r="K56" s="3433">
        <v>45922</v>
      </c>
      <c r="L56" s="3433">
        <f t="shared" si="15"/>
        <v>45924</v>
      </c>
      <c r="M56" s="1914"/>
      <c r="N56" s="1914"/>
    </row>
    <row r="57" spans="1:14" s="14" customFormat="1" ht="20.100000000000001" hidden="1" customHeight="1">
      <c r="A57" s="1219" t="s">
        <v>3625</v>
      </c>
      <c r="B57" s="3187" t="s">
        <v>3387</v>
      </c>
      <c r="C57" s="3630" t="s">
        <v>8335</v>
      </c>
      <c r="D57" s="3829">
        <v>45941</v>
      </c>
      <c r="E57" s="1283">
        <f t="shared" si="16"/>
        <v>45975</v>
      </c>
      <c r="F57" s="1777">
        <f t="shared" si="17"/>
        <v>45979</v>
      </c>
      <c r="G57" s="1777">
        <f t="shared" si="18"/>
        <v>45981</v>
      </c>
      <c r="H57" s="1777">
        <f t="shared" si="19"/>
        <v>45983</v>
      </c>
      <c r="I57" s="1777">
        <f t="shared" si="20"/>
        <v>45988</v>
      </c>
      <c r="J57" s="832"/>
      <c r="K57" s="3433">
        <v>45929</v>
      </c>
      <c r="L57" s="3433">
        <f t="shared" si="15"/>
        <v>45931</v>
      </c>
      <c r="M57" s="1914"/>
      <c r="N57" s="1914"/>
    </row>
    <row r="58" spans="1:14" s="14" customFormat="1" ht="20.100000000000001" hidden="1" customHeight="1">
      <c r="A58" s="1219" t="s">
        <v>3627</v>
      </c>
      <c r="B58" s="2875" t="s">
        <v>2365</v>
      </c>
      <c r="C58" s="2876" t="s">
        <v>8336</v>
      </c>
      <c r="D58" s="3833">
        <v>45946</v>
      </c>
      <c r="E58" s="2877">
        <f t="shared" si="16"/>
        <v>45980</v>
      </c>
      <c r="F58" s="2873">
        <f t="shared" si="17"/>
        <v>45984</v>
      </c>
      <c r="G58" s="2873">
        <f t="shared" si="18"/>
        <v>45986</v>
      </c>
      <c r="H58" s="2873">
        <f t="shared" si="19"/>
        <v>45988</v>
      </c>
      <c r="I58" s="2873">
        <f t="shared" si="20"/>
        <v>45993</v>
      </c>
      <c r="J58" s="832"/>
      <c r="K58" s="3433">
        <v>45936</v>
      </c>
      <c r="L58" s="3433">
        <f t="shared" si="15"/>
        <v>45938</v>
      </c>
      <c r="M58" s="1914"/>
      <c r="N58" s="1914"/>
    </row>
    <row r="59" spans="1:14" s="14" customFormat="1" ht="20.25" hidden="1" customHeight="1">
      <c r="A59" s="1219" t="s">
        <v>4251</v>
      </c>
      <c r="B59" s="2875" t="s">
        <v>167</v>
      </c>
      <c r="C59" s="2876" t="s">
        <v>8337</v>
      </c>
      <c r="D59" s="3833">
        <v>45949</v>
      </c>
      <c r="E59" s="2877">
        <f t="shared" si="16"/>
        <v>45983</v>
      </c>
      <c r="F59" s="2873">
        <f t="shared" si="17"/>
        <v>45987</v>
      </c>
      <c r="G59" s="2873">
        <f t="shared" si="18"/>
        <v>45989</v>
      </c>
      <c r="H59" s="2873">
        <f t="shared" si="19"/>
        <v>45991</v>
      </c>
      <c r="I59" s="2873">
        <f t="shared" si="20"/>
        <v>45996</v>
      </c>
      <c r="K59" s="3433">
        <v>45943</v>
      </c>
      <c r="L59" s="3433">
        <f t="shared" si="15"/>
        <v>45945</v>
      </c>
      <c r="M59" s="1914"/>
      <c r="N59" s="1914"/>
    </row>
    <row r="60" spans="1:14" s="14" customFormat="1" ht="20.100000000000001" customHeight="1">
      <c r="A60" s="1219" t="s">
        <v>4252</v>
      </c>
      <c r="B60" s="3852" t="s">
        <v>3346</v>
      </c>
      <c r="C60" s="2876" t="s">
        <v>8338</v>
      </c>
      <c r="D60" s="3833">
        <v>45953</v>
      </c>
      <c r="E60" s="2877">
        <f t="shared" si="16"/>
        <v>45987</v>
      </c>
      <c r="F60" s="2873">
        <f t="shared" si="17"/>
        <v>45991</v>
      </c>
      <c r="G60" s="2873">
        <f t="shared" si="18"/>
        <v>45993</v>
      </c>
      <c r="H60" s="2873">
        <f t="shared" si="19"/>
        <v>45995</v>
      </c>
      <c r="I60" s="2873">
        <f t="shared" si="20"/>
        <v>46000</v>
      </c>
      <c r="J60" s="832"/>
      <c r="K60" s="3433">
        <v>45950</v>
      </c>
      <c r="L60" s="3433">
        <f t="shared" ref="L60:L65" si="21">K60+2</f>
        <v>45952</v>
      </c>
      <c r="M60" s="1914"/>
      <c r="N60" s="1914"/>
    </row>
    <row r="61" spans="1:14" s="14" customFormat="1" ht="20.100000000000001" customHeight="1">
      <c r="A61" s="1219" t="s">
        <v>4253</v>
      </c>
      <c r="B61" s="3851" t="s">
        <v>2436</v>
      </c>
      <c r="C61" s="3739" t="s">
        <v>8339</v>
      </c>
      <c r="D61" s="3856">
        <v>45964</v>
      </c>
      <c r="E61" s="2877">
        <f t="shared" si="16"/>
        <v>45998</v>
      </c>
      <c r="F61" s="2873">
        <f t="shared" si="17"/>
        <v>46002</v>
      </c>
      <c r="G61" s="2873">
        <f t="shared" si="18"/>
        <v>46004</v>
      </c>
      <c r="H61" s="2873">
        <f t="shared" si="19"/>
        <v>46006</v>
      </c>
      <c r="I61" s="2873">
        <f t="shared" si="20"/>
        <v>46011</v>
      </c>
      <c r="J61" s="832"/>
      <c r="K61" s="3433">
        <v>45957</v>
      </c>
      <c r="L61" s="3433">
        <f t="shared" si="21"/>
        <v>45959</v>
      </c>
      <c r="M61" s="1914"/>
      <c r="N61" s="1914"/>
    </row>
    <row r="62" spans="1:14" s="14" customFormat="1" ht="20.100000000000001" customHeight="1">
      <c r="A62" s="1219" t="s">
        <v>4254</v>
      </c>
      <c r="B62" s="1296" t="s">
        <v>2086</v>
      </c>
      <c r="C62" s="2863" t="s">
        <v>8340</v>
      </c>
      <c r="D62" s="3828">
        <v>45970</v>
      </c>
      <c r="E62" s="1283">
        <f t="shared" si="16"/>
        <v>46004</v>
      </c>
      <c r="F62" s="1777">
        <f t="shared" si="17"/>
        <v>46008</v>
      </c>
      <c r="G62" s="1777">
        <f t="shared" si="18"/>
        <v>46010</v>
      </c>
      <c r="H62" s="1777">
        <f t="shared" si="19"/>
        <v>46012</v>
      </c>
      <c r="I62" s="1777">
        <f t="shared" si="20"/>
        <v>46017</v>
      </c>
      <c r="J62" s="832"/>
      <c r="K62" s="3433">
        <v>45964</v>
      </c>
      <c r="L62" s="3433">
        <f t="shared" si="21"/>
        <v>45966</v>
      </c>
      <c r="M62" s="1914"/>
      <c r="N62" s="1914"/>
    </row>
    <row r="63" spans="1:14" s="14" customFormat="1" ht="20.100000000000001" customHeight="1">
      <c r="A63" s="1219" t="s">
        <v>4255</v>
      </c>
      <c r="B63" s="3113" t="s">
        <v>2375</v>
      </c>
      <c r="C63" s="2863" t="s">
        <v>8341</v>
      </c>
      <c r="D63" s="3828">
        <v>45977</v>
      </c>
      <c r="E63" s="1283">
        <f t="shared" si="16"/>
        <v>46011</v>
      </c>
      <c r="F63" s="1777">
        <f t="shared" si="17"/>
        <v>46015</v>
      </c>
      <c r="G63" s="1777">
        <f t="shared" si="18"/>
        <v>46017</v>
      </c>
      <c r="H63" s="1777">
        <f t="shared" si="19"/>
        <v>46019</v>
      </c>
      <c r="I63" s="1777">
        <f t="shared" si="20"/>
        <v>46024</v>
      </c>
      <c r="J63" s="832"/>
      <c r="K63" s="3433">
        <v>45971</v>
      </c>
      <c r="L63" s="3433">
        <f t="shared" si="21"/>
        <v>45973</v>
      </c>
      <c r="M63" s="1914"/>
      <c r="N63" s="1914"/>
    </row>
    <row r="64" spans="1:14" s="14" customFormat="1" ht="20.100000000000001" customHeight="1">
      <c r="A64" s="1219" t="s">
        <v>4256</v>
      </c>
      <c r="B64" s="1296" t="s">
        <v>2405</v>
      </c>
      <c r="C64" s="2863" t="s">
        <v>8342</v>
      </c>
      <c r="D64" s="3831">
        <v>45980</v>
      </c>
      <c r="E64" s="1283">
        <f t="shared" si="16"/>
        <v>46014</v>
      </c>
      <c r="F64" s="1777">
        <f t="shared" si="17"/>
        <v>46018</v>
      </c>
      <c r="G64" s="1777">
        <f t="shared" si="18"/>
        <v>46020</v>
      </c>
      <c r="H64" s="1777">
        <f t="shared" si="19"/>
        <v>46022</v>
      </c>
      <c r="I64" s="1777">
        <f t="shared" si="20"/>
        <v>46027</v>
      </c>
      <c r="J64" s="832"/>
      <c r="K64" s="3433">
        <v>45978</v>
      </c>
      <c r="L64" s="3433">
        <f t="shared" si="21"/>
        <v>45980</v>
      </c>
      <c r="M64" s="1914"/>
      <c r="N64" s="1914"/>
    </row>
    <row r="65" spans="1:15" s="14" customFormat="1" ht="20.100000000000001" customHeight="1">
      <c r="A65" s="1219" t="s">
        <v>4257</v>
      </c>
      <c r="B65" s="1296" t="s">
        <v>294</v>
      </c>
      <c r="C65" s="2863" t="s">
        <v>8343</v>
      </c>
      <c r="D65" s="3831">
        <v>45985</v>
      </c>
      <c r="E65" s="1283">
        <f t="shared" si="16"/>
        <v>46019</v>
      </c>
      <c r="F65" s="1777">
        <f t="shared" si="17"/>
        <v>46023</v>
      </c>
      <c r="G65" s="1777">
        <f t="shared" si="18"/>
        <v>46025</v>
      </c>
      <c r="H65" s="1777">
        <f t="shared" si="19"/>
        <v>46027</v>
      </c>
      <c r="I65" s="1777">
        <f t="shared" si="20"/>
        <v>46032</v>
      </c>
      <c r="J65" s="832"/>
      <c r="K65" s="3433">
        <v>45985</v>
      </c>
      <c r="L65" s="3433">
        <f t="shared" si="21"/>
        <v>45987</v>
      </c>
      <c r="M65" s="1914"/>
      <c r="N65" s="1914"/>
    </row>
    <row r="66" spans="1:15" s="14" customFormat="1" ht="20.100000000000001" customHeight="1">
      <c r="A66" s="1219" t="s">
        <v>4258</v>
      </c>
      <c r="B66" s="3852" t="s">
        <v>2472</v>
      </c>
      <c r="C66" s="2876" t="s">
        <v>8344</v>
      </c>
      <c r="D66" s="3830">
        <v>45992</v>
      </c>
      <c r="E66" s="2877">
        <f t="shared" si="16"/>
        <v>46026</v>
      </c>
      <c r="F66" s="2873">
        <f t="shared" si="17"/>
        <v>46030</v>
      </c>
      <c r="G66" s="2873">
        <f t="shared" si="18"/>
        <v>46032</v>
      </c>
      <c r="H66" s="2873">
        <f t="shared" si="19"/>
        <v>46034</v>
      </c>
      <c r="I66" s="2873">
        <f t="shared" si="20"/>
        <v>46039</v>
      </c>
      <c r="J66" s="832"/>
      <c r="K66" s="3433">
        <v>45992</v>
      </c>
      <c r="L66" s="3433">
        <f t="shared" ref="L66:L74" si="22">K66+2</f>
        <v>45994</v>
      </c>
      <c r="M66" s="1914"/>
      <c r="N66" s="1914"/>
    </row>
    <row r="67" spans="1:15" s="14" customFormat="1" ht="20.100000000000001" customHeight="1">
      <c r="A67" s="1219" t="s">
        <v>4260</v>
      </c>
      <c r="B67" s="3852" t="s">
        <v>8345</v>
      </c>
      <c r="C67" s="2876" t="s">
        <v>8346</v>
      </c>
      <c r="D67" s="3830">
        <v>45999</v>
      </c>
      <c r="E67" s="2877">
        <f t="shared" si="16"/>
        <v>46033</v>
      </c>
      <c r="F67" s="2873">
        <f t="shared" si="17"/>
        <v>46037</v>
      </c>
      <c r="G67" s="2873">
        <f t="shared" si="18"/>
        <v>46039</v>
      </c>
      <c r="H67" s="2873">
        <f t="shared" si="19"/>
        <v>46041</v>
      </c>
      <c r="I67" s="2873">
        <f t="shared" si="20"/>
        <v>46046</v>
      </c>
      <c r="J67" s="832"/>
      <c r="K67" s="3433">
        <v>45999</v>
      </c>
      <c r="L67" s="3433">
        <f t="shared" si="22"/>
        <v>46001</v>
      </c>
      <c r="M67" s="1914"/>
      <c r="N67" s="1914"/>
    </row>
    <row r="68" spans="1:15" s="14" customFormat="1" ht="20.100000000000001" customHeight="1">
      <c r="A68" s="1219" t="s">
        <v>5838</v>
      </c>
      <c r="B68" s="3852" t="s">
        <v>8347</v>
      </c>
      <c r="C68" s="2876" t="s">
        <v>8348</v>
      </c>
      <c r="D68" s="3830">
        <v>46006</v>
      </c>
      <c r="E68" s="2877">
        <f t="shared" si="16"/>
        <v>46040</v>
      </c>
      <c r="F68" s="2873">
        <f t="shared" si="17"/>
        <v>46044</v>
      </c>
      <c r="G68" s="2873">
        <f t="shared" si="18"/>
        <v>46046</v>
      </c>
      <c r="H68" s="2873">
        <f t="shared" si="19"/>
        <v>46048</v>
      </c>
      <c r="I68" s="2873">
        <f t="shared" si="20"/>
        <v>46053</v>
      </c>
      <c r="J68" s="832"/>
      <c r="K68" s="3433">
        <v>46006</v>
      </c>
      <c r="L68" s="3433">
        <f t="shared" si="22"/>
        <v>46008</v>
      </c>
      <c r="M68" s="1914"/>
      <c r="N68" s="1914"/>
    </row>
    <row r="69" spans="1:15" s="14" customFormat="1" ht="20.100000000000001" customHeight="1">
      <c r="A69" s="1219" t="s">
        <v>5840</v>
      </c>
      <c r="B69" s="3852" t="s">
        <v>8349</v>
      </c>
      <c r="C69" s="2876" t="s">
        <v>8350</v>
      </c>
      <c r="D69" s="3830">
        <v>46013</v>
      </c>
      <c r="E69" s="2877">
        <f t="shared" si="16"/>
        <v>46047</v>
      </c>
      <c r="F69" s="2873">
        <f t="shared" si="17"/>
        <v>46051</v>
      </c>
      <c r="G69" s="2873">
        <f t="shared" si="18"/>
        <v>46053</v>
      </c>
      <c r="H69" s="2873">
        <f t="shared" si="19"/>
        <v>46055</v>
      </c>
      <c r="I69" s="2873">
        <f t="shared" si="20"/>
        <v>46060</v>
      </c>
      <c r="J69" s="832"/>
      <c r="K69" s="3433">
        <v>46013</v>
      </c>
      <c r="L69" s="3433">
        <f t="shared" si="22"/>
        <v>46015</v>
      </c>
      <c r="M69" s="1914"/>
      <c r="N69" s="1914"/>
    </row>
    <row r="70" spans="1:15" s="14" customFormat="1" ht="20.100000000000001" customHeight="1">
      <c r="A70" s="3822" t="s">
        <v>4412</v>
      </c>
      <c r="B70" s="3852" t="s">
        <v>8351</v>
      </c>
      <c r="C70" s="2876" t="s">
        <v>8352</v>
      </c>
      <c r="D70" s="3830">
        <v>46020</v>
      </c>
      <c r="E70" s="2877">
        <f t="shared" si="16"/>
        <v>46054</v>
      </c>
      <c r="F70" s="2873">
        <f t="shared" si="17"/>
        <v>46058</v>
      </c>
      <c r="G70" s="2873">
        <f t="shared" si="18"/>
        <v>46060</v>
      </c>
      <c r="H70" s="2873">
        <f t="shared" si="19"/>
        <v>46062</v>
      </c>
      <c r="I70" s="2873">
        <f t="shared" si="20"/>
        <v>46067</v>
      </c>
      <c r="J70" s="1775"/>
      <c r="K70" s="3433">
        <v>46020</v>
      </c>
      <c r="L70" s="3434">
        <f t="shared" si="22"/>
        <v>46022</v>
      </c>
      <c r="M70" s="1914"/>
      <c r="N70" s="1914"/>
      <c r="O70" s="1914"/>
    </row>
    <row r="71" spans="1:15" s="14" customFormat="1" ht="20.100000000000001" customHeight="1">
      <c r="A71" s="3822" t="s">
        <v>4416</v>
      </c>
      <c r="B71" s="1296" t="s">
        <v>3664</v>
      </c>
      <c r="C71" s="2863" t="s">
        <v>8353</v>
      </c>
      <c r="D71" s="1283">
        <v>46027</v>
      </c>
      <c r="E71" s="1283">
        <f t="shared" ref="E71:E78" si="23">D71+34</f>
        <v>46061</v>
      </c>
      <c r="F71" s="1283">
        <f t="shared" ref="F71:F78" si="24">D71+38</f>
        <v>46065</v>
      </c>
      <c r="G71" s="1283">
        <f t="shared" ref="G71:G78" si="25">D71+40</f>
        <v>46067</v>
      </c>
      <c r="H71" s="1283">
        <f t="shared" ref="H71:H78" si="26">D71+42</f>
        <v>46069</v>
      </c>
      <c r="I71" s="1283">
        <f t="shared" ref="I71:I78" si="27">D71+47</f>
        <v>46074</v>
      </c>
      <c r="J71" s="1775"/>
      <c r="K71" s="3433">
        <v>46027</v>
      </c>
      <c r="L71" s="3434">
        <f t="shared" si="22"/>
        <v>46029</v>
      </c>
      <c r="M71" s="1914"/>
      <c r="N71" s="1914"/>
      <c r="O71" s="1914"/>
    </row>
    <row r="72" spans="1:15" s="14" customFormat="1" ht="20.100000000000001" customHeight="1">
      <c r="A72" s="3822" t="s">
        <v>4420</v>
      </c>
      <c r="B72" s="1296" t="s">
        <v>3413</v>
      </c>
      <c r="C72" s="2863" t="s">
        <v>8354</v>
      </c>
      <c r="D72" s="1283">
        <v>46034</v>
      </c>
      <c r="E72" s="1283">
        <f t="shared" si="23"/>
        <v>46068</v>
      </c>
      <c r="F72" s="1283">
        <f t="shared" si="24"/>
        <v>46072</v>
      </c>
      <c r="G72" s="1283">
        <f t="shared" si="25"/>
        <v>46074</v>
      </c>
      <c r="H72" s="1283">
        <f t="shared" si="26"/>
        <v>46076</v>
      </c>
      <c r="I72" s="1283">
        <f t="shared" si="27"/>
        <v>46081</v>
      </c>
      <c r="J72" s="1775"/>
      <c r="K72" s="3433">
        <v>46034</v>
      </c>
      <c r="L72" s="3434">
        <f t="shared" si="22"/>
        <v>46036</v>
      </c>
      <c r="M72" s="1914"/>
      <c r="N72" s="1914"/>
      <c r="O72" s="1914"/>
    </row>
    <row r="73" spans="1:15" s="14" customFormat="1" ht="20.100000000000001" customHeight="1">
      <c r="A73" s="3822" t="s">
        <v>4269</v>
      </c>
      <c r="B73" s="1296" t="s">
        <v>3829</v>
      </c>
      <c r="C73" s="2863" t="s">
        <v>8355</v>
      </c>
      <c r="D73" s="1283">
        <v>46041</v>
      </c>
      <c r="E73" s="1283">
        <f t="shared" si="23"/>
        <v>46075</v>
      </c>
      <c r="F73" s="1283">
        <f t="shared" si="24"/>
        <v>46079</v>
      </c>
      <c r="G73" s="1283">
        <f t="shared" si="25"/>
        <v>46081</v>
      </c>
      <c r="H73" s="1283">
        <f t="shared" si="26"/>
        <v>46083</v>
      </c>
      <c r="I73" s="1283">
        <f t="shared" si="27"/>
        <v>46088</v>
      </c>
      <c r="J73" s="1775"/>
      <c r="K73" s="3433">
        <v>46041</v>
      </c>
      <c r="L73" s="3434">
        <f t="shared" si="22"/>
        <v>46043</v>
      </c>
      <c r="M73" s="1914"/>
      <c r="N73" s="1914"/>
      <c r="O73" s="1914"/>
    </row>
    <row r="74" spans="1:15" s="14" customFormat="1" ht="20.100000000000001" customHeight="1">
      <c r="A74" s="3822" t="s">
        <v>4274</v>
      </c>
      <c r="B74" s="1296" t="s">
        <v>2363</v>
      </c>
      <c r="C74" s="2863" t="s">
        <v>8356</v>
      </c>
      <c r="D74" s="1283">
        <v>46048</v>
      </c>
      <c r="E74" s="1283">
        <f t="shared" si="23"/>
        <v>46082</v>
      </c>
      <c r="F74" s="1283">
        <f t="shared" si="24"/>
        <v>46086</v>
      </c>
      <c r="G74" s="1283">
        <f t="shared" si="25"/>
        <v>46088</v>
      </c>
      <c r="H74" s="1283">
        <f t="shared" si="26"/>
        <v>46090</v>
      </c>
      <c r="I74" s="1283">
        <f t="shared" si="27"/>
        <v>46095</v>
      </c>
      <c r="J74" s="1775"/>
      <c r="K74" s="3433">
        <v>46048</v>
      </c>
      <c r="L74" s="3434">
        <f t="shared" si="22"/>
        <v>46050</v>
      </c>
      <c r="M74" s="1914"/>
      <c r="N74" s="1914"/>
      <c r="O74" s="1914"/>
    </row>
    <row r="75" spans="1:15" s="14" customFormat="1" ht="20.100000000000001" customHeight="1">
      <c r="A75" s="3822" t="s">
        <v>4279</v>
      </c>
      <c r="B75" s="2875" t="s">
        <v>3387</v>
      </c>
      <c r="C75" s="2876" t="s">
        <v>8357</v>
      </c>
      <c r="D75" s="2877">
        <v>46055</v>
      </c>
      <c r="E75" s="2877">
        <f t="shared" si="23"/>
        <v>46089</v>
      </c>
      <c r="F75" s="2877">
        <f t="shared" si="24"/>
        <v>46093</v>
      </c>
      <c r="G75" s="2877">
        <f t="shared" si="25"/>
        <v>46095</v>
      </c>
      <c r="H75" s="2877">
        <f t="shared" si="26"/>
        <v>46097</v>
      </c>
      <c r="I75" s="2877">
        <f t="shared" si="27"/>
        <v>46102</v>
      </c>
      <c r="J75" s="1775"/>
      <c r="K75" s="3433"/>
      <c r="L75" s="3434"/>
      <c r="M75" s="1914"/>
      <c r="N75" s="1914"/>
      <c r="O75" s="1914"/>
    </row>
    <row r="76" spans="1:15" s="14" customFormat="1" ht="20.100000000000001" customHeight="1">
      <c r="A76" s="3822" t="s">
        <v>4284</v>
      </c>
      <c r="B76" s="2875" t="s">
        <v>3401</v>
      </c>
      <c r="C76" s="2876" t="s">
        <v>8358</v>
      </c>
      <c r="D76" s="2877">
        <v>46062</v>
      </c>
      <c r="E76" s="2877">
        <f t="shared" si="23"/>
        <v>46096</v>
      </c>
      <c r="F76" s="2877">
        <f t="shared" si="24"/>
        <v>46100</v>
      </c>
      <c r="G76" s="2877">
        <f t="shared" si="25"/>
        <v>46102</v>
      </c>
      <c r="H76" s="2877">
        <f t="shared" si="26"/>
        <v>46104</v>
      </c>
      <c r="I76" s="2877">
        <f t="shared" si="27"/>
        <v>46109</v>
      </c>
      <c r="J76" s="1775"/>
      <c r="K76" s="3433"/>
      <c r="L76" s="3434"/>
      <c r="M76" s="1914"/>
      <c r="N76" s="1914"/>
      <c r="O76" s="1914"/>
    </row>
    <row r="77" spans="1:15" s="14" customFormat="1" ht="20.100000000000001" customHeight="1">
      <c r="A77" s="3822" t="s">
        <v>4211</v>
      </c>
      <c r="B77" s="2875" t="s">
        <v>2365</v>
      </c>
      <c r="C77" s="2876" t="s">
        <v>8359</v>
      </c>
      <c r="D77" s="2877">
        <v>46069</v>
      </c>
      <c r="E77" s="2877">
        <f t="shared" si="23"/>
        <v>46103</v>
      </c>
      <c r="F77" s="2877">
        <f t="shared" si="24"/>
        <v>46107</v>
      </c>
      <c r="G77" s="2877">
        <f t="shared" si="25"/>
        <v>46109</v>
      </c>
      <c r="H77" s="2877">
        <f t="shared" si="26"/>
        <v>46111</v>
      </c>
      <c r="I77" s="2877">
        <f t="shared" si="27"/>
        <v>46116</v>
      </c>
      <c r="J77" s="1775"/>
      <c r="K77" s="3433"/>
      <c r="L77" s="3434"/>
      <c r="M77" s="1914"/>
      <c r="N77" s="1914"/>
      <c r="O77" s="1914"/>
    </row>
    <row r="78" spans="1:15" s="14" customFormat="1" ht="20.100000000000001" customHeight="1">
      <c r="A78" s="3822" t="s">
        <v>4213</v>
      </c>
      <c r="B78" s="2875" t="s">
        <v>167</v>
      </c>
      <c r="C78" s="2876" t="s">
        <v>8360</v>
      </c>
      <c r="D78" s="2877">
        <v>46076</v>
      </c>
      <c r="E78" s="2877">
        <f t="shared" si="23"/>
        <v>46110</v>
      </c>
      <c r="F78" s="2877">
        <f t="shared" si="24"/>
        <v>46114</v>
      </c>
      <c r="G78" s="2877">
        <f t="shared" si="25"/>
        <v>46116</v>
      </c>
      <c r="H78" s="2877">
        <f t="shared" si="26"/>
        <v>46118</v>
      </c>
      <c r="I78" s="2877">
        <f t="shared" si="27"/>
        <v>46123</v>
      </c>
      <c r="J78" s="1775"/>
      <c r="K78" s="3433"/>
      <c r="L78" s="3434"/>
      <c r="M78" s="1914"/>
      <c r="N78" s="1914"/>
      <c r="O78" s="1914"/>
    </row>
    <row r="79" spans="1:15" s="14" customFormat="1" ht="20.100000000000001" customHeight="1">
      <c r="A79" s="3822"/>
      <c r="B79" s="1113"/>
      <c r="C79" s="1261"/>
      <c r="D79" s="1313"/>
      <c r="E79" s="1313"/>
      <c r="F79" s="1313"/>
      <c r="G79" s="1313"/>
      <c r="H79" s="1313"/>
      <c r="I79" s="1313"/>
      <c r="J79" s="1775"/>
      <c r="K79" s="3433"/>
      <c r="L79" s="3434"/>
      <c r="M79" s="1914"/>
      <c r="N79" s="1914"/>
      <c r="O79" s="1914"/>
    </row>
    <row r="80" spans="1:15" s="14" customFormat="1" ht="20.100000000000001" customHeight="1">
      <c r="A80" s="1219"/>
      <c r="B80" s="1113"/>
      <c r="C80" s="1261"/>
      <c r="D80" s="1313"/>
      <c r="E80" s="1313"/>
      <c r="F80" s="1313"/>
      <c r="G80" s="1313"/>
      <c r="H80" s="1313"/>
      <c r="I80" s="1313"/>
      <c r="J80" s="1313"/>
      <c r="K80" s="3022"/>
      <c r="L80" s="3432"/>
      <c r="M80" s="1362"/>
      <c r="N80" s="1912"/>
      <c r="O80" s="1912"/>
    </row>
    <row r="81" spans="1:15" s="14" customFormat="1" ht="20.100000000000001" customHeight="1">
      <c r="A81" s="1219"/>
      <c r="B81" s="1342" t="s">
        <v>609</v>
      </c>
      <c r="C81" s="1261"/>
      <c r="D81" s="1313"/>
      <c r="E81" s="1313"/>
      <c r="F81" s="1313"/>
      <c r="G81" s="1313"/>
      <c r="H81" s="1313"/>
      <c r="I81" s="1313"/>
      <c r="J81" s="1313"/>
      <c r="K81" s="3022"/>
      <c r="L81" s="3432"/>
      <c r="M81" s="1362"/>
      <c r="N81" s="432"/>
      <c r="O81" s="432"/>
    </row>
    <row r="82" spans="1:15" s="14" customFormat="1" ht="20.100000000000001" customHeight="1">
      <c r="A82" s="1219"/>
      <c r="B82" s="1113"/>
      <c r="C82" s="1261"/>
      <c r="D82" s="1313"/>
      <c r="E82" s="1313"/>
      <c r="F82" s="1313"/>
      <c r="G82" s="1313"/>
      <c r="H82" s="1313"/>
      <c r="I82" s="1313"/>
      <c r="J82" s="1313"/>
      <c r="K82" s="3022"/>
      <c r="L82" s="3439"/>
      <c r="M82" s="1339"/>
      <c r="N82" s="432"/>
      <c r="O82" s="432"/>
    </row>
    <row r="83" spans="1:15" s="14" customFormat="1" ht="21">
      <c r="A83" s="272"/>
      <c r="B83" s="1341"/>
      <c r="C83" s="60"/>
      <c r="D83" s="60"/>
      <c r="E83" s="60"/>
      <c r="F83" s="60"/>
      <c r="G83" s="60"/>
      <c r="H83" s="60"/>
      <c r="I83" s="77"/>
      <c r="J83" s="77"/>
      <c r="K83" s="2832"/>
      <c r="L83" s="2832"/>
    </row>
    <row r="84" spans="1:15" s="14" customFormat="1" ht="17.25" customHeight="1">
      <c r="A84" s="784"/>
      <c r="B84" s="29"/>
      <c r="C84" s="29"/>
      <c r="D84" s="56"/>
      <c r="E84" s="56"/>
      <c r="F84" s="29"/>
      <c r="G84" s="29"/>
      <c r="H84" s="58"/>
      <c r="I84" s="56"/>
      <c r="J84" s="56"/>
      <c r="K84" s="2310"/>
      <c r="L84" s="3440"/>
      <c r="M84" s="29"/>
    </row>
    <row r="85" spans="1:15" s="30" customFormat="1" ht="15.75" customHeight="1">
      <c r="A85" s="785"/>
      <c r="B85" s="230" t="s">
        <v>0</v>
      </c>
      <c r="C85" s="69"/>
      <c r="D85" s="1416" t="s">
        <v>2209</v>
      </c>
      <c r="E85" s="70"/>
      <c r="F85" s="70" t="s">
        <v>35</v>
      </c>
      <c r="G85" s="70"/>
      <c r="H85" s="69"/>
      <c r="I85" s="69"/>
      <c r="J85" s="70" t="s">
        <v>60</v>
      </c>
      <c r="K85" s="3441" t="str">
        <f>'HOW TO-&gt;'!$B$136</f>
        <v>6011 2413</v>
      </c>
      <c r="L85" s="3441"/>
      <c r="M85" s="60"/>
    </row>
    <row r="86" spans="1:15" s="30" customFormat="1" ht="15.75" customHeight="1">
      <c r="A86" s="785"/>
      <c r="B86" s="80" t="s">
        <v>1</v>
      </c>
      <c r="C86" s="69"/>
      <c r="D86" s="283" t="s">
        <v>610</v>
      </c>
      <c r="E86" s="70"/>
      <c r="F86" s="69" t="s">
        <v>611</v>
      </c>
      <c r="G86" s="69"/>
      <c r="H86" s="283" t="s">
        <v>38</v>
      </c>
      <c r="I86" s="69"/>
      <c r="J86" s="69" t="s">
        <v>62</v>
      </c>
      <c r="K86" s="3442"/>
      <c r="L86" s="3443" t="s">
        <v>63</v>
      </c>
      <c r="M86" s="60"/>
    </row>
    <row r="87" spans="1:15" s="29" customFormat="1" ht="15.75" customHeight="1">
      <c r="A87" s="785"/>
      <c r="B87" s="80"/>
      <c r="C87" s="69"/>
      <c r="D87" s="283"/>
      <c r="E87" s="60"/>
      <c r="F87" s="69"/>
      <c r="G87" s="69"/>
      <c r="H87" s="283"/>
      <c r="I87" s="69"/>
      <c r="J87" s="69" t="str">
        <f>'HOW TO-&gt;'!$A$138</f>
        <v>PERMIT</v>
      </c>
      <c r="K87" s="3442"/>
      <c r="L87" s="3444" t="str">
        <f>'HOW TO-&gt;'!$C$138</f>
        <v>SG094-SinPermit@msc.com</v>
      </c>
      <c r="M87" s="60"/>
    </row>
    <row r="88" spans="1:15" s="29" customFormat="1" ht="16.899999999999999" customHeight="1">
      <c r="A88" s="786"/>
      <c r="B88" s="194">
        <f>'HOW TO-&gt;'!$A$105</f>
        <v>0</v>
      </c>
      <c r="C88" s="194">
        <f>'HOW TO-&gt;'!$B$105</f>
        <v>0</v>
      </c>
      <c r="D88" s="1534">
        <f>'HOW TO-&gt;'!$C$105</f>
        <v>0</v>
      </c>
      <c r="E88" s="60"/>
      <c r="F88" s="78" t="str">
        <f>'HOW TO-&gt;'!$A$124</f>
        <v>ROBERT CHIA</v>
      </c>
      <c r="G88" s="78" t="str">
        <f>'HOW TO-&gt;'!$B$124</f>
        <v>6011 0564</v>
      </c>
      <c r="H88" s="64" t="str">
        <f>'HOW TO-&gt;'!$C$124</f>
        <v>robert.chia@msc.com</v>
      </c>
      <c r="I88" s="60"/>
      <c r="J88" s="78" t="str">
        <f>'HOW TO-&gt;'!$A$139</f>
        <v>RAYNAR ANG</v>
      </c>
      <c r="K88" s="3445" t="str">
        <f>'HOW TO-&gt;'!$B$139</f>
        <v>6011 2358</v>
      </c>
      <c r="L88" s="3446" t="str">
        <f>'HOW TO-&gt;'!$C$139</f>
        <v>raynar.ang@msc.com</v>
      </c>
      <c r="M88" s="60"/>
    </row>
    <row r="89" spans="1:15" s="29" customFormat="1" ht="16.899999999999999" customHeight="1">
      <c r="A89" s="785"/>
      <c r="B89" s="194" t="str">
        <f>'HOW TO-&gt;'!$A$106</f>
        <v>NATALIE LEW</v>
      </c>
      <c r="C89" s="194" t="str">
        <f>'HOW TO-&gt;'!$B$106</f>
        <v>6011 2399</v>
      </c>
      <c r="D89" s="1534" t="str">
        <f>'HOW TO-&gt;'!$C$106</f>
        <v>natalie.lew@msc.com</v>
      </c>
      <c r="E89" s="60"/>
      <c r="F89" s="78" t="str">
        <f>'HOW TO-&gt;'!$A$125</f>
        <v>S. Y. LIEW</v>
      </c>
      <c r="G89" s="78" t="str">
        <f>'HOW TO-&gt;'!$B$125</f>
        <v>6011 2348</v>
      </c>
      <c r="H89" s="64" t="str">
        <f>'HOW TO-&gt;'!$C$125</f>
        <v>seoyi.liew@msc.com</v>
      </c>
      <c r="I89" s="60"/>
      <c r="J89" s="78" t="str">
        <f>'HOW TO-&gt;'!$A$140</f>
        <v>KAI SIANG</v>
      </c>
      <c r="K89" s="3445" t="str">
        <f>'HOW TO-&gt;'!$B$140</f>
        <v>6011 2356</v>
      </c>
      <c r="L89" s="3446" t="str">
        <f>'HOW TO-&gt;'!$C$140</f>
        <v>kaisiang.lim@msc.com</v>
      </c>
      <c r="M89" s="60"/>
    </row>
    <row r="90" spans="1:15" s="29" customFormat="1" ht="16.899999999999999" customHeight="1">
      <c r="A90" s="785"/>
      <c r="B90" s="194" t="str">
        <f>'HOW TO-&gt;'!$A$107</f>
        <v>PHOEBE HUANG</v>
      </c>
      <c r="C90" s="194" t="str">
        <f>'HOW TO-&gt;'!$B$107</f>
        <v>6011 0562</v>
      </c>
      <c r="D90" s="1534" t="str">
        <f>'HOW TO-&gt;'!$C$107</f>
        <v>phoebe.huang@msc.com</v>
      </c>
      <c r="E90" s="60"/>
      <c r="F90" s="78" t="str">
        <f>'HOW TO-&gt;'!$A$126</f>
        <v>SHARON KOH</v>
      </c>
      <c r="G90" s="78" t="str">
        <f>'HOW TO-&gt;'!$B$126</f>
        <v>6011 2349</v>
      </c>
      <c r="H90" s="64" t="str">
        <f>'HOW TO-&gt;'!$C$126</f>
        <v>sharon.koh@msc.com</v>
      </c>
      <c r="I90" s="60"/>
      <c r="J90" s="78" t="str">
        <f>'HOW TO-&gt;'!$A$141</f>
        <v>DEWI</v>
      </c>
      <c r="K90" s="3445" t="str">
        <f>'HOW TO-&gt;'!$B$141</f>
        <v>6011 2354</v>
      </c>
      <c r="L90" s="3446" t="str">
        <f>'HOW TO-&gt;'!$C$141</f>
        <v>dewi.ratnah@msc.com</v>
      </c>
      <c r="M90" s="60"/>
    </row>
    <row r="91" spans="1:15" s="29" customFormat="1" ht="16.899999999999999" customHeight="1">
      <c r="A91" s="785"/>
      <c r="B91" s="194" t="str">
        <f>'HOW TO-&gt;'!$A$108</f>
        <v>SHERWIN LIM</v>
      </c>
      <c r="C91" s="194" t="str">
        <f>'HOW TO-&gt;'!$B$108</f>
        <v>6011 2395</v>
      </c>
      <c r="D91" s="1534" t="str">
        <f>'HOW TO-&gt;'!$C$108</f>
        <v>sherwin.lim@msc.com</v>
      </c>
      <c r="E91" s="60"/>
      <c r="F91" s="78" t="str">
        <f>'HOW TO-&gt;'!$A$127</f>
        <v>ANGELIA LAU</v>
      </c>
      <c r="G91" s="78" t="str">
        <f>'HOW TO-&gt;'!$B$127</f>
        <v>6011 2346</v>
      </c>
      <c r="H91" s="64" t="str">
        <f>'HOW TO-&gt;'!$C$127</f>
        <v>angelia.lau@msc.com</v>
      </c>
      <c r="I91" s="60"/>
      <c r="J91" s="78" t="str">
        <f>'HOW TO-&gt;'!$A$142</f>
        <v>YU TING</v>
      </c>
      <c r="K91" s="3445" t="str">
        <f>'HOW TO-&gt;'!$B$142</f>
        <v>6011 2359</v>
      </c>
      <c r="L91" s="3446" t="str">
        <f>'HOW TO-&gt;'!$C$142</f>
        <v>yuting.luo@msc.com</v>
      </c>
      <c r="M91" s="60"/>
    </row>
    <row r="92" spans="1:15" s="29" customFormat="1" ht="16.899999999999999" customHeight="1">
      <c r="A92" s="785"/>
      <c r="B92" s="194"/>
      <c r="C92" s="194"/>
      <c r="D92" s="1534"/>
      <c r="E92" s="60"/>
      <c r="F92" s="78"/>
      <c r="G92" s="78"/>
      <c r="H92" s="64"/>
      <c r="I92" s="60"/>
      <c r="J92" s="78"/>
      <c r="K92" s="3445"/>
      <c r="L92" s="3446"/>
      <c r="M92" s="60"/>
    </row>
    <row r="93" spans="1:15" s="29" customFormat="1" ht="16.899999999999999" customHeight="1">
      <c r="A93" s="785"/>
      <c r="B93" s="194" t="str">
        <f>'HOW TO-&gt;'!$A$109</f>
        <v>CHOK KAR HEE</v>
      </c>
      <c r="C93" s="194" t="str">
        <f>'HOW TO-&gt;'!$B$109</f>
        <v>6011 2397</v>
      </c>
      <c r="D93" s="1534" t="str">
        <f>'HOW TO-&gt;'!$C$109</f>
        <v>karhee.chok@msc.com</v>
      </c>
      <c r="E93" s="60"/>
      <c r="F93" s="78" t="str">
        <f>'HOW TO-&gt;'!$A$128</f>
        <v>NOOR AFNINDAH</v>
      </c>
      <c r="G93" s="78" t="str">
        <f>'HOW TO-&gt;'!$B$128</f>
        <v>6011 2347</v>
      </c>
      <c r="H93" s="64" t="str">
        <f>'HOW TO-&gt;'!$C$128</f>
        <v>noor.afnindah@msc.com</v>
      </c>
      <c r="I93" s="60"/>
      <c r="J93" s="78" t="str">
        <f>'HOW TO-&gt;'!$A$143</f>
        <v>SHAN SHAN</v>
      </c>
      <c r="K93" s="3445" t="str">
        <f>'HOW TO-&gt;'!$B$143</f>
        <v>6011 2353</v>
      </c>
      <c r="L93" s="3446" t="str">
        <f>'HOW TO-&gt;'!$C$143</f>
        <v>shanshan.chin@msc.com</v>
      </c>
      <c r="M93" s="60"/>
    </row>
    <row r="94" spans="1:15" s="29" customFormat="1" ht="16.899999999999999" customHeight="1">
      <c r="A94" s="785"/>
      <c r="B94" s="194" t="str">
        <f>'HOW TO-&gt;'!$A$110</f>
        <v>LEWIS SOH</v>
      </c>
      <c r="C94" s="194" t="str">
        <f>'HOW TO-&gt;'!$B$110</f>
        <v>6011 7905</v>
      </c>
      <c r="D94" s="1534" t="str">
        <f>'HOW TO-&gt;'!$C$110</f>
        <v>lewis.soh@msc.com</v>
      </c>
      <c r="E94" s="60"/>
      <c r="F94" s="78" t="str">
        <f>'HOW TO-&gt;'!$A$129</f>
        <v>NG CHING WEI</v>
      </c>
      <c r="G94" s="78" t="str">
        <f>'HOW TO-&gt;'!$B$129</f>
        <v>6011 2404</v>
      </c>
      <c r="H94" s="64" t="str">
        <f>'HOW TO-&gt;'!$C$129</f>
        <v>chingwei.ng@msc.com</v>
      </c>
      <c r="I94" s="60"/>
      <c r="J94" s="78" t="str">
        <f>'HOW TO-&gt;'!$A$144</f>
        <v>EUNICE</v>
      </c>
      <c r="K94" s="3445" t="str">
        <f>'HOW TO-&gt;'!$B$144</f>
        <v>6011 2355</v>
      </c>
      <c r="L94" s="3446" t="str">
        <f>'HOW TO-&gt;'!$C$144</f>
        <v>eunice.chan@msc.com</v>
      </c>
      <c r="M94" s="60"/>
    </row>
    <row r="95" spans="1:15" s="29" customFormat="1" ht="16.899999999999999" customHeight="1">
      <c r="A95" s="785"/>
      <c r="B95" s="194" t="str">
        <f>'HOW TO-&gt;'!$A$111</f>
        <v xml:space="preserve">MELVIN TAN </v>
      </c>
      <c r="C95" s="194" t="str">
        <f>'HOW TO-&gt;'!$B$111</f>
        <v>6011 0561</v>
      </c>
      <c r="D95" s="1534" t="str">
        <f>'HOW TO-&gt;'!$C$111</f>
        <v>melvin.tan@msc.com</v>
      </c>
      <c r="E95" s="60"/>
      <c r="F95" s="78" t="str">
        <f>'HOW TO-&gt;'!$A$130</f>
        <v>ZOEY ONG</v>
      </c>
      <c r="G95" s="78">
        <f>'HOW TO-&gt;'!$B$130</f>
        <v>0</v>
      </c>
      <c r="H95" s="64" t="str">
        <f>'HOW TO-&gt;'!$C$130</f>
        <v>zoey.ong@msc.com</v>
      </c>
      <c r="I95" s="60"/>
      <c r="J95" s="78" t="str">
        <f>'HOW TO-&gt;'!$A$145</f>
        <v>HAZEL</v>
      </c>
      <c r="K95" s="3445" t="str">
        <f>'HOW TO-&gt;'!$B$145</f>
        <v>6011 2435</v>
      </c>
      <c r="L95" s="3446" t="str">
        <f>'HOW TO-&gt;'!$C$145</f>
        <v>hazel.toh@msc.com</v>
      </c>
      <c r="M95" s="60"/>
    </row>
    <row r="96" spans="1:15" s="29" customFormat="1" ht="16.899999999999999" customHeight="1">
      <c r="A96" s="785"/>
      <c r="B96" s="194" t="str">
        <f>'HOW TO-&gt;'!$A$112</f>
        <v>SUE ANN SOON</v>
      </c>
      <c r="C96" s="194" t="str">
        <f>'HOW TO-&gt;'!$B$112</f>
        <v>6011 2327</v>
      </c>
      <c r="D96" s="1534" t="str">
        <f>'HOW TO-&gt;'!$C$112</f>
        <v>sueann.soon@msc.com</v>
      </c>
      <c r="E96" s="60"/>
      <c r="F96" s="78" t="str">
        <f>'HOW TO-&gt;'!$A$131</f>
        <v>.</v>
      </c>
      <c r="G96" s="78" t="str">
        <f>'HOW TO-&gt;'!$B$131</f>
        <v>.</v>
      </c>
      <c r="H96" s="64" t="str">
        <f>'HOW TO-&gt;'!$C$131</f>
        <v>.</v>
      </c>
      <c r="I96" s="60"/>
      <c r="J96" s="78">
        <f>'HOW TO-&gt;'!$A$146</f>
        <v>0</v>
      </c>
      <c r="K96" s="3445">
        <f>'HOW TO-&gt;'!$B$146</f>
        <v>0</v>
      </c>
      <c r="L96" s="3446">
        <f>'HOW TO-&gt;'!$C$146</f>
        <v>0</v>
      </c>
      <c r="M96" s="60"/>
    </row>
    <row r="97" spans="1:13" s="29" customFormat="1" ht="16.899999999999999" customHeight="1">
      <c r="A97" s="785"/>
      <c r="B97" s="194" t="str">
        <f>'HOW TO-&gt;'!$A$113</f>
        <v>LAWRENCE ANG (CROSS-TRADE)</v>
      </c>
      <c r="C97" s="194" t="str">
        <f>'HOW TO-&gt;'!$B$113</f>
        <v>6011 2400</v>
      </c>
      <c r="D97" s="1534" t="str">
        <f>'HOW TO-&gt;'!$C$113</f>
        <v>lawrence.ang@msc.com</v>
      </c>
      <c r="E97" s="60"/>
      <c r="F97" s="78">
        <f>'HOW TO-&gt;'!$A$132</f>
        <v>0</v>
      </c>
      <c r="G97" s="78">
        <f>'HOW TO-&gt;'!$B$132</f>
        <v>0</v>
      </c>
      <c r="H97" s="64">
        <f>'HOW TO-&gt;'!$C$132</f>
        <v>0</v>
      </c>
      <c r="I97" s="60"/>
      <c r="J97" s="78">
        <f>'HOW TO-&gt;'!$A$147</f>
        <v>0</v>
      </c>
      <c r="K97" s="3445">
        <f>'HOW TO-&gt;'!$B$147</f>
        <v>0</v>
      </c>
      <c r="L97" s="3446">
        <f>'HOW TO-&gt;'!$C$147</f>
        <v>0</v>
      </c>
      <c r="M97" s="60"/>
    </row>
    <row r="98" spans="1:13" s="29" customFormat="1" ht="14.25">
      <c r="A98" s="785"/>
      <c r="B98" s="194" t="str">
        <f>'HOW TO-&gt;'!$A$114</f>
        <v>DARIUS ONG</v>
      </c>
      <c r="C98" s="194" t="str">
        <f>'HOW TO-&gt;'!$B$114</f>
        <v>6011 2396</v>
      </c>
      <c r="D98" s="1534" t="str">
        <f>'HOW TO-&gt;'!$C$114</f>
        <v>darius.ong@msc.com</v>
      </c>
      <c r="E98" s="60"/>
      <c r="F98" s="60"/>
      <c r="G98" s="82"/>
      <c r="H98" s="250"/>
      <c r="I98" s="60"/>
      <c r="J98" s="78">
        <f>'HOW TO-&gt;'!$A$148</f>
        <v>0</v>
      </c>
      <c r="K98" s="3445">
        <f>'HOW TO-&gt;'!$B$148</f>
        <v>0</v>
      </c>
      <c r="L98" s="3446">
        <f>'HOW TO-&gt;'!$C$148</f>
        <v>0</v>
      </c>
      <c r="M98" s="60"/>
    </row>
    <row r="99" spans="1:13">
      <c r="B99" s="194" t="str">
        <f>'HOW TO-&gt;'!$A$115</f>
        <v>YURIKO KHOO</v>
      </c>
      <c r="C99" s="194" t="str">
        <f>'HOW TO-&gt;'!$B$115</f>
        <v>6011 2402</v>
      </c>
      <c r="D99" s="1534" t="str">
        <f>'HOW TO-&gt;'!$C$115</f>
        <v>yuriko.k@msc.com</v>
      </c>
      <c r="E99" s="60"/>
      <c r="F99" s="60"/>
      <c r="G99" s="82"/>
      <c r="H99" s="82"/>
      <c r="I99" s="250"/>
      <c r="J99" s="78"/>
      <c r="K99" s="3445"/>
      <c r="L99" s="3446"/>
      <c r="M99" s="60"/>
    </row>
    <row r="100" spans="1:13">
      <c r="B100" s="194" t="str">
        <f>'HOW TO-&gt;'!$A$116</f>
        <v>VICKY ZHU</v>
      </c>
      <c r="C100" s="194" t="str">
        <f>'HOW TO-&gt;'!$B$116</f>
        <v>6011 7900</v>
      </c>
      <c r="D100" s="1534" t="str">
        <f>'HOW TO-&gt;'!$C$116</f>
        <v>vicky.zhu@msc.com</v>
      </c>
      <c r="E100" s="60"/>
      <c r="F100" s="60"/>
      <c r="G100" s="60"/>
      <c r="H100" s="60"/>
      <c r="I100" s="60"/>
      <c r="J100" s="60"/>
      <c r="K100" s="2849"/>
      <c r="L100" s="2849"/>
      <c r="M100" s="60"/>
    </row>
    <row r="101" spans="1:13">
      <c r="B101" s="190"/>
      <c r="C101" s="190"/>
      <c r="D101" s="190"/>
      <c r="E101" s="60"/>
      <c r="F101" s="60"/>
      <c r="G101" s="60"/>
      <c r="H101" s="60"/>
      <c r="I101" s="60"/>
      <c r="J101" s="60"/>
      <c r="K101" s="2849"/>
      <c r="L101" s="2849"/>
      <c r="M101" s="60"/>
    </row>
    <row r="102" spans="1:13">
      <c r="B102" s="194" t="str">
        <f>'HOW TO-&gt;'!$A$119</f>
        <v xml:space="preserve">MAIN LINE  </v>
      </c>
      <c r="C102" s="194" t="str">
        <f>'HOW TO-&gt;'!$B$119</f>
        <v>6011 2424</v>
      </c>
      <c r="D102" s="1534">
        <f>'HOW TO-&gt;'!$C$119</f>
        <v>0</v>
      </c>
      <c r="E102" s="60"/>
      <c r="F102" s="60"/>
      <c r="G102" s="60"/>
      <c r="H102" s="60"/>
      <c r="I102" s="60"/>
      <c r="J102" s="60"/>
      <c r="K102" s="2849"/>
      <c r="L102" s="2849"/>
      <c r="M102" s="60"/>
    </row>
    <row r="103" spans="1:13">
      <c r="B103" s="194">
        <f>'HOW TO-&gt;'!$A$120</f>
        <v>0</v>
      </c>
      <c r="C103" s="194">
        <f>'HOW TO-&gt;'!$B$120</f>
        <v>0</v>
      </c>
      <c r="D103" s="1534">
        <f>'HOW TO-&gt;'!$C$120</f>
        <v>0</v>
      </c>
      <c r="E103" s="60"/>
      <c r="F103" s="60"/>
      <c r="G103" s="60"/>
      <c r="H103" s="60"/>
      <c r="I103" s="60"/>
      <c r="J103" s="60"/>
      <c r="K103" s="2849"/>
      <c r="L103" s="2849"/>
      <c r="M103" s="60"/>
    </row>
    <row r="1826" spans="2:2">
      <c r="B1826" s="247">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86" display="custsvc@msca.com.sg" xr:uid="{594E0946-CF55-4FDE-A002-1E4EB6BCC104}"/>
    <hyperlink ref="L86" display="sinexp@msca.com.sg" xr:uid="{C9BC6001-04BE-477B-8DA5-A8F37FB4CD8A}"/>
    <hyperlink ref="D85" r:id="rId21" xr:uid="{DC2D7DD1-73ED-40BC-8D66-52803A333268}"/>
    <hyperlink ref="D86"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67"/>
  <sheetViews>
    <sheetView zoomScale="90" zoomScaleNormal="90" workbookViewId="0">
      <selection activeCell="C337" sqref="C337"/>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8" t="s">
        <v>1779</v>
      </c>
      <c r="D2"/>
      <c r="E2"/>
      <c r="F2"/>
      <c r="G2"/>
      <c r="H2"/>
      <c r="I2"/>
      <c r="J2"/>
      <c r="K2"/>
      <c r="L2"/>
      <c r="M2"/>
    </row>
    <row r="3" spans="1:13" ht="15.75">
      <c r="A3" s="4"/>
      <c r="B3" s="4"/>
      <c r="C3" s="9"/>
      <c r="D3" s="9"/>
      <c r="E3" s="45" t="s">
        <v>2211</v>
      </c>
      <c r="F3" s="9"/>
      <c r="G3" s="9"/>
      <c r="H3" s="9"/>
      <c r="I3" s="9"/>
      <c r="J3" s="9"/>
    </row>
    <row r="4" spans="1:13" ht="15">
      <c r="A4" s="10"/>
      <c r="B4" s="10"/>
      <c r="C4" s="751"/>
      <c r="D4" s="11"/>
      <c r="E4" s="11"/>
      <c r="F4" s="11"/>
      <c r="G4" s="11"/>
      <c r="H4" s="11"/>
      <c r="I4" s="12"/>
      <c r="J4" s="11"/>
    </row>
    <row r="5" spans="1:13" s="14" customFormat="1" ht="26.25" hidden="1">
      <c r="A5" s="418"/>
      <c r="B5" s="418"/>
      <c r="C5" s="399" t="s">
        <v>95</v>
      </c>
      <c r="D5" s="412"/>
      <c r="E5" s="401" t="s">
        <v>96</v>
      </c>
      <c r="F5" s="401" t="s">
        <v>97</v>
      </c>
      <c r="G5" s="402" t="s">
        <v>98</v>
      </c>
      <c r="H5" s="402" t="s">
        <v>99</v>
      </c>
      <c r="I5" s="403" t="s">
        <v>100</v>
      </c>
      <c r="J5" s="404" t="s">
        <v>722</v>
      </c>
      <c r="K5" s="1823" t="s">
        <v>104</v>
      </c>
      <c r="L5" s="404" t="s">
        <v>1052</v>
      </c>
      <c r="M5" s="1860" t="s">
        <v>2212</v>
      </c>
    </row>
    <row r="6" spans="1:13" s="14" customFormat="1" ht="20.25" hidden="1" thickBot="1">
      <c r="A6" s="321" t="s">
        <v>1784</v>
      </c>
      <c r="B6" s="321"/>
      <c r="C6" s="799" t="s">
        <v>1785</v>
      </c>
      <c r="D6" s="461" t="s">
        <v>106</v>
      </c>
      <c r="E6" s="15"/>
      <c r="F6" s="322" t="s">
        <v>107</v>
      </c>
      <c r="G6" s="420"/>
      <c r="H6" s="420"/>
      <c r="I6" s="322"/>
      <c r="J6" s="322" t="s">
        <v>110</v>
      </c>
      <c r="K6" s="1824" t="s">
        <v>1787</v>
      </c>
      <c r="L6" s="322" t="s">
        <v>1788</v>
      </c>
      <c r="M6" s="1829"/>
    </row>
    <row r="7" spans="1:13" s="14" customFormat="1" ht="20.25" hidden="1" thickTop="1">
      <c r="A7" s="398" t="s">
        <v>471</v>
      </c>
      <c r="B7" s="398"/>
      <c r="C7" s="964" t="s">
        <v>451</v>
      </c>
      <c r="D7" s="408" t="s">
        <v>472</v>
      </c>
      <c r="E7" s="408">
        <v>44713</v>
      </c>
      <c r="F7" s="409">
        <v>44714</v>
      </c>
      <c r="G7" s="421" t="s">
        <v>2213</v>
      </c>
      <c r="H7" s="411" t="s">
        <v>2214</v>
      </c>
      <c r="I7" s="408">
        <v>44713</v>
      </c>
      <c r="J7" s="252">
        <f t="shared" ref="J7" si="0">I7+18</f>
        <v>44731</v>
      </c>
      <c r="K7" s="1825">
        <f t="shared" ref="K7" si="1">I7+23</f>
        <v>44736</v>
      </c>
      <c r="L7" s="252">
        <f t="shared" ref="L7" si="2">I7+27</f>
        <v>44740</v>
      </c>
    </row>
    <row r="8" spans="1:13" s="14" customFormat="1" ht="20.25" hidden="1" thickBot="1">
      <c r="A8" s="398"/>
      <c r="B8" s="398"/>
      <c r="C8" s="965"/>
      <c r="D8" s="414"/>
      <c r="E8" s="414"/>
      <c r="F8" s="415"/>
      <c r="G8" s="405"/>
      <c r="H8" s="422"/>
      <c r="I8" s="414"/>
      <c r="J8" s="40"/>
      <c r="K8" s="1826"/>
      <c r="L8" s="40"/>
    </row>
    <row r="9" spans="1:13" s="14" customFormat="1" ht="20.25" hidden="1" thickTop="1">
      <c r="A9" s="398"/>
      <c r="B9" s="398"/>
      <c r="C9" s="964" t="s">
        <v>407</v>
      </c>
      <c r="D9" s="408" t="s">
        <v>474</v>
      </c>
      <c r="E9" s="408">
        <v>44720</v>
      </c>
      <c r="F9" s="409">
        <v>44721</v>
      </c>
      <c r="G9" s="421" t="s">
        <v>2215</v>
      </c>
      <c r="H9" s="411" t="s">
        <v>2216</v>
      </c>
      <c r="I9" s="408">
        <v>44721</v>
      </c>
      <c r="J9" s="252">
        <f t="shared" ref="J9" si="3">I9+18</f>
        <v>44739</v>
      </c>
      <c r="K9" s="1825">
        <f t="shared" ref="K9" si="4">I9+23</f>
        <v>44744</v>
      </c>
      <c r="L9" s="252">
        <f t="shared" ref="L9" si="5">I9+27</f>
        <v>44748</v>
      </c>
    </row>
    <row r="10" spans="1:13" s="14" customFormat="1" ht="20.25" hidden="1" thickBot="1">
      <c r="A10" s="398"/>
      <c r="B10" s="398"/>
      <c r="C10" s="965"/>
      <c r="D10" s="414"/>
      <c r="E10" s="414"/>
      <c r="F10" s="415"/>
      <c r="G10" s="405"/>
      <c r="H10" s="422"/>
      <c r="I10" s="414"/>
      <c r="J10" s="40"/>
      <c r="K10" s="1826"/>
      <c r="L10" s="40"/>
    </row>
    <row r="11" spans="1:13" s="14" customFormat="1" ht="21" hidden="1" thickTop="1" thickBot="1">
      <c r="A11" s="398" t="s">
        <v>476</v>
      </c>
      <c r="B11" s="398"/>
      <c r="C11" s="964" t="s">
        <v>427</v>
      </c>
      <c r="D11" s="408" t="s">
        <v>477</v>
      </c>
      <c r="E11" s="408">
        <v>44726</v>
      </c>
      <c r="F11" s="814" t="s">
        <v>391</v>
      </c>
      <c r="G11" s="489" t="s">
        <v>404</v>
      </c>
      <c r="H11" s="411" t="s">
        <v>2217</v>
      </c>
      <c r="I11" s="408">
        <v>44723</v>
      </c>
      <c r="J11" s="947"/>
      <c r="K11" s="1827"/>
      <c r="L11" s="947"/>
    </row>
    <row r="12" spans="1:13" s="14" customFormat="1" ht="21" hidden="1" thickTop="1" thickBot="1">
      <c r="A12" s="398"/>
      <c r="B12" s="398"/>
      <c r="C12" s="964" t="s">
        <v>410</v>
      </c>
      <c r="D12" s="408" t="s">
        <v>479</v>
      </c>
      <c r="E12" s="408">
        <v>44730</v>
      </c>
      <c r="F12" s="409">
        <v>44731</v>
      </c>
      <c r="G12" s="405"/>
      <c r="H12" s="422"/>
      <c r="I12" s="414"/>
      <c r="J12" s="1065"/>
      <c r="K12" s="1828"/>
      <c r="L12" s="1065"/>
    </row>
    <row r="13" spans="1:13" s="14" customFormat="1" ht="20.25" hidden="1" thickTop="1">
      <c r="A13" s="398" t="s">
        <v>380</v>
      </c>
      <c r="B13" s="398"/>
      <c r="C13" s="964" t="s">
        <v>410</v>
      </c>
      <c r="D13" s="408" t="s">
        <v>479</v>
      </c>
      <c r="E13" s="408">
        <v>44730</v>
      </c>
      <c r="F13" s="409">
        <v>44731</v>
      </c>
      <c r="G13" s="489" t="s">
        <v>404</v>
      </c>
      <c r="H13" s="411" t="s">
        <v>2218</v>
      </c>
      <c r="I13" s="408">
        <v>44730</v>
      </c>
      <c r="J13" s="947"/>
      <c r="K13" s="1827"/>
      <c r="L13" s="947"/>
    </row>
    <row r="14" spans="1:13" s="14" customFormat="1" ht="20.25" hidden="1" thickBot="1">
      <c r="A14" s="398"/>
      <c r="B14" s="398"/>
      <c r="C14" s="965"/>
      <c r="D14" s="414"/>
      <c r="E14" s="414"/>
      <c r="F14" s="415"/>
      <c r="G14" s="405"/>
      <c r="H14" s="422"/>
      <c r="I14" s="414"/>
      <c r="J14" s="1065"/>
      <c r="K14" s="1828"/>
      <c r="L14" s="1065"/>
    </row>
    <row r="15" spans="1:13" s="14" customFormat="1" ht="20.25" hidden="1" thickTop="1">
      <c r="A15" s="398" t="s">
        <v>481</v>
      </c>
      <c r="B15" s="398"/>
      <c r="C15" s="964" t="s">
        <v>482</v>
      </c>
      <c r="D15" s="408" t="s">
        <v>483</v>
      </c>
      <c r="E15" s="408">
        <v>44742</v>
      </c>
      <c r="F15" s="409">
        <v>44743</v>
      </c>
      <c r="G15" s="489" t="s">
        <v>404</v>
      </c>
      <c r="H15" s="411" t="s">
        <v>2219</v>
      </c>
      <c r="I15" s="408">
        <v>44737</v>
      </c>
      <c r="J15" s="947"/>
      <c r="K15" s="1827"/>
      <c r="L15" s="947"/>
    </row>
    <row r="16" spans="1:13" s="14" customFormat="1" ht="20.25" hidden="1" thickBot="1">
      <c r="A16" s="398"/>
      <c r="B16" s="398"/>
      <c r="C16" s="965"/>
      <c r="D16" s="414"/>
      <c r="E16" s="414"/>
      <c r="F16" s="415"/>
      <c r="G16" s="405"/>
      <c r="H16" s="422"/>
      <c r="I16" s="414"/>
      <c r="J16" s="1065"/>
      <c r="K16" s="1828"/>
      <c r="L16" s="1065"/>
    </row>
    <row r="17" spans="1:12" s="14" customFormat="1" ht="20.25" hidden="1" thickTop="1">
      <c r="A17" s="398" t="s">
        <v>325</v>
      </c>
      <c r="B17" s="398"/>
      <c r="C17" s="964" t="s">
        <v>451</v>
      </c>
      <c r="D17" s="408" t="s">
        <v>485</v>
      </c>
      <c r="E17" s="408">
        <v>44749</v>
      </c>
      <c r="F17" s="409">
        <v>44750</v>
      </c>
      <c r="G17" s="421" t="s">
        <v>2220</v>
      </c>
      <c r="H17" s="411" t="s">
        <v>480</v>
      </c>
      <c r="I17" s="408">
        <v>44745</v>
      </c>
      <c r="J17" s="252">
        <f t="shared" ref="J17" si="6">I17+18</f>
        <v>44763</v>
      </c>
      <c r="K17" s="1825">
        <f t="shared" ref="K17" si="7">I17+23</f>
        <v>44768</v>
      </c>
      <c r="L17" s="252">
        <f t="shared" ref="L17" si="8">I17+27</f>
        <v>44772</v>
      </c>
    </row>
    <row r="18" spans="1:12" s="14" customFormat="1" ht="20.25" hidden="1" thickBot="1">
      <c r="A18" s="398"/>
      <c r="B18" s="398"/>
      <c r="C18" s="965"/>
      <c r="D18" s="414"/>
      <c r="E18" s="414"/>
      <c r="F18" s="415"/>
      <c r="G18" s="405"/>
      <c r="H18" s="422"/>
      <c r="I18" s="414"/>
      <c r="J18" s="40"/>
      <c r="K18" s="1826"/>
      <c r="L18" s="40"/>
    </row>
    <row r="19" spans="1:12" s="14" customFormat="1" ht="20.25" hidden="1" thickTop="1">
      <c r="A19" s="398"/>
      <c r="B19" s="398"/>
      <c r="C19" s="964" t="s">
        <v>407</v>
      </c>
      <c r="D19" s="408" t="s">
        <v>487</v>
      </c>
      <c r="E19" s="408">
        <v>44754</v>
      </c>
      <c r="F19" s="409">
        <v>44755</v>
      </c>
      <c r="G19" s="421" t="s">
        <v>2221</v>
      </c>
      <c r="H19" s="411" t="s">
        <v>484</v>
      </c>
      <c r="I19" s="408">
        <v>44761</v>
      </c>
      <c r="J19" s="252">
        <f t="shared" ref="J19" si="9">I19+18</f>
        <v>44779</v>
      </c>
      <c r="K19" s="1825">
        <f t="shared" ref="K19" si="10">I19+23</f>
        <v>44784</v>
      </c>
      <c r="L19" s="252">
        <f t="shared" ref="L19" si="11">I19+27</f>
        <v>44788</v>
      </c>
    </row>
    <row r="20" spans="1:12" ht="13.5" hidden="1" thickBot="1"/>
    <row r="21" spans="1:12" s="14" customFormat="1" ht="20.25" hidden="1" thickTop="1">
      <c r="A21" s="398" t="s">
        <v>489</v>
      </c>
      <c r="B21" s="398"/>
      <c r="C21" s="964" t="s">
        <v>380</v>
      </c>
      <c r="D21" s="408" t="s">
        <v>490</v>
      </c>
      <c r="E21" s="408">
        <v>44760</v>
      </c>
      <c r="F21" s="409">
        <v>44761</v>
      </c>
      <c r="G21" s="421" t="s">
        <v>2222</v>
      </c>
      <c r="H21" s="411" t="s">
        <v>486</v>
      </c>
      <c r="I21" s="408">
        <v>44764</v>
      </c>
      <c r="J21" s="252">
        <f t="shared" ref="J21" si="12">I21+18</f>
        <v>44782</v>
      </c>
      <c r="K21" s="1825">
        <f t="shared" ref="K21" si="13">I21+23</f>
        <v>44787</v>
      </c>
      <c r="L21" s="252">
        <f t="shared" ref="L21" si="14">I21+27</f>
        <v>44791</v>
      </c>
    </row>
    <row r="22" spans="1:12" s="14" customFormat="1" ht="20.25" hidden="1" thickBot="1">
      <c r="A22" s="398"/>
      <c r="B22" s="398"/>
      <c r="C22" s="965"/>
      <c r="D22" s="414"/>
      <c r="E22" s="414"/>
      <c r="F22" s="415"/>
      <c r="G22" s="405"/>
      <c r="H22" s="422"/>
      <c r="I22" s="414"/>
      <c r="J22" s="40"/>
      <c r="K22" s="1826"/>
      <c r="L22" s="40"/>
    </row>
    <row r="23" spans="1:12" s="14" customFormat="1" ht="20.25" hidden="1" thickTop="1">
      <c r="A23" s="398" t="s">
        <v>492</v>
      </c>
      <c r="B23" s="398"/>
      <c r="C23" s="964" t="s">
        <v>410</v>
      </c>
      <c r="D23" s="408" t="s">
        <v>493</v>
      </c>
      <c r="E23" s="408">
        <v>44765</v>
      </c>
      <c r="F23" s="409">
        <v>44767</v>
      </c>
      <c r="G23" s="421" t="s">
        <v>2223</v>
      </c>
      <c r="H23" s="411" t="s">
        <v>2224</v>
      </c>
      <c r="I23" s="408">
        <v>44769</v>
      </c>
      <c r="J23" s="252">
        <f t="shared" ref="J23" si="15">I23+18</f>
        <v>44787</v>
      </c>
      <c r="K23" s="1825">
        <f t="shared" ref="K23" si="16">I23+23</f>
        <v>44792</v>
      </c>
      <c r="L23" s="252">
        <f t="shared" ref="L23" si="17">I23+27</f>
        <v>44796</v>
      </c>
    </row>
    <row r="24" spans="1:12" s="14" customFormat="1" ht="20.25" hidden="1" thickBot="1">
      <c r="A24" s="398"/>
      <c r="B24" s="398"/>
      <c r="C24" s="965"/>
      <c r="D24" s="414"/>
      <c r="E24" s="414"/>
      <c r="F24" s="415"/>
      <c r="G24" s="405"/>
      <c r="H24" s="422"/>
      <c r="I24" s="414"/>
      <c r="J24" s="40"/>
      <c r="K24" s="1826"/>
      <c r="L24" s="40"/>
    </row>
    <row r="25" spans="1:12" s="14" customFormat="1" ht="20.25" hidden="1" thickTop="1">
      <c r="A25" s="398"/>
      <c r="B25" s="398"/>
      <c r="C25" s="964"/>
      <c r="D25" s="408"/>
      <c r="E25" s="408"/>
      <c r="F25" s="409"/>
      <c r="G25" s="421" t="s">
        <v>1958</v>
      </c>
      <c r="H25" s="411" t="s">
        <v>2225</v>
      </c>
      <c r="I25" s="408">
        <v>44772</v>
      </c>
      <c r="J25" s="252">
        <f t="shared" ref="J25" si="18">I25+18</f>
        <v>44790</v>
      </c>
      <c r="K25" s="1825">
        <f t="shared" ref="K25" si="19">I25+23</f>
        <v>44795</v>
      </c>
      <c r="L25" s="252">
        <f t="shared" ref="L25" si="20">I25+27</f>
        <v>44799</v>
      </c>
    </row>
    <row r="26" spans="1:12" s="14" customFormat="1" ht="20.25" hidden="1" thickBot="1">
      <c r="A26" s="398"/>
      <c r="B26" s="398"/>
      <c r="C26" s="965"/>
      <c r="D26" s="414"/>
      <c r="E26" s="414"/>
      <c r="F26" s="415"/>
      <c r="G26" s="405"/>
      <c r="H26" s="422"/>
      <c r="I26" s="414"/>
      <c r="J26" s="40"/>
      <c r="K26" s="1826"/>
      <c r="L26" s="40"/>
    </row>
    <row r="27" spans="1:12" s="14" customFormat="1" ht="20.25" hidden="1" thickTop="1">
      <c r="A27" s="398" t="s">
        <v>325</v>
      </c>
      <c r="B27" s="398"/>
      <c r="C27" s="964" t="s">
        <v>451</v>
      </c>
      <c r="D27" s="408" t="s">
        <v>495</v>
      </c>
      <c r="E27" s="408">
        <v>44773</v>
      </c>
      <c r="F27" s="409">
        <v>44774</v>
      </c>
      <c r="G27" s="421" t="s">
        <v>1920</v>
      </c>
      <c r="H27" s="411" t="s">
        <v>2226</v>
      </c>
      <c r="I27" s="408">
        <v>44779</v>
      </c>
      <c r="J27" s="252">
        <f>I27+18</f>
        <v>44797</v>
      </c>
      <c r="K27" s="1825">
        <f>I27+23</f>
        <v>44802</v>
      </c>
      <c r="L27" s="252">
        <f>I27+27</f>
        <v>44806</v>
      </c>
    </row>
    <row r="28" spans="1:12" s="14" customFormat="1" ht="20.25" hidden="1" thickBot="1">
      <c r="A28" s="398"/>
      <c r="B28" s="398"/>
      <c r="C28" s="965"/>
      <c r="D28" s="414"/>
      <c r="E28" s="414"/>
      <c r="F28" s="415"/>
      <c r="G28" s="405"/>
      <c r="H28" s="422"/>
      <c r="I28" s="414"/>
      <c r="J28" s="40"/>
      <c r="K28" s="1826"/>
      <c r="L28" s="40"/>
    </row>
    <row r="29" spans="1:12" s="14" customFormat="1" ht="20.25" hidden="1" thickTop="1">
      <c r="A29" s="398" t="s">
        <v>2227</v>
      </c>
      <c r="B29" s="398"/>
      <c r="C29" s="964"/>
      <c r="D29" s="408"/>
      <c r="E29" s="408"/>
      <c r="F29" s="409"/>
      <c r="G29" s="421" t="s">
        <v>2228</v>
      </c>
      <c r="H29" s="411" t="s">
        <v>496</v>
      </c>
      <c r="I29" s="408">
        <v>44786</v>
      </c>
      <c r="J29" s="252">
        <f>I29+18</f>
        <v>44804</v>
      </c>
      <c r="K29" s="1825">
        <f>I29+23</f>
        <v>44809</v>
      </c>
      <c r="L29" s="252">
        <f>I29+27</f>
        <v>44813</v>
      </c>
    </row>
    <row r="30" spans="1:12" s="14" customFormat="1" ht="20.25" hidden="1" thickBot="1">
      <c r="A30" s="418"/>
      <c r="B30" s="418"/>
      <c r="C30" s="965"/>
      <c r="D30" s="414"/>
      <c r="E30" s="414"/>
      <c r="F30" s="415"/>
      <c r="G30" s="405"/>
      <c r="H30" s="422"/>
      <c r="I30" s="414"/>
      <c r="J30" s="40"/>
      <c r="K30" s="1826"/>
      <c r="L30" s="40"/>
    </row>
    <row r="31" spans="1:12" s="14" customFormat="1" ht="20.25" hidden="1" thickTop="1">
      <c r="A31" s="398" t="s">
        <v>501</v>
      </c>
      <c r="B31" s="398"/>
      <c r="C31" s="964" t="s">
        <v>498</v>
      </c>
      <c r="D31" s="408" t="s">
        <v>499</v>
      </c>
      <c r="E31" s="408">
        <v>44788</v>
      </c>
      <c r="F31" s="409">
        <v>44789</v>
      </c>
      <c r="G31" s="421" t="s">
        <v>2229</v>
      </c>
      <c r="H31" s="411" t="s">
        <v>500</v>
      </c>
      <c r="I31" s="408">
        <v>44793</v>
      </c>
      <c r="J31" s="252">
        <f>I31+18</f>
        <v>44811</v>
      </c>
      <c r="K31" s="1825">
        <f>I31+23</f>
        <v>44816</v>
      </c>
      <c r="L31" s="252">
        <f>I31+27</f>
        <v>44820</v>
      </c>
    </row>
    <row r="32" spans="1:12" s="14" customFormat="1" ht="20.25" hidden="1" thickBot="1">
      <c r="A32" s="398"/>
      <c r="B32" s="398"/>
      <c r="C32" s="965"/>
      <c r="D32" s="414"/>
      <c r="E32" s="414"/>
      <c r="F32" s="415"/>
      <c r="G32" s="405"/>
      <c r="H32" s="422"/>
      <c r="I32" s="414"/>
      <c r="J32" s="40"/>
      <c r="K32" s="1826"/>
      <c r="L32" s="40"/>
    </row>
    <row r="33" spans="1:14" s="14" customFormat="1" ht="21" hidden="1" thickTop="1" thickBot="1">
      <c r="A33" s="398" t="s">
        <v>380</v>
      </c>
      <c r="B33" s="398"/>
      <c r="C33" s="965" t="s">
        <v>504</v>
      </c>
      <c r="D33" s="414" t="s">
        <v>505</v>
      </c>
      <c r="E33" s="414">
        <v>44793</v>
      </c>
      <c r="F33" s="415">
        <v>44794</v>
      </c>
      <c r="G33" s="421" t="s">
        <v>2024</v>
      </c>
      <c r="H33" s="411" t="s">
        <v>2230</v>
      </c>
      <c r="I33" s="408">
        <v>44800</v>
      </c>
      <c r="J33" s="252">
        <f>I33+18</f>
        <v>44818</v>
      </c>
      <c r="K33" s="1825">
        <f>I33+23</f>
        <v>44823</v>
      </c>
      <c r="L33" s="252">
        <f>I33+27</f>
        <v>44827</v>
      </c>
    </row>
    <row r="34" spans="1:14" s="14" customFormat="1" ht="21" hidden="1" thickTop="1" thickBot="1">
      <c r="A34" s="398"/>
      <c r="B34" s="398"/>
      <c r="C34" s="964" t="s">
        <v>410</v>
      </c>
      <c r="D34" s="408" t="s">
        <v>507</v>
      </c>
      <c r="E34" s="408">
        <v>44795</v>
      </c>
      <c r="F34" s="409">
        <v>44797</v>
      </c>
      <c r="G34" s="405"/>
      <c r="H34" s="422"/>
      <c r="I34" s="414"/>
      <c r="J34" s="40"/>
      <c r="K34" s="1826"/>
      <c r="L34" s="40"/>
    </row>
    <row r="35" spans="1:14" s="14" customFormat="1" ht="20.25" hidden="1" thickTop="1">
      <c r="A35" s="398" t="s">
        <v>508</v>
      </c>
      <c r="B35" s="398"/>
      <c r="C35" s="964" t="s">
        <v>407</v>
      </c>
      <c r="D35" s="408" t="s">
        <v>509</v>
      </c>
      <c r="E35" s="641" t="s">
        <v>391</v>
      </c>
      <c r="F35" s="409"/>
      <c r="G35" s="489" t="s">
        <v>404</v>
      </c>
      <c r="H35" s="411" t="s">
        <v>2231</v>
      </c>
      <c r="I35" s="408">
        <v>44807</v>
      </c>
      <c r="J35" s="947">
        <f>I35+18</f>
        <v>44825</v>
      </c>
      <c r="K35" s="1827">
        <f>I35+23</f>
        <v>44830</v>
      </c>
      <c r="L35" s="947">
        <f>I35+27</f>
        <v>44834</v>
      </c>
    </row>
    <row r="36" spans="1:14" ht="13.5" hidden="1" thickBot="1"/>
    <row r="37" spans="1:14" s="14" customFormat="1" ht="20.25" hidden="1" thickTop="1">
      <c r="A37" s="398"/>
      <c r="B37" s="398"/>
      <c r="C37" s="1038" t="s">
        <v>451</v>
      </c>
      <c r="D37" s="1039" t="s">
        <v>511</v>
      </c>
      <c r="E37" s="1294" t="s">
        <v>391</v>
      </c>
      <c r="F37" s="409"/>
      <c r="G37" s="421" t="s">
        <v>2232</v>
      </c>
      <c r="H37" s="411" t="s">
        <v>2233</v>
      </c>
      <c r="I37" s="408">
        <v>44814</v>
      </c>
      <c r="J37" s="252">
        <f>I37+18</f>
        <v>44832</v>
      </c>
      <c r="K37" s="1825">
        <f>I37+23</f>
        <v>44837</v>
      </c>
      <c r="L37" s="252">
        <f>I37+27</f>
        <v>44841</v>
      </c>
      <c r="M37" s="1830"/>
    </row>
    <row r="38" spans="1:14" s="14" customFormat="1" ht="20.25" hidden="1" thickBot="1">
      <c r="A38" s="398"/>
      <c r="B38" s="398"/>
      <c r="C38" s="965" t="s">
        <v>410</v>
      </c>
      <c r="D38" s="414" t="s">
        <v>512</v>
      </c>
      <c r="E38" s="414">
        <v>44804</v>
      </c>
      <c r="F38" s="415">
        <v>44805</v>
      </c>
      <c r="G38" s="405"/>
      <c r="H38" s="422"/>
      <c r="I38" s="414"/>
      <c r="J38" s="40"/>
      <c r="K38" s="1826"/>
      <c r="L38" s="40"/>
      <c r="M38" s="1830"/>
    </row>
    <row r="39" spans="1:14" s="14" customFormat="1" ht="20.25" hidden="1" thickTop="1">
      <c r="A39" s="398"/>
      <c r="B39" s="398"/>
      <c r="C39" s="964" t="s">
        <v>498</v>
      </c>
      <c r="D39" s="408" t="s">
        <v>513</v>
      </c>
      <c r="E39" s="408">
        <v>44813</v>
      </c>
      <c r="F39" s="409">
        <v>44815</v>
      </c>
      <c r="G39" s="421" t="s">
        <v>2213</v>
      </c>
      <c r="H39" s="411" t="s">
        <v>2234</v>
      </c>
      <c r="I39" s="408">
        <v>44821</v>
      </c>
      <c r="J39" s="252">
        <f>I39+18</f>
        <v>44839</v>
      </c>
      <c r="K39" s="1825">
        <f>I39+23</f>
        <v>44844</v>
      </c>
      <c r="L39" s="252">
        <f>I39+27</f>
        <v>44848</v>
      </c>
      <c r="M39" s="1830"/>
    </row>
    <row r="40" spans="1:14" s="14" customFormat="1" ht="20.25" hidden="1" thickBot="1">
      <c r="A40" s="398"/>
      <c r="B40" s="398"/>
      <c r="C40" s="965"/>
      <c r="D40" s="414"/>
      <c r="E40" s="414"/>
      <c r="F40" s="415"/>
      <c r="G40" s="405"/>
      <c r="H40" s="422"/>
      <c r="I40" s="414"/>
      <c r="J40" s="40"/>
      <c r="K40" s="1826"/>
      <c r="L40" s="40"/>
      <c r="M40" s="1830"/>
    </row>
    <row r="41" spans="1:14" s="14" customFormat="1" ht="20.25" hidden="1" thickTop="1">
      <c r="A41" s="398"/>
      <c r="B41" s="398"/>
      <c r="C41" s="964" t="s">
        <v>516</v>
      </c>
      <c r="D41" s="408" t="s">
        <v>517</v>
      </c>
      <c r="E41" s="408">
        <v>44822</v>
      </c>
      <c r="F41" s="409">
        <v>44824</v>
      </c>
      <c r="G41" s="421" t="s">
        <v>2215</v>
      </c>
      <c r="H41" s="411" t="s">
        <v>515</v>
      </c>
      <c r="I41" s="408">
        <v>44828</v>
      </c>
      <c r="J41" s="252">
        <f>I41+18</f>
        <v>44846</v>
      </c>
      <c r="K41" s="1825">
        <f>I41+23</f>
        <v>44851</v>
      </c>
      <c r="L41" s="252">
        <f>I41+27</f>
        <v>44855</v>
      </c>
      <c r="M41" s="1830"/>
    </row>
    <row r="42" spans="1:14" s="14" customFormat="1" ht="20.25" hidden="1" thickBot="1">
      <c r="A42" s="398"/>
      <c r="B42" s="398"/>
      <c r="C42" s="965"/>
      <c r="D42" s="414"/>
      <c r="E42" s="414"/>
      <c r="F42" s="415"/>
      <c r="G42" s="405"/>
      <c r="H42" s="422"/>
      <c r="I42" s="414"/>
      <c r="J42" s="40"/>
      <c r="K42" s="1826"/>
      <c r="L42" s="40"/>
      <c r="M42" s="1830"/>
    </row>
    <row r="43" spans="1:14" s="14" customFormat="1" ht="20.25" hidden="1" thickTop="1">
      <c r="A43" s="398" t="s">
        <v>410</v>
      </c>
      <c r="B43" s="398"/>
      <c r="C43" s="964" t="s">
        <v>407</v>
      </c>
      <c r="D43" s="408" t="s">
        <v>520</v>
      </c>
      <c r="E43" s="408">
        <v>44826</v>
      </c>
      <c r="F43" s="409">
        <v>44827</v>
      </c>
      <c r="G43" s="421" t="s">
        <v>1842</v>
      </c>
      <c r="H43" s="411" t="s">
        <v>519</v>
      </c>
      <c r="I43" s="408">
        <v>44835</v>
      </c>
      <c r="J43" s="252">
        <f>I43+18</f>
        <v>44853</v>
      </c>
      <c r="K43" s="1825">
        <f>I43+23</f>
        <v>44858</v>
      </c>
      <c r="L43" s="252">
        <f>I43+27</f>
        <v>44862</v>
      </c>
      <c r="M43" s="1830"/>
    </row>
    <row r="44" spans="1:14" s="14" customFormat="1" ht="20.25" hidden="1" thickBot="1">
      <c r="A44" s="398"/>
      <c r="B44" s="398"/>
      <c r="C44" s="965"/>
      <c r="D44" s="414"/>
      <c r="E44" s="414"/>
      <c r="F44" s="415"/>
      <c r="G44" s="405"/>
      <c r="H44" s="422"/>
      <c r="I44" s="414"/>
      <c r="J44" s="40"/>
      <c r="K44" s="1826"/>
      <c r="L44" s="40"/>
      <c r="M44" s="1830"/>
      <c r="N44" s="685"/>
    </row>
    <row r="45" spans="1:14" s="14" customFormat="1" ht="20.25" hidden="1" thickTop="1">
      <c r="A45" s="398" t="s">
        <v>407</v>
      </c>
      <c r="B45" s="398"/>
      <c r="C45" s="964" t="s">
        <v>410</v>
      </c>
      <c r="D45" s="408" t="s">
        <v>522</v>
      </c>
      <c r="E45" s="408">
        <v>44835</v>
      </c>
      <c r="F45" s="409">
        <v>44836</v>
      </c>
      <c r="G45" s="421" t="s">
        <v>2235</v>
      </c>
      <c r="H45" s="411" t="s">
        <v>521</v>
      </c>
      <c r="I45" s="408">
        <v>44842</v>
      </c>
      <c r="J45" s="252">
        <f>I45+18</f>
        <v>44860</v>
      </c>
      <c r="K45" s="1825">
        <f>I45+23</f>
        <v>44865</v>
      </c>
      <c r="L45" s="252">
        <f>I45+27</f>
        <v>44869</v>
      </c>
      <c r="M45" s="1830"/>
      <c r="N45" s="685" t="s">
        <v>2236</v>
      </c>
    </row>
    <row r="46" spans="1:14" s="14" customFormat="1" ht="20.25" hidden="1" thickBot="1">
      <c r="A46" s="398"/>
      <c r="B46" s="398"/>
      <c r="C46" s="965"/>
      <c r="D46" s="414"/>
      <c r="E46" s="414"/>
      <c r="F46" s="415"/>
      <c r="G46" s="405"/>
      <c r="H46" s="422"/>
      <c r="I46" s="414"/>
      <c r="J46" s="40"/>
      <c r="K46" s="1826"/>
      <c r="L46" s="40"/>
      <c r="M46" s="1830"/>
      <c r="N46" s="685" t="s">
        <v>528</v>
      </c>
    </row>
    <row r="47" spans="1:14" s="14" customFormat="1" ht="20.25" hidden="1" thickTop="1">
      <c r="A47" s="398"/>
      <c r="B47" s="398"/>
      <c r="C47" s="964" t="s">
        <v>451</v>
      </c>
      <c r="D47" s="408" t="s">
        <v>524</v>
      </c>
      <c r="E47" s="408">
        <v>44840</v>
      </c>
      <c r="F47" s="409">
        <v>44841</v>
      </c>
      <c r="G47" s="421" t="s">
        <v>2220</v>
      </c>
      <c r="H47" s="411" t="s">
        <v>2237</v>
      </c>
      <c r="I47" s="408">
        <v>44849</v>
      </c>
      <c r="J47" s="252">
        <f t="shared" ref="J47" si="21">I47+18</f>
        <v>44867</v>
      </c>
      <c r="K47" s="1825">
        <f t="shared" ref="K47" si="22">I47+23</f>
        <v>44872</v>
      </c>
      <c r="L47" s="252">
        <f t="shared" ref="L47" si="23">I47+27</f>
        <v>44876</v>
      </c>
      <c r="M47" s="1830"/>
      <c r="N47" s="685" t="s">
        <v>527</v>
      </c>
    </row>
    <row r="48" spans="1:14" s="14" customFormat="1" ht="20.25" hidden="1" thickBot="1">
      <c r="A48" s="398"/>
      <c r="B48" s="398"/>
      <c r="C48" s="965"/>
      <c r="D48" s="414"/>
      <c r="E48" s="414"/>
      <c r="F48" s="415"/>
      <c r="G48" s="405"/>
      <c r="H48" s="422"/>
      <c r="I48" s="414"/>
      <c r="J48" s="40"/>
      <c r="K48" s="1826"/>
      <c r="L48" s="40"/>
      <c r="M48" s="1830"/>
      <c r="N48" s="685" t="s">
        <v>528</v>
      </c>
    </row>
    <row r="49" spans="1:14" s="14" customFormat="1" ht="20.25" hidden="1" thickTop="1">
      <c r="A49" s="398" t="s">
        <v>529</v>
      </c>
      <c r="B49" s="398"/>
      <c r="C49" s="964" t="s">
        <v>530</v>
      </c>
      <c r="D49" s="408" t="s">
        <v>531</v>
      </c>
      <c r="E49" s="408">
        <v>44849</v>
      </c>
      <c r="F49" s="409">
        <v>44850</v>
      </c>
      <c r="G49" s="421" t="s">
        <v>2221</v>
      </c>
      <c r="H49" s="411" t="s">
        <v>2238</v>
      </c>
      <c r="I49" s="408">
        <v>44856</v>
      </c>
      <c r="J49" s="252">
        <f t="shared" ref="J49" si="24">I49+18</f>
        <v>44874</v>
      </c>
      <c r="K49" s="1825">
        <f t="shared" ref="K49" si="25">I49+23</f>
        <v>44879</v>
      </c>
      <c r="L49" s="252">
        <f t="shared" ref="L49" si="26">I49+27</f>
        <v>44883</v>
      </c>
      <c r="M49" s="1830"/>
    </row>
    <row r="50" spans="1:14" s="14" customFormat="1" ht="20.25" hidden="1" thickBot="1">
      <c r="A50" s="398"/>
      <c r="B50" s="398"/>
      <c r="C50" s="965"/>
      <c r="D50" s="414"/>
      <c r="E50" s="414"/>
      <c r="F50" s="415"/>
      <c r="G50" s="405"/>
      <c r="H50" s="422"/>
      <c r="I50" s="414"/>
      <c r="J50" s="40"/>
      <c r="K50" s="1826"/>
      <c r="L50" s="40"/>
      <c r="M50" s="1830"/>
    </row>
    <row r="51" spans="1:14" s="14" customFormat="1" ht="20.25" hidden="1" thickTop="1">
      <c r="A51" s="398" t="s">
        <v>516</v>
      </c>
      <c r="B51" s="398"/>
      <c r="C51" s="964" t="s">
        <v>451</v>
      </c>
      <c r="D51" s="408" t="s">
        <v>533</v>
      </c>
      <c r="E51" s="408">
        <v>44857</v>
      </c>
      <c r="F51" s="409">
        <v>44858</v>
      </c>
      <c r="G51" s="421" t="s">
        <v>2223</v>
      </c>
      <c r="H51" s="411" t="s">
        <v>532</v>
      </c>
      <c r="I51" s="408">
        <v>44863</v>
      </c>
      <c r="J51" s="252">
        <f t="shared" ref="J51" si="27">I51+18</f>
        <v>44881</v>
      </c>
      <c r="K51" s="1825">
        <f t="shared" ref="K51" si="28">I51+23</f>
        <v>44886</v>
      </c>
      <c r="L51" s="252">
        <f t="shared" ref="L51" si="29">I51+27</f>
        <v>44890</v>
      </c>
      <c r="M51" s="1830"/>
      <c r="N51" s="685" t="s">
        <v>527</v>
      </c>
    </row>
    <row r="52" spans="1:14" s="14" customFormat="1" ht="20.25" hidden="1" thickBot="1">
      <c r="A52" s="398"/>
      <c r="B52" s="398"/>
      <c r="C52" s="965"/>
      <c r="D52" s="414"/>
      <c r="E52" s="414"/>
      <c r="F52" s="415"/>
      <c r="G52" s="405"/>
      <c r="H52" s="422"/>
      <c r="I52" s="414"/>
      <c r="J52" s="40"/>
      <c r="K52" s="1826"/>
      <c r="L52" s="40"/>
      <c r="M52" s="1830"/>
      <c r="N52" s="685" t="s">
        <v>528</v>
      </c>
    </row>
    <row r="53" spans="1:14" s="14" customFormat="1" ht="20.25" hidden="1" thickTop="1">
      <c r="A53" s="398" t="s">
        <v>407</v>
      </c>
      <c r="B53" s="398"/>
      <c r="C53" s="964" t="s">
        <v>451</v>
      </c>
      <c r="D53" s="408" t="s">
        <v>536</v>
      </c>
      <c r="E53" s="408">
        <v>44863</v>
      </c>
      <c r="F53" s="409">
        <v>44864</v>
      </c>
      <c r="G53" s="421" t="s">
        <v>1958</v>
      </c>
      <c r="H53" s="411" t="s">
        <v>534</v>
      </c>
      <c r="I53" s="408">
        <v>44870</v>
      </c>
      <c r="J53" s="252">
        <f t="shared" ref="J53" si="30">I53+18</f>
        <v>44888</v>
      </c>
      <c r="K53" s="1825">
        <f t="shared" ref="K53" si="31">I53+23</f>
        <v>44893</v>
      </c>
      <c r="L53" s="252">
        <f t="shared" ref="L53" si="32">I53+27</f>
        <v>44897</v>
      </c>
      <c r="M53" s="1830"/>
    </row>
    <row r="54" spans="1:14" s="14" customFormat="1" ht="20.25" hidden="1" thickBot="1">
      <c r="A54" s="398"/>
      <c r="B54" s="398"/>
      <c r="C54" s="965"/>
      <c r="D54" s="414"/>
      <c r="E54" s="414"/>
      <c r="F54" s="415"/>
      <c r="G54" s="405"/>
      <c r="H54" s="422"/>
      <c r="I54" s="414"/>
      <c r="J54" s="40"/>
      <c r="K54" s="1826"/>
      <c r="L54" s="40"/>
      <c r="M54" s="1830"/>
    </row>
    <row r="55" spans="1:14" s="14" customFormat="1" ht="21" hidden="1" thickTop="1" thickBot="1">
      <c r="A55" s="398" t="s">
        <v>516</v>
      </c>
      <c r="B55" s="398"/>
      <c r="C55" s="964" t="s">
        <v>538</v>
      </c>
      <c r="D55" s="408" t="s">
        <v>539</v>
      </c>
      <c r="E55" s="408">
        <v>44875</v>
      </c>
      <c r="F55" s="409">
        <v>44876</v>
      </c>
      <c r="G55" s="421" t="s">
        <v>1920</v>
      </c>
      <c r="H55" s="411" t="s">
        <v>2239</v>
      </c>
      <c r="I55" s="408">
        <v>44877</v>
      </c>
      <c r="J55" s="252">
        <f t="shared" ref="J55" si="33">I55+18</f>
        <v>44895</v>
      </c>
      <c r="K55" s="1825">
        <f t="shared" ref="K55" si="34">I55+23</f>
        <v>44900</v>
      </c>
      <c r="L55" s="252">
        <f t="shared" ref="L55" si="35">I55+27</f>
        <v>44904</v>
      </c>
      <c r="M55" s="1830"/>
    </row>
    <row r="56" spans="1:14" s="14" customFormat="1" ht="21" hidden="1" thickTop="1" thickBot="1">
      <c r="A56" s="398"/>
      <c r="B56" s="398"/>
      <c r="C56" s="964" t="s">
        <v>410</v>
      </c>
      <c r="D56" s="408" t="s">
        <v>541</v>
      </c>
      <c r="E56" s="408">
        <v>44873</v>
      </c>
      <c r="F56" s="409">
        <v>44875</v>
      </c>
      <c r="G56" s="405"/>
      <c r="H56" s="422"/>
      <c r="I56" s="414"/>
      <c r="J56" s="40"/>
      <c r="K56" s="1826"/>
      <c r="L56" s="40"/>
      <c r="M56" s="1830"/>
    </row>
    <row r="57" spans="1:14" s="14" customFormat="1" ht="20.25" hidden="1" thickTop="1">
      <c r="A57" s="398"/>
      <c r="B57" s="398"/>
      <c r="C57" s="964" t="s">
        <v>410</v>
      </c>
      <c r="D57" s="408" t="s">
        <v>541</v>
      </c>
      <c r="E57" s="408">
        <v>44873</v>
      </c>
      <c r="F57" s="409">
        <v>44875</v>
      </c>
      <c r="G57" s="421" t="s">
        <v>2228</v>
      </c>
      <c r="H57" s="411" t="s">
        <v>2240</v>
      </c>
      <c r="I57" s="408">
        <v>44884</v>
      </c>
      <c r="J57" s="252">
        <f t="shared" ref="J57" si="36">I57+18</f>
        <v>44902</v>
      </c>
      <c r="K57" s="1825">
        <f t="shared" ref="K57" si="37">I57+23</f>
        <v>44907</v>
      </c>
      <c r="L57" s="252">
        <f t="shared" ref="L57" si="38">I57+27</f>
        <v>44911</v>
      </c>
      <c r="M57" s="1830"/>
      <c r="N57" s="685" t="s">
        <v>527</v>
      </c>
    </row>
    <row r="58" spans="1:14" s="14" customFormat="1" ht="20.25" hidden="1" thickBot="1">
      <c r="A58" s="398"/>
      <c r="B58" s="398"/>
      <c r="C58" s="965"/>
      <c r="D58" s="414"/>
      <c r="E58" s="414"/>
      <c r="F58" s="415"/>
      <c r="G58" s="405"/>
      <c r="H58" s="422"/>
      <c r="I58" s="414"/>
      <c r="J58" s="40"/>
      <c r="K58" s="1826"/>
      <c r="L58" s="40"/>
      <c r="M58" s="1830"/>
      <c r="N58" s="685" t="s">
        <v>528</v>
      </c>
    </row>
    <row r="59" spans="1:14" s="14" customFormat="1" ht="20.25" hidden="1" thickTop="1">
      <c r="A59" s="398"/>
      <c r="B59" s="398"/>
      <c r="C59" s="964" t="s">
        <v>451</v>
      </c>
      <c r="D59" s="408" t="s">
        <v>543</v>
      </c>
      <c r="E59" s="408">
        <v>44885</v>
      </c>
      <c r="F59" s="409">
        <v>44886</v>
      </c>
      <c r="G59" s="421" t="s">
        <v>2229</v>
      </c>
      <c r="H59" s="411" t="s">
        <v>2241</v>
      </c>
      <c r="I59" s="408">
        <v>44891</v>
      </c>
      <c r="J59" s="252">
        <f t="shared" ref="J59" si="39">I59+18</f>
        <v>44909</v>
      </c>
      <c r="K59" s="1825">
        <f t="shared" ref="K59" si="40">I59+23</f>
        <v>44914</v>
      </c>
      <c r="L59" s="252">
        <f t="shared" ref="L59" si="41">I59+27</f>
        <v>44918</v>
      </c>
      <c r="M59" s="1830"/>
    </row>
    <row r="60" spans="1:14" s="14" customFormat="1" ht="20.25" hidden="1" thickBot="1">
      <c r="A60" s="398"/>
      <c r="B60" s="398"/>
      <c r="C60" s="965"/>
      <c r="D60" s="414"/>
      <c r="E60" s="414"/>
      <c r="F60" s="415"/>
      <c r="G60" s="405"/>
      <c r="H60" s="422"/>
      <c r="I60" s="414"/>
      <c r="J60" s="40"/>
      <c r="K60" s="1826"/>
      <c r="L60" s="40"/>
      <c r="M60" s="1830"/>
    </row>
    <row r="61" spans="1:14" s="14" customFormat="1" ht="20.25" hidden="1" thickTop="1">
      <c r="A61" s="398" t="s">
        <v>529</v>
      </c>
      <c r="B61" s="398"/>
      <c r="C61" s="964" t="s">
        <v>246</v>
      </c>
      <c r="D61" s="408" t="s">
        <v>545</v>
      </c>
      <c r="E61" s="408">
        <v>44890</v>
      </c>
      <c r="F61" s="409">
        <v>44891</v>
      </c>
      <c r="G61" s="421" t="s">
        <v>2024</v>
      </c>
      <c r="H61" s="411" t="s">
        <v>544</v>
      </c>
      <c r="I61" s="408">
        <v>44898</v>
      </c>
      <c r="J61" s="252">
        <f t="shared" ref="J61" si="42">I61+18</f>
        <v>44916</v>
      </c>
      <c r="K61" s="1825">
        <f t="shared" ref="K61" si="43">I61+23</f>
        <v>44921</v>
      </c>
      <c r="L61" s="252">
        <f t="shared" ref="L61" si="44">I61+27</f>
        <v>44925</v>
      </c>
      <c r="M61" s="1830"/>
    </row>
    <row r="62" spans="1:14" s="14" customFormat="1" ht="20.25" hidden="1" thickBot="1">
      <c r="A62" s="398"/>
      <c r="B62" s="398"/>
      <c r="C62" s="965"/>
      <c r="D62" s="414"/>
      <c r="E62" s="414"/>
      <c r="F62" s="415"/>
      <c r="G62" s="405"/>
      <c r="H62" s="422"/>
      <c r="I62" s="414"/>
      <c r="J62" s="40"/>
      <c r="K62" s="1826"/>
      <c r="L62" s="40"/>
      <c r="M62" s="1830"/>
    </row>
    <row r="63" spans="1:14" s="14" customFormat="1" ht="20.25" hidden="1" thickTop="1">
      <c r="A63" s="398" t="s">
        <v>547</v>
      </c>
      <c r="B63" s="398"/>
      <c r="C63" s="964" t="s">
        <v>407</v>
      </c>
      <c r="D63" s="408" t="s">
        <v>548</v>
      </c>
      <c r="E63" s="408">
        <v>44897</v>
      </c>
      <c r="F63" s="409">
        <v>44898</v>
      </c>
      <c r="G63" s="489" t="s">
        <v>404</v>
      </c>
      <c r="H63" s="411" t="s">
        <v>2242</v>
      </c>
      <c r="I63" s="408">
        <v>44905</v>
      </c>
      <c r="J63" s="947"/>
      <c r="K63" s="1827"/>
      <c r="L63" s="947"/>
      <c r="M63" s="1830"/>
    </row>
    <row r="64" spans="1:14" s="14" customFormat="1" ht="20.25" hidden="1" thickBot="1">
      <c r="A64" s="398"/>
      <c r="B64" s="398"/>
      <c r="C64" s="965"/>
      <c r="D64" s="414"/>
      <c r="E64" s="414"/>
      <c r="F64" s="415"/>
      <c r="G64" s="405"/>
      <c r="H64" s="422"/>
      <c r="I64" s="414"/>
      <c r="J64" s="1065"/>
      <c r="K64" s="1828"/>
      <c r="L64" s="1065"/>
      <c r="M64" s="1830"/>
    </row>
    <row r="65" spans="1:13" s="14" customFormat="1" ht="20.25" hidden="1" thickTop="1">
      <c r="A65" s="398" t="s">
        <v>550</v>
      </c>
      <c r="B65" s="398"/>
      <c r="C65" s="964" t="s">
        <v>551</v>
      </c>
      <c r="D65" s="408" t="s">
        <v>552</v>
      </c>
      <c r="E65" s="408">
        <v>44903</v>
      </c>
      <c r="F65" s="409">
        <v>44905</v>
      </c>
      <c r="G65" s="421" t="s">
        <v>2222</v>
      </c>
      <c r="H65" s="411" t="s">
        <v>2243</v>
      </c>
      <c r="I65" s="408">
        <v>44912</v>
      </c>
      <c r="J65" s="252">
        <f>I65+18</f>
        <v>44930</v>
      </c>
      <c r="K65" s="1825">
        <f>I65+23</f>
        <v>44935</v>
      </c>
      <c r="L65" s="252">
        <f>I65+27</f>
        <v>44939</v>
      </c>
      <c r="M65" s="1830"/>
    </row>
    <row r="66" spans="1:13" s="14" customFormat="1" ht="20.25" hidden="1" thickBot="1">
      <c r="A66" s="398"/>
      <c r="B66" s="398"/>
      <c r="C66" s="965"/>
      <c r="D66" s="414"/>
      <c r="E66" s="414"/>
      <c r="F66" s="415"/>
      <c r="G66" s="405"/>
      <c r="H66" s="422"/>
      <c r="I66" s="414"/>
      <c r="J66" s="40"/>
      <c r="K66" s="1826"/>
      <c r="L66" s="40"/>
      <c r="M66" s="1830"/>
    </row>
    <row r="67" spans="1:13" s="14" customFormat="1" ht="20.25" hidden="1" thickTop="1">
      <c r="A67" s="398"/>
      <c r="B67" s="398"/>
      <c r="C67" s="964" t="s">
        <v>410</v>
      </c>
      <c r="D67" s="408" t="s">
        <v>554</v>
      </c>
      <c r="E67" s="408">
        <v>44911</v>
      </c>
      <c r="F67" s="409">
        <v>44912</v>
      </c>
      <c r="G67" s="421" t="s">
        <v>2232</v>
      </c>
      <c r="H67" s="411" t="s">
        <v>553</v>
      </c>
      <c r="I67" s="408">
        <v>44919</v>
      </c>
      <c r="J67" s="252">
        <f>I67+18</f>
        <v>44937</v>
      </c>
      <c r="K67" s="1825">
        <f>I67+23</f>
        <v>44942</v>
      </c>
      <c r="L67" s="252">
        <f>I67+27</f>
        <v>44946</v>
      </c>
      <c r="M67" s="1830"/>
    </row>
    <row r="68" spans="1:13" ht="13.5" hidden="1" thickBot="1"/>
    <row r="69" spans="1:13" s="14" customFormat="1" ht="20.25" hidden="1" thickTop="1">
      <c r="A69" s="398" t="s">
        <v>556</v>
      </c>
      <c r="B69" s="398"/>
      <c r="C69" s="964" t="s">
        <v>557</v>
      </c>
      <c r="D69" s="408" t="s">
        <v>558</v>
      </c>
      <c r="E69" s="408">
        <v>44917</v>
      </c>
      <c r="F69" s="409">
        <v>44918</v>
      </c>
      <c r="G69" s="421" t="s">
        <v>2213</v>
      </c>
      <c r="H69" s="411" t="s">
        <v>555</v>
      </c>
      <c r="I69" s="408">
        <v>44926</v>
      </c>
      <c r="J69" s="252">
        <f>I69+18</f>
        <v>44944</v>
      </c>
      <c r="K69" s="1825">
        <f>I69+23</f>
        <v>44949</v>
      </c>
      <c r="L69" s="252">
        <f>I69+27</f>
        <v>44953</v>
      </c>
    </row>
    <row r="70" spans="1:13" s="14" customFormat="1" ht="20.25" hidden="1" thickBot="1">
      <c r="A70" s="398"/>
      <c r="B70" s="398"/>
      <c r="C70" s="965"/>
      <c r="D70" s="414"/>
      <c r="E70" s="414"/>
      <c r="F70" s="415"/>
      <c r="G70" s="405"/>
      <c r="H70" s="422"/>
      <c r="I70" s="414"/>
      <c r="J70" s="40"/>
      <c r="K70" s="1826"/>
      <c r="L70" s="40"/>
    </row>
    <row r="71" spans="1:13" s="14" customFormat="1" ht="20.25" hidden="1" thickTop="1">
      <c r="A71" s="398"/>
      <c r="B71" s="398"/>
      <c r="C71" s="964" t="s">
        <v>451</v>
      </c>
      <c r="D71" s="408" t="s">
        <v>560</v>
      </c>
      <c r="E71" s="408">
        <v>44926</v>
      </c>
      <c r="F71" s="409">
        <v>44562</v>
      </c>
      <c r="G71" s="421" t="s">
        <v>2215</v>
      </c>
      <c r="H71" s="411" t="s">
        <v>2244</v>
      </c>
      <c r="I71" s="408">
        <v>44933</v>
      </c>
      <c r="J71" s="252">
        <f>I71+18</f>
        <v>44951</v>
      </c>
      <c r="K71" s="1825">
        <f>I71+23</f>
        <v>44956</v>
      </c>
      <c r="L71" s="252">
        <f>I71+27</f>
        <v>44960</v>
      </c>
    </row>
    <row r="72" spans="1:13" s="14" customFormat="1" ht="20.25" hidden="1" thickBot="1">
      <c r="A72" s="398"/>
      <c r="B72" s="398"/>
      <c r="C72" s="965"/>
      <c r="D72" s="414"/>
      <c r="E72" s="414"/>
      <c r="F72" s="415"/>
      <c r="G72" s="405"/>
      <c r="H72" s="422"/>
      <c r="I72" s="414"/>
      <c r="J72" s="40"/>
      <c r="K72" s="1826"/>
      <c r="L72" s="40"/>
    </row>
    <row r="73" spans="1:13" s="14" customFormat="1" ht="20.25" hidden="1" thickTop="1">
      <c r="A73" s="398"/>
      <c r="B73" s="398"/>
      <c r="C73" s="964" t="s">
        <v>246</v>
      </c>
      <c r="D73" s="408" t="s">
        <v>562</v>
      </c>
      <c r="E73" s="408">
        <v>44931</v>
      </c>
      <c r="F73" s="409">
        <v>44932</v>
      </c>
      <c r="G73" s="421" t="s">
        <v>2235</v>
      </c>
      <c r="H73" s="411" t="s">
        <v>561</v>
      </c>
      <c r="I73" s="408">
        <v>44940</v>
      </c>
      <c r="J73" s="252">
        <f>I73+18</f>
        <v>44958</v>
      </c>
      <c r="K73" s="1825">
        <f>I73+23</f>
        <v>44963</v>
      </c>
      <c r="L73" s="252">
        <f>I73+27</f>
        <v>44967</v>
      </c>
    </row>
    <row r="74" spans="1:13" s="14" customFormat="1" ht="20.25" hidden="1" thickBot="1">
      <c r="A74" s="398"/>
      <c r="B74" s="398"/>
      <c r="C74" s="965"/>
      <c r="D74" s="414"/>
      <c r="E74" s="414"/>
      <c r="F74" s="415"/>
      <c r="G74" s="405"/>
      <c r="H74" s="422"/>
      <c r="I74" s="414"/>
      <c r="J74" s="40"/>
      <c r="K74" s="1826"/>
      <c r="L74" s="40"/>
    </row>
    <row r="75" spans="1:13" s="14" customFormat="1" ht="20.25" hidden="1" thickTop="1">
      <c r="A75" s="398"/>
      <c r="B75" s="398"/>
      <c r="C75" s="964" t="s">
        <v>407</v>
      </c>
      <c r="D75" s="408" t="s">
        <v>564</v>
      </c>
      <c r="E75" s="408">
        <v>44940</v>
      </c>
      <c r="F75" s="409">
        <v>44941</v>
      </c>
      <c r="G75" s="421" t="s">
        <v>2220</v>
      </c>
      <c r="H75" s="411" t="s">
        <v>2245</v>
      </c>
      <c r="I75" s="408">
        <v>44947</v>
      </c>
      <c r="J75" s="252">
        <f>I75+18</f>
        <v>44965</v>
      </c>
      <c r="K75" s="1825">
        <f>I75+23</f>
        <v>44970</v>
      </c>
      <c r="L75" s="252">
        <f>I75+27</f>
        <v>44974</v>
      </c>
    </row>
    <row r="76" spans="1:13" s="14" customFormat="1" ht="20.25" hidden="1" thickBot="1">
      <c r="A76" s="398"/>
      <c r="B76" s="398"/>
      <c r="C76" s="965"/>
      <c r="D76" s="414"/>
      <c r="E76" s="414"/>
      <c r="F76" s="415"/>
      <c r="G76" s="405"/>
      <c r="H76" s="422"/>
      <c r="I76" s="414"/>
      <c r="J76" s="40"/>
      <c r="K76" s="1826"/>
      <c r="L76" s="40"/>
    </row>
    <row r="77" spans="1:13" s="14" customFormat="1" ht="20.25" hidden="1" thickTop="1">
      <c r="A77" s="398" t="s">
        <v>566</v>
      </c>
      <c r="B77" s="398"/>
      <c r="C77" s="964" t="s">
        <v>567</v>
      </c>
      <c r="D77" s="408" t="s">
        <v>568</v>
      </c>
      <c r="E77" s="408">
        <v>44947</v>
      </c>
      <c r="F77" s="409">
        <v>44947</v>
      </c>
      <c r="G77" s="421" t="s">
        <v>2221</v>
      </c>
      <c r="H77" s="411" t="s">
        <v>2246</v>
      </c>
      <c r="I77" s="408">
        <v>44954</v>
      </c>
      <c r="J77" s="252">
        <f>I77+18</f>
        <v>44972</v>
      </c>
      <c r="K77" s="1825">
        <f>I77+23</f>
        <v>44977</v>
      </c>
      <c r="L77" s="252">
        <f>I77+27</f>
        <v>44981</v>
      </c>
    </row>
    <row r="78" spans="1:13" s="14" customFormat="1" ht="20.25" hidden="1" thickBot="1">
      <c r="A78" s="398"/>
      <c r="B78" s="398"/>
      <c r="C78" s="965"/>
      <c r="D78" s="414"/>
      <c r="E78" s="414"/>
      <c r="F78" s="415"/>
      <c r="G78" s="405"/>
      <c r="H78" s="422"/>
      <c r="I78" s="414"/>
      <c r="J78" s="40"/>
      <c r="K78" s="1826"/>
      <c r="L78" s="40"/>
    </row>
    <row r="79" spans="1:13" s="14" customFormat="1" ht="20.25" hidden="1" thickTop="1">
      <c r="A79" s="398"/>
      <c r="B79" s="398"/>
      <c r="C79" s="964" t="s">
        <v>410</v>
      </c>
      <c r="D79" s="408" t="s">
        <v>571</v>
      </c>
      <c r="E79" s="408">
        <v>44954</v>
      </c>
      <c r="F79" s="409">
        <v>44956</v>
      </c>
      <c r="G79" s="421" t="s">
        <v>2223</v>
      </c>
      <c r="H79" s="411" t="s">
        <v>570</v>
      </c>
      <c r="I79" s="408">
        <v>44961</v>
      </c>
      <c r="J79" s="252">
        <f>I79+18</f>
        <v>44979</v>
      </c>
      <c r="K79" s="1825">
        <f>I79+23</f>
        <v>44984</v>
      </c>
      <c r="L79" s="252">
        <f>I79+27</f>
        <v>44988</v>
      </c>
    </row>
    <row r="80" spans="1:13" s="14" customFormat="1" ht="20.25" hidden="1" thickBot="1">
      <c r="A80" s="398"/>
      <c r="B80" s="398"/>
      <c r="C80" s="965"/>
      <c r="D80" s="414"/>
      <c r="E80" s="414"/>
      <c r="F80" s="415"/>
      <c r="G80" s="405"/>
      <c r="H80" s="422"/>
      <c r="I80" s="414"/>
      <c r="J80" s="40"/>
      <c r="K80" s="1826"/>
      <c r="L80" s="40"/>
    </row>
    <row r="81" spans="1:12" s="14" customFormat="1" ht="20.25" hidden="1" thickTop="1">
      <c r="A81" s="398" t="s">
        <v>573</v>
      </c>
      <c r="B81" s="398"/>
      <c r="C81" s="964" t="s">
        <v>574</v>
      </c>
      <c r="D81" s="408" t="s">
        <v>575</v>
      </c>
      <c r="E81" s="408">
        <v>44962</v>
      </c>
      <c r="F81" s="409">
        <v>44963</v>
      </c>
      <c r="G81" s="421" t="s">
        <v>1958</v>
      </c>
      <c r="H81" s="411" t="s">
        <v>2247</v>
      </c>
      <c r="I81" s="408">
        <v>44968</v>
      </c>
      <c r="J81" s="252">
        <f t="shared" ref="J81" si="45">I81+18</f>
        <v>44986</v>
      </c>
      <c r="K81" s="1825">
        <f t="shared" ref="K81" si="46">I81+23</f>
        <v>44991</v>
      </c>
      <c r="L81" s="252">
        <f t="shared" ref="L81" si="47">I81+27</f>
        <v>44995</v>
      </c>
    </row>
    <row r="82" spans="1:12" s="14" customFormat="1" ht="20.25" hidden="1" thickBot="1">
      <c r="A82" s="398"/>
      <c r="B82" s="398"/>
      <c r="C82" s="965"/>
      <c r="D82" s="414"/>
      <c r="E82" s="414"/>
      <c r="F82" s="415"/>
      <c r="G82" s="405"/>
      <c r="H82" s="422"/>
      <c r="I82" s="414"/>
      <c r="J82" s="40"/>
      <c r="K82" s="1826"/>
      <c r="L82" s="40"/>
    </row>
    <row r="83" spans="1:12" s="14" customFormat="1" ht="20.25" hidden="1" thickTop="1">
      <c r="A83" s="398"/>
      <c r="B83" s="398"/>
      <c r="C83" s="964" t="s">
        <v>451</v>
      </c>
      <c r="D83" s="408" t="s">
        <v>577</v>
      </c>
      <c r="E83" s="408">
        <v>44966</v>
      </c>
      <c r="F83" s="409">
        <v>44968</v>
      </c>
      <c r="G83" s="421" t="s">
        <v>1920</v>
      </c>
      <c r="H83" s="411" t="s">
        <v>2248</v>
      </c>
      <c r="I83" s="408">
        <v>44975</v>
      </c>
      <c r="J83" s="252">
        <f t="shared" ref="J83" si="48">I83+18</f>
        <v>44993</v>
      </c>
      <c r="K83" s="1825">
        <f t="shared" ref="K83" si="49">I83+23</f>
        <v>44998</v>
      </c>
      <c r="L83" s="252">
        <f t="shared" ref="L83" si="50">I83+27</f>
        <v>45002</v>
      </c>
    </row>
    <row r="84" spans="1:12" ht="13.5" hidden="1" thickBot="1"/>
    <row r="85" spans="1:12" s="14" customFormat="1" ht="20.25" hidden="1" thickTop="1">
      <c r="A85" s="398" t="s">
        <v>579</v>
      </c>
      <c r="B85" s="398"/>
      <c r="C85" s="964" t="s">
        <v>451</v>
      </c>
      <c r="D85" s="408" t="s">
        <v>580</v>
      </c>
      <c r="E85" s="408">
        <v>44973</v>
      </c>
      <c r="F85" s="409">
        <v>44974</v>
      </c>
      <c r="G85" s="421" t="s">
        <v>2228</v>
      </c>
      <c r="H85" s="411" t="s">
        <v>2249</v>
      </c>
      <c r="I85" s="408">
        <v>44982</v>
      </c>
      <c r="J85" s="252">
        <f t="shared" ref="J85" si="51">I85+18</f>
        <v>45000</v>
      </c>
      <c r="K85" s="1825">
        <f t="shared" ref="K85" si="52">I85+23</f>
        <v>45005</v>
      </c>
      <c r="L85" s="252">
        <f t="shared" ref="L85" si="53">I85+27</f>
        <v>45009</v>
      </c>
    </row>
    <row r="86" spans="1:12" s="14" customFormat="1" ht="20.25" hidden="1" thickBot="1">
      <c r="A86" s="398"/>
      <c r="B86" s="398"/>
      <c r="C86" s="965"/>
      <c r="D86" s="414"/>
      <c r="E86" s="414"/>
      <c r="F86" s="415"/>
      <c r="G86" s="405"/>
      <c r="H86" s="422"/>
      <c r="I86" s="414"/>
      <c r="J86" s="40"/>
      <c r="K86" s="1826"/>
      <c r="L86" s="40"/>
    </row>
    <row r="87" spans="1:12" s="14" customFormat="1" ht="20.25" hidden="1" thickTop="1">
      <c r="A87" s="398" t="s">
        <v>582</v>
      </c>
      <c r="B87" s="398"/>
      <c r="C87" s="964" t="s">
        <v>583</v>
      </c>
      <c r="D87" s="408" t="s">
        <v>584</v>
      </c>
      <c r="E87" s="408">
        <v>44980</v>
      </c>
      <c r="F87" s="409">
        <v>44981</v>
      </c>
      <c r="G87" s="421" t="s">
        <v>442</v>
      </c>
      <c r="H87" s="411" t="s">
        <v>2250</v>
      </c>
      <c r="I87" s="408">
        <v>44989</v>
      </c>
      <c r="J87" s="252">
        <f t="shared" ref="J87" si="54">I87+18</f>
        <v>45007</v>
      </c>
      <c r="K87" s="1825">
        <f t="shared" ref="K87" si="55">I87+23</f>
        <v>45012</v>
      </c>
      <c r="L87" s="252">
        <f t="shared" ref="L87" si="56">I87+27</f>
        <v>45016</v>
      </c>
    </row>
    <row r="88" spans="1:12" s="14" customFormat="1" ht="20.25" hidden="1" thickBot="1">
      <c r="A88" s="398"/>
      <c r="B88" s="398"/>
      <c r="C88" s="965"/>
      <c r="D88" s="414"/>
      <c r="E88" s="414"/>
      <c r="F88" s="415"/>
      <c r="G88" s="405"/>
      <c r="H88" s="422"/>
      <c r="I88" s="414"/>
      <c r="J88" s="40"/>
      <c r="K88" s="1826"/>
      <c r="L88" s="40"/>
    </row>
    <row r="89" spans="1:12" s="14" customFormat="1" ht="20.25" hidden="1" thickTop="1">
      <c r="A89" s="398"/>
      <c r="B89" s="398"/>
      <c r="C89" s="964" t="s">
        <v>586</v>
      </c>
      <c r="D89" s="408" t="s">
        <v>587</v>
      </c>
      <c r="E89" s="408">
        <v>44987</v>
      </c>
      <c r="F89" s="409">
        <v>44988</v>
      </c>
      <c r="G89" s="421" t="s">
        <v>2024</v>
      </c>
      <c r="H89" s="411" t="s">
        <v>585</v>
      </c>
      <c r="I89" s="408">
        <v>44996</v>
      </c>
      <c r="J89" s="252">
        <f t="shared" ref="J89" si="57">I89+18</f>
        <v>45014</v>
      </c>
      <c r="K89" s="1825">
        <f t="shared" ref="K89" si="58">I89+23</f>
        <v>45019</v>
      </c>
      <c r="L89" s="252">
        <f t="shared" ref="L89" si="59">I89+27</f>
        <v>45023</v>
      </c>
    </row>
    <row r="90" spans="1:12" s="14" customFormat="1" ht="20.25" hidden="1" thickBot="1">
      <c r="A90" s="398"/>
      <c r="B90" s="398"/>
      <c r="C90" s="965"/>
      <c r="D90" s="414"/>
      <c r="E90" s="414"/>
      <c r="F90" s="415"/>
      <c r="G90" s="405"/>
      <c r="H90" s="422"/>
      <c r="I90" s="414"/>
      <c r="J90" s="40"/>
      <c r="K90" s="1826"/>
      <c r="L90" s="40"/>
    </row>
    <row r="91" spans="1:12" s="14" customFormat="1" ht="20.25" hidden="1" thickTop="1">
      <c r="A91" s="398" t="s">
        <v>410</v>
      </c>
      <c r="B91" s="398"/>
      <c r="C91" s="964" t="s">
        <v>586</v>
      </c>
      <c r="D91" s="408" t="s">
        <v>589</v>
      </c>
      <c r="E91" s="408">
        <v>44996</v>
      </c>
      <c r="F91" s="409">
        <v>44997</v>
      </c>
      <c r="G91" s="421" t="s">
        <v>2222</v>
      </c>
      <c r="H91" s="411" t="s">
        <v>588</v>
      </c>
      <c r="I91" s="408">
        <v>45003</v>
      </c>
      <c r="J91" s="252">
        <f t="shared" ref="J91" si="60">I91+18</f>
        <v>45021</v>
      </c>
      <c r="K91" s="1825">
        <f t="shared" ref="K91" si="61">I91+23</f>
        <v>45026</v>
      </c>
      <c r="L91" s="252">
        <f t="shared" ref="L91" si="62">I91+27</f>
        <v>45030</v>
      </c>
    </row>
    <row r="92" spans="1:12" s="14" customFormat="1" ht="20.25" hidden="1" thickBot="1">
      <c r="A92" s="398"/>
      <c r="B92" s="398"/>
      <c r="C92" s="965"/>
      <c r="D92" s="414"/>
      <c r="E92" s="414"/>
      <c r="F92" s="415"/>
      <c r="G92" s="405"/>
      <c r="H92" s="422"/>
      <c r="I92" s="414"/>
      <c r="J92" s="40"/>
      <c r="K92" s="1826"/>
      <c r="L92" s="40"/>
    </row>
    <row r="93" spans="1:12" s="14" customFormat="1" ht="20.25" hidden="1" thickTop="1">
      <c r="A93" s="398"/>
      <c r="B93" s="398"/>
      <c r="C93" s="964" t="s">
        <v>574</v>
      </c>
      <c r="D93" s="408" t="s">
        <v>591</v>
      </c>
      <c r="E93" s="408">
        <v>45007</v>
      </c>
      <c r="F93" s="409">
        <v>44980</v>
      </c>
      <c r="G93" s="421" t="s">
        <v>2232</v>
      </c>
      <c r="H93" s="411" t="s">
        <v>2251</v>
      </c>
      <c r="I93" s="408">
        <v>45010</v>
      </c>
      <c r="J93" s="252">
        <f t="shared" ref="J93" si="63">I93+18</f>
        <v>45028</v>
      </c>
      <c r="K93" s="1825">
        <f t="shared" ref="K93" si="64">I93+23</f>
        <v>45033</v>
      </c>
      <c r="L93" s="252">
        <f t="shared" ref="L93" si="65">I93+27</f>
        <v>45037</v>
      </c>
    </row>
    <row r="94" spans="1:12" s="14" customFormat="1" ht="20.25" hidden="1" thickBot="1">
      <c r="A94" s="398"/>
      <c r="B94" s="398"/>
      <c r="C94" s="965"/>
      <c r="D94" s="414"/>
      <c r="E94" s="414"/>
      <c r="F94" s="415"/>
      <c r="G94" s="405"/>
      <c r="H94" s="422"/>
      <c r="I94" s="414"/>
      <c r="J94" s="40"/>
      <c r="K94" s="1826"/>
      <c r="L94" s="40"/>
    </row>
    <row r="95" spans="1:12" s="14" customFormat="1" ht="20.25" hidden="1" thickTop="1">
      <c r="A95" s="398"/>
      <c r="B95" s="398"/>
      <c r="C95" s="964" t="s">
        <v>451</v>
      </c>
      <c r="D95" s="408" t="s">
        <v>593</v>
      </c>
      <c r="E95" s="408">
        <v>45010</v>
      </c>
      <c r="F95" s="409">
        <v>45011</v>
      </c>
      <c r="G95" s="421" t="s">
        <v>2213</v>
      </c>
      <c r="H95" s="411" t="s">
        <v>592</v>
      </c>
      <c r="I95" s="408">
        <v>45017</v>
      </c>
      <c r="J95" s="252">
        <f t="shared" ref="J95" si="66">I95+18</f>
        <v>45035</v>
      </c>
      <c r="K95" s="1825">
        <f t="shared" ref="K95" si="67">I95+23</f>
        <v>45040</v>
      </c>
      <c r="L95" s="252">
        <f t="shared" ref="L95" si="68">I95+27</f>
        <v>45044</v>
      </c>
    </row>
    <row r="96" spans="1:12" s="14" customFormat="1" ht="20.25" hidden="1" thickBot="1">
      <c r="A96" s="398"/>
      <c r="B96" s="398"/>
      <c r="C96" s="965"/>
      <c r="D96" s="414"/>
      <c r="E96" s="414"/>
      <c r="F96" s="415"/>
      <c r="G96" s="405"/>
      <c r="H96" s="422"/>
      <c r="I96" s="414"/>
      <c r="J96" s="40"/>
      <c r="K96" s="1826"/>
      <c r="L96" s="40"/>
    </row>
    <row r="97" spans="1:12" s="14" customFormat="1" ht="20.25" hidden="1" thickTop="1">
      <c r="A97" s="398"/>
      <c r="B97" s="398"/>
      <c r="C97" s="964" t="s">
        <v>583</v>
      </c>
      <c r="D97" s="408" t="s">
        <v>595</v>
      </c>
      <c r="E97" s="408">
        <v>45016</v>
      </c>
      <c r="F97" s="409">
        <v>45017</v>
      </c>
      <c r="G97" s="421" t="s">
        <v>2215</v>
      </c>
      <c r="H97" s="411" t="s">
        <v>2252</v>
      </c>
      <c r="I97" s="408">
        <v>45024</v>
      </c>
      <c r="J97" s="252">
        <f t="shared" ref="J97" si="69">I97+18</f>
        <v>45042</v>
      </c>
      <c r="K97" s="1825">
        <f t="shared" ref="K97" si="70">I97+23</f>
        <v>45047</v>
      </c>
      <c r="L97" s="252">
        <f t="shared" ref="L97" si="71">I97+27</f>
        <v>45051</v>
      </c>
    </row>
    <row r="98" spans="1:12" s="14" customFormat="1" ht="20.25" hidden="1" thickBot="1">
      <c r="A98" s="398"/>
      <c r="B98" s="398"/>
      <c r="C98" s="965"/>
      <c r="D98" s="414"/>
      <c r="E98" s="414"/>
      <c r="F98" s="415"/>
      <c r="G98" s="405"/>
      <c r="H98" s="422"/>
      <c r="I98" s="414"/>
      <c r="J98" s="40"/>
      <c r="K98" s="1826"/>
      <c r="L98" s="40"/>
    </row>
    <row r="99" spans="1:12" s="14" customFormat="1" ht="20.25" hidden="1" thickTop="1">
      <c r="A99" s="398"/>
      <c r="B99" s="398"/>
      <c r="C99" s="964" t="s">
        <v>598</v>
      </c>
      <c r="D99" s="408" t="s">
        <v>599</v>
      </c>
      <c r="E99" s="408">
        <v>45023</v>
      </c>
      <c r="F99" s="409">
        <v>45024</v>
      </c>
      <c r="G99" s="421" t="s">
        <v>2235</v>
      </c>
      <c r="H99" s="411" t="s">
        <v>2253</v>
      </c>
      <c r="I99" s="408">
        <v>45031</v>
      </c>
      <c r="J99" s="252">
        <f>I99+18</f>
        <v>45049</v>
      </c>
      <c r="K99" s="1825">
        <f>I99+23</f>
        <v>45054</v>
      </c>
      <c r="L99" s="252">
        <f>I99+27</f>
        <v>45058</v>
      </c>
    </row>
    <row r="100" spans="1:12" ht="13.5" hidden="1" thickBot="1"/>
    <row r="101" spans="1:12" s="14" customFormat="1" ht="20.25" hidden="1" thickTop="1">
      <c r="A101" s="398"/>
      <c r="B101" s="398"/>
      <c r="C101" s="964" t="s">
        <v>586</v>
      </c>
      <c r="D101" s="408" t="s">
        <v>601</v>
      </c>
      <c r="E101" s="408">
        <v>45029</v>
      </c>
      <c r="F101" s="409">
        <v>45030</v>
      </c>
      <c r="G101" s="421" t="s">
        <v>2220</v>
      </c>
      <c r="H101" s="411" t="s">
        <v>2254</v>
      </c>
      <c r="I101" s="408">
        <v>45038</v>
      </c>
      <c r="J101" s="252">
        <f>I101+18</f>
        <v>45056</v>
      </c>
      <c r="K101" s="1825">
        <f>I101+23</f>
        <v>45061</v>
      </c>
      <c r="L101" s="252">
        <f>I101+27</f>
        <v>45065</v>
      </c>
    </row>
    <row r="102" spans="1:12" s="14" customFormat="1" ht="20.25" hidden="1" thickBot="1">
      <c r="A102" s="398"/>
      <c r="B102" s="398"/>
      <c r="C102" s="965"/>
      <c r="D102" s="414"/>
      <c r="E102" s="414"/>
      <c r="F102" s="415"/>
      <c r="G102" s="405"/>
      <c r="H102" s="422"/>
      <c r="I102" s="414"/>
      <c r="J102" s="40"/>
      <c r="K102" s="1826"/>
      <c r="L102" s="40"/>
    </row>
    <row r="103" spans="1:12" s="14" customFormat="1" ht="20.25" hidden="1" thickTop="1">
      <c r="A103" s="398"/>
      <c r="B103" s="398"/>
      <c r="C103" s="964" t="s">
        <v>372</v>
      </c>
      <c r="D103" s="408" t="s">
        <v>604</v>
      </c>
      <c r="E103" s="408">
        <v>45037</v>
      </c>
      <c r="F103" s="409">
        <v>45037</v>
      </c>
      <c r="G103" s="421" t="s">
        <v>2221</v>
      </c>
      <c r="H103" s="411" t="s">
        <v>2255</v>
      </c>
      <c r="I103" s="408">
        <v>45045</v>
      </c>
      <c r="J103" s="252">
        <f>I103+18</f>
        <v>45063</v>
      </c>
      <c r="K103" s="1825">
        <f>I103+23</f>
        <v>45068</v>
      </c>
      <c r="L103" s="252">
        <f>I103+27</f>
        <v>45072</v>
      </c>
    </row>
    <row r="104" spans="1:12" s="14" customFormat="1" ht="20.25" hidden="1" thickBot="1">
      <c r="A104" s="398"/>
      <c r="B104" s="398"/>
      <c r="C104" s="965"/>
      <c r="D104" s="414"/>
      <c r="E104" s="414"/>
      <c r="F104" s="415"/>
      <c r="G104" s="405"/>
      <c r="H104" s="422"/>
      <c r="I104" s="414"/>
      <c r="J104" s="40"/>
      <c r="K104" s="1826"/>
      <c r="L104" s="40"/>
    </row>
    <row r="105" spans="1:12" s="14" customFormat="1" ht="20.25" hidden="1" thickTop="1">
      <c r="A105" s="398" t="s">
        <v>606</v>
      </c>
      <c r="B105" s="398"/>
      <c r="C105" s="964" t="s">
        <v>451</v>
      </c>
      <c r="D105" s="408" t="s">
        <v>607</v>
      </c>
      <c r="E105" s="408">
        <v>45048</v>
      </c>
      <c r="F105" s="409">
        <v>45050</v>
      </c>
      <c r="G105" s="421" t="s">
        <v>2223</v>
      </c>
      <c r="H105" s="411" t="s">
        <v>2256</v>
      </c>
      <c r="I105" s="408">
        <v>45052</v>
      </c>
      <c r="J105" s="252">
        <f>I105+18</f>
        <v>45070</v>
      </c>
      <c r="K105" s="1825">
        <f>I105+23</f>
        <v>45075</v>
      </c>
      <c r="L105" s="252">
        <f>I105+27</f>
        <v>45079</v>
      </c>
    </row>
    <row r="106" spans="1:12" s="14" customFormat="1" ht="20.25" hidden="1" thickBot="1">
      <c r="A106" s="398"/>
      <c r="B106" s="398"/>
      <c r="C106" s="965"/>
      <c r="D106" s="414"/>
      <c r="E106" s="414"/>
      <c r="F106" s="415"/>
      <c r="G106" s="405"/>
      <c r="H106" s="422"/>
      <c r="I106" s="414"/>
      <c r="J106" s="40"/>
      <c r="K106" s="1826"/>
      <c r="L106" s="40"/>
    </row>
    <row r="107" spans="1:12" s="14" customFormat="1" ht="20.25" hidden="1" thickTop="1">
      <c r="A107" s="398" t="s">
        <v>451</v>
      </c>
      <c r="B107" s="398"/>
      <c r="C107" s="964" t="s">
        <v>606</v>
      </c>
      <c r="D107" s="408" t="s">
        <v>2257</v>
      </c>
      <c r="E107" s="408">
        <v>45056</v>
      </c>
      <c r="F107" s="409">
        <v>45057</v>
      </c>
      <c r="G107" s="421" t="s">
        <v>1958</v>
      </c>
      <c r="H107" s="411" t="s">
        <v>2258</v>
      </c>
      <c r="I107" s="408">
        <v>45059</v>
      </c>
      <c r="J107" s="252">
        <f>I107+18</f>
        <v>45077</v>
      </c>
      <c r="K107" s="1825">
        <f>I107+23</f>
        <v>45082</v>
      </c>
      <c r="L107" s="252">
        <f>I107+27</f>
        <v>45086</v>
      </c>
    </row>
    <row r="108" spans="1:12" s="14" customFormat="1" ht="20.25" hidden="1" thickBot="1">
      <c r="A108" s="398"/>
      <c r="B108" s="398"/>
      <c r="C108" s="965"/>
      <c r="D108" s="414"/>
      <c r="E108" s="414"/>
      <c r="F108" s="415"/>
      <c r="G108" s="405"/>
      <c r="H108" s="422"/>
      <c r="I108" s="414"/>
      <c r="J108" s="40"/>
      <c r="K108" s="1826"/>
      <c r="L108" s="40"/>
    </row>
    <row r="109" spans="1:12" s="14" customFormat="1" ht="20.25" hidden="1" thickTop="1">
      <c r="A109" s="398"/>
      <c r="B109" s="398"/>
      <c r="C109" s="964" t="s">
        <v>583</v>
      </c>
      <c r="D109" s="408" t="s">
        <v>2259</v>
      </c>
      <c r="E109" s="408">
        <v>45059</v>
      </c>
      <c r="F109" s="409">
        <v>45060</v>
      </c>
      <c r="G109" s="421" t="s">
        <v>1920</v>
      </c>
      <c r="H109" s="411" t="s">
        <v>2260</v>
      </c>
      <c r="I109" s="408">
        <v>45066</v>
      </c>
      <c r="J109" s="252">
        <f>I109+18</f>
        <v>45084</v>
      </c>
      <c r="K109" s="1825">
        <f>I109+23</f>
        <v>45089</v>
      </c>
      <c r="L109" s="252">
        <f>I109+27</f>
        <v>45093</v>
      </c>
    </row>
    <row r="110" spans="1:12" s="14" customFormat="1" ht="20.25" hidden="1" thickBot="1">
      <c r="A110" s="398"/>
      <c r="B110" s="398"/>
      <c r="C110" s="965"/>
      <c r="D110" s="414"/>
      <c r="E110" s="414"/>
      <c r="F110" s="415"/>
      <c r="G110" s="405"/>
      <c r="H110" s="422"/>
      <c r="I110" s="414"/>
      <c r="J110" s="40"/>
      <c r="K110" s="1826"/>
      <c r="L110" s="40"/>
    </row>
    <row r="111" spans="1:12" s="14" customFormat="1" ht="20.25" hidden="1" thickTop="1">
      <c r="A111" s="398"/>
      <c r="B111" s="398"/>
      <c r="C111" s="964" t="s">
        <v>598</v>
      </c>
      <c r="D111" s="408" t="s">
        <v>2261</v>
      </c>
      <c r="E111" s="408">
        <v>45067</v>
      </c>
      <c r="F111" s="409">
        <v>45068</v>
      </c>
      <c r="G111" s="421" t="s">
        <v>2228</v>
      </c>
      <c r="H111" s="411" t="s">
        <v>2262</v>
      </c>
      <c r="I111" s="408">
        <v>45073</v>
      </c>
      <c r="J111" s="252">
        <f>I111+18</f>
        <v>45091</v>
      </c>
      <c r="K111" s="1825">
        <f>I111+23</f>
        <v>45096</v>
      </c>
      <c r="L111" s="252">
        <f>I111+27</f>
        <v>45100</v>
      </c>
    </row>
    <row r="112" spans="1:12" s="14" customFormat="1" ht="20.25" hidden="1" thickBot="1">
      <c r="A112" s="398"/>
      <c r="B112" s="398"/>
      <c r="C112" s="965"/>
      <c r="D112" s="414"/>
      <c r="E112" s="414"/>
      <c r="F112" s="415"/>
      <c r="G112" s="405"/>
      <c r="H112" s="422"/>
      <c r="I112" s="414"/>
      <c r="J112" s="40"/>
      <c r="K112" s="1826"/>
      <c r="L112" s="40"/>
    </row>
    <row r="113" spans="1:12" s="14" customFormat="1" ht="20.25" hidden="1" thickTop="1">
      <c r="A113" s="398"/>
      <c r="B113" s="398"/>
      <c r="C113" s="964" t="s">
        <v>586</v>
      </c>
      <c r="D113" s="408" t="s">
        <v>2263</v>
      </c>
      <c r="E113" s="408">
        <v>45073</v>
      </c>
      <c r="F113" s="409">
        <v>45074</v>
      </c>
      <c r="G113" s="421" t="s">
        <v>442</v>
      </c>
      <c r="H113" s="411" t="s">
        <v>2264</v>
      </c>
      <c r="I113" s="408">
        <v>45080</v>
      </c>
      <c r="J113" s="252">
        <f>I113+18</f>
        <v>45098</v>
      </c>
      <c r="K113" s="1825">
        <f>I113+23</f>
        <v>45103</v>
      </c>
      <c r="L113" s="252">
        <f>I113+27</f>
        <v>45107</v>
      </c>
    </row>
    <row r="114" spans="1:12" s="14" customFormat="1" ht="20.25" hidden="1" thickBot="1">
      <c r="A114" s="398"/>
      <c r="B114" s="398"/>
      <c r="C114" s="965"/>
      <c r="D114" s="414"/>
      <c r="E114" s="414"/>
      <c r="F114" s="415"/>
      <c r="G114" s="405"/>
      <c r="H114" s="422"/>
      <c r="I114" s="414"/>
      <c r="J114" s="40"/>
      <c r="K114" s="1826"/>
      <c r="L114" s="40"/>
    </row>
    <row r="115" spans="1:12" s="14" customFormat="1" ht="20.25" hidden="1" thickTop="1">
      <c r="A115" s="398"/>
      <c r="B115" s="398"/>
      <c r="C115" s="964" t="s">
        <v>1795</v>
      </c>
      <c r="D115" s="408" t="s">
        <v>1796</v>
      </c>
      <c r="E115" s="408">
        <v>45083</v>
      </c>
      <c r="F115" s="409">
        <v>45084</v>
      </c>
      <c r="G115" s="421" t="s">
        <v>2265</v>
      </c>
      <c r="H115" s="411" t="s">
        <v>1798</v>
      </c>
      <c r="I115" s="408">
        <v>45087</v>
      </c>
      <c r="J115" s="252">
        <f t="shared" ref="J115" si="72">I115+18</f>
        <v>45105</v>
      </c>
      <c r="K115" s="1825">
        <f t="shared" ref="K115" si="73">I115+23</f>
        <v>45110</v>
      </c>
      <c r="L115" s="252">
        <f t="shared" ref="L115" si="74">I115+27</f>
        <v>45114</v>
      </c>
    </row>
    <row r="116" spans="1:12" ht="13.5" hidden="1" thickBot="1"/>
    <row r="117" spans="1:12" s="14" customFormat="1" ht="20.25" hidden="1" thickTop="1">
      <c r="A117" s="398"/>
      <c r="B117" s="398"/>
      <c r="C117" s="964" t="s">
        <v>451</v>
      </c>
      <c r="D117" s="408" t="s">
        <v>1799</v>
      </c>
      <c r="E117" s="408">
        <v>45089</v>
      </c>
      <c r="F117" s="409">
        <v>45090</v>
      </c>
      <c r="G117" s="421" t="s">
        <v>2024</v>
      </c>
      <c r="H117" s="411" t="s">
        <v>1801</v>
      </c>
      <c r="I117" s="408">
        <v>45094</v>
      </c>
      <c r="J117" s="252">
        <f t="shared" ref="J117" si="75">I117+18</f>
        <v>45112</v>
      </c>
      <c r="K117" s="1825">
        <f t="shared" ref="K117" si="76">I117+23</f>
        <v>45117</v>
      </c>
      <c r="L117" s="252">
        <f t="shared" ref="L117" si="77">I117+27</f>
        <v>45121</v>
      </c>
    </row>
    <row r="118" spans="1:12" s="14" customFormat="1" ht="20.25" hidden="1" thickBot="1">
      <c r="A118" s="398"/>
      <c r="B118" s="398"/>
      <c r="C118" s="965"/>
      <c r="D118" s="414"/>
      <c r="E118" s="414"/>
      <c r="F118" s="415"/>
      <c r="G118" s="405"/>
      <c r="H118" s="422"/>
      <c r="I118" s="414"/>
      <c r="J118" s="40"/>
      <c r="K118" s="1826"/>
      <c r="L118" s="40"/>
    </row>
    <row r="119" spans="1:12" s="14" customFormat="1" ht="21" hidden="1" thickTop="1" thickBot="1">
      <c r="A119" s="398"/>
      <c r="B119" s="398"/>
      <c r="C119" s="964" t="s">
        <v>606</v>
      </c>
      <c r="D119" s="408" t="s">
        <v>1802</v>
      </c>
      <c r="E119" s="408">
        <v>45094</v>
      </c>
      <c r="F119" s="409">
        <v>45095</v>
      </c>
      <c r="G119" s="421" t="s">
        <v>2222</v>
      </c>
      <c r="H119" s="411" t="s">
        <v>1804</v>
      </c>
      <c r="I119" s="408">
        <v>45105</v>
      </c>
      <c r="J119" s="252">
        <f t="shared" ref="J119" si="78">I119+18</f>
        <v>45123</v>
      </c>
      <c r="K119" s="1825">
        <f t="shared" ref="K119" si="79">I119+23</f>
        <v>45128</v>
      </c>
      <c r="L119" s="252">
        <f t="shared" ref="L119" si="80">I119+27</f>
        <v>45132</v>
      </c>
    </row>
    <row r="120" spans="1:12" s="14" customFormat="1" ht="21" hidden="1" thickTop="1" thickBot="1">
      <c r="A120" s="398" t="s">
        <v>1805</v>
      </c>
      <c r="B120" s="398"/>
      <c r="C120" s="964" t="s">
        <v>583</v>
      </c>
      <c r="D120" s="408" t="s">
        <v>1806</v>
      </c>
      <c r="E120" s="408">
        <v>45097</v>
      </c>
      <c r="F120" s="409">
        <v>45098</v>
      </c>
      <c r="G120" s="405"/>
      <c r="H120" s="422"/>
      <c r="I120" s="414"/>
      <c r="J120" s="40"/>
      <c r="K120" s="1826"/>
      <c r="L120" s="40"/>
    </row>
    <row r="121" spans="1:12" s="14" customFormat="1" ht="21" hidden="1" thickTop="1" thickBot="1">
      <c r="A121" s="398"/>
      <c r="B121" s="398"/>
      <c r="C121" s="964" t="s">
        <v>598</v>
      </c>
      <c r="D121" s="408" t="s">
        <v>1807</v>
      </c>
      <c r="E121" s="408">
        <v>45101</v>
      </c>
      <c r="F121" s="409">
        <v>45102</v>
      </c>
      <c r="G121" s="421" t="s">
        <v>2232</v>
      </c>
      <c r="H121" s="411" t="s">
        <v>1812</v>
      </c>
      <c r="I121" s="408">
        <v>45112</v>
      </c>
      <c r="J121" s="252">
        <f t="shared" ref="J121" si="81">I121+18</f>
        <v>45130</v>
      </c>
      <c r="K121" s="1825">
        <f t="shared" ref="K121" si="82">I121+23</f>
        <v>45135</v>
      </c>
      <c r="L121" s="252">
        <f t="shared" ref="L121" si="83">I121+27</f>
        <v>45139</v>
      </c>
    </row>
    <row r="122" spans="1:12" s="14" customFormat="1" ht="21" hidden="1" thickTop="1" thickBot="1">
      <c r="A122" s="398"/>
      <c r="B122" s="398"/>
      <c r="C122" s="964" t="s">
        <v>586</v>
      </c>
      <c r="D122" s="408" t="s">
        <v>1810</v>
      </c>
      <c r="E122" s="408">
        <v>45108</v>
      </c>
      <c r="F122" s="409">
        <v>45109</v>
      </c>
      <c r="G122" s="405"/>
      <c r="H122" s="422"/>
      <c r="I122" s="414"/>
      <c r="J122" s="40"/>
      <c r="K122" s="1826"/>
      <c r="L122" s="40"/>
    </row>
    <row r="123" spans="1:12" s="14" customFormat="1" ht="20.25" hidden="1" thickTop="1">
      <c r="A123" s="398"/>
      <c r="B123" s="398"/>
      <c r="C123" s="964" t="s">
        <v>1813</v>
      </c>
      <c r="D123" s="408" t="s">
        <v>1814</v>
      </c>
      <c r="E123" s="408">
        <v>45115</v>
      </c>
      <c r="F123" s="409">
        <v>45116</v>
      </c>
      <c r="G123" s="421" t="s">
        <v>2215</v>
      </c>
      <c r="H123" s="411" t="s">
        <v>1815</v>
      </c>
      <c r="I123" s="408">
        <v>45119</v>
      </c>
      <c r="J123" s="252">
        <f t="shared" ref="J123" si="84">I123+18</f>
        <v>45137</v>
      </c>
      <c r="K123" s="1825">
        <f t="shared" ref="K123" si="85">I123+23</f>
        <v>45142</v>
      </c>
      <c r="L123" s="252">
        <f t="shared" ref="L123" si="86">I123+27</f>
        <v>45146</v>
      </c>
    </row>
    <row r="124" spans="1:12" s="14" customFormat="1" ht="20.25" hidden="1" thickBot="1">
      <c r="A124" s="398"/>
      <c r="B124" s="398"/>
      <c r="C124" s="965"/>
      <c r="D124" s="414"/>
      <c r="E124" s="414"/>
      <c r="F124" s="415"/>
      <c r="G124" s="405"/>
      <c r="H124" s="422"/>
      <c r="I124" s="414"/>
      <c r="J124" s="40"/>
      <c r="K124" s="1826"/>
      <c r="L124" s="40"/>
    </row>
    <row r="125" spans="1:12" s="14" customFormat="1" ht="20.25" hidden="1" thickTop="1">
      <c r="A125" s="398" t="s">
        <v>1816</v>
      </c>
      <c r="B125" s="398"/>
      <c r="C125" s="964" t="s">
        <v>1817</v>
      </c>
      <c r="D125" s="408" t="s">
        <v>1818</v>
      </c>
      <c r="E125" s="408">
        <v>45126</v>
      </c>
      <c r="F125" s="409">
        <v>45127</v>
      </c>
      <c r="G125" s="421" t="s">
        <v>2266</v>
      </c>
      <c r="H125" s="411" t="s">
        <v>1820</v>
      </c>
      <c r="I125" s="408">
        <v>45126</v>
      </c>
      <c r="J125" s="252">
        <f>I125+18</f>
        <v>45144</v>
      </c>
      <c r="K125" s="1825">
        <f>I125+23</f>
        <v>45149</v>
      </c>
      <c r="L125" s="252">
        <f>I125+27</f>
        <v>45153</v>
      </c>
    </row>
    <row r="126" spans="1:12" s="14" customFormat="1" ht="20.25" hidden="1" thickBot="1">
      <c r="A126" s="398"/>
      <c r="B126" s="398"/>
      <c r="C126" s="965"/>
      <c r="D126" s="414"/>
      <c r="E126" s="414"/>
      <c r="F126" s="415"/>
      <c r="G126" s="405"/>
      <c r="H126" s="422"/>
      <c r="I126" s="414"/>
      <c r="J126" s="40"/>
      <c r="K126" s="1826"/>
      <c r="L126" s="40"/>
    </row>
    <row r="127" spans="1:12" s="14" customFormat="1" ht="20.25" hidden="1" thickTop="1">
      <c r="A127" s="398" t="s">
        <v>606</v>
      </c>
      <c r="B127" s="398"/>
      <c r="C127" s="964" t="s">
        <v>1813</v>
      </c>
      <c r="D127" s="408" t="s">
        <v>1821</v>
      </c>
      <c r="E127" s="408">
        <v>45128</v>
      </c>
      <c r="F127" s="409">
        <v>45129</v>
      </c>
      <c r="G127" s="421" t="s">
        <v>2229</v>
      </c>
      <c r="H127" s="411" t="s">
        <v>1823</v>
      </c>
      <c r="I127" s="408">
        <v>45133</v>
      </c>
      <c r="J127" s="252">
        <f>I127+18</f>
        <v>45151</v>
      </c>
      <c r="K127" s="1825">
        <f>I127+23</f>
        <v>45156</v>
      </c>
      <c r="L127" s="252">
        <f>I127+27</f>
        <v>45160</v>
      </c>
    </row>
    <row r="128" spans="1:12" s="14" customFormat="1" ht="20.25" hidden="1" thickBot="1">
      <c r="A128" s="398"/>
      <c r="B128" s="398"/>
      <c r="C128" s="965"/>
      <c r="D128" s="414"/>
      <c r="E128" s="414"/>
      <c r="F128" s="415"/>
      <c r="G128" s="405"/>
      <c r="H128" s="422"/>
      <c r="I128" s="414"/>
      <c r="J128" s="40"/>
      <c r="K128" s="1826"/>
      <c r="L128" s="40"/>
    </row>
    <row r="129" spans="1:12" s="14" customFormat="1" ht="20.25" hidden="1" thickTop="1">
      <c r="A129" s="398"/>
      <c r="B129" s="398"/>
      <c r="C129" s="964"/>
      <c r="D129" s="408"/>
      <c r="E129" s="408"/>
      <c r="F129" s="409"/>
      <c r="G129" s="421" t="s">
        <v>2220</v>
      </c>
      <c r="H129" s="411" t="s">
        <v>1825</v>
      </c>
      <c r="I129" s="408">
        <v>45140</v>
      </c>
      <c r="J129" s="252">
        <f>I129+18</f>
        <v>45158</v>
      </c>
      <c r="K129" s="1825">
        <f>I129+23</f>
        <v>45163</v>
      </c>
      <c r="L129" s="252">
        <f>I129+27</f>
        <v>45167</v>
      </c>
    </row>
    <row r="130" spans="1:12" s="14" customFormat="1" ht="20.25" hidden="1" thickBot="1">
      <c r="A130" s="398"/>
      <c r="B130" s="398"/>
      <c r="C130" s="965"/>
      <c r="D130" s="414"/>
      <c r="E130" s="414"/>
      <c r="F130" s="415"/>
      <c r="G130" s="405"/>
      <c r="H130" s="422"/>
      <c r="I130" s="414"/>
      <c r="J130" s="40"/>
      <c r="K130" s="1826"/>
      <c r="L130" s="40"/>
    </row>
    <row r="131" spans="1:12" s="14" customFormat="1" ht="20.25" hidden="1" thickTop="1">
      <c r="A131" s="398" t="s">
        <v>1826</v>
      </c>
      <c r="B131" s="398"/>
      <c r="C131" s="964" t="s">
        <v>1827</v>
      </c>
      <c r="D131" s="408" t="s">
        <v>1828</v>
      </c>
      <c r="E131" s="408">
        <v>45138</v>
      </c>
      <c r="F131" s="409">
        <v>45140</v>
      </c>
      <c r="G131" s="421" t="s">
        <v>2221</v>
      </c>
      <c r="H131" s="411" t="s">
        <v>1830</v>
      </c>
      <c r="I131" s="408">
        <v>45147</v>
      </c>
      <c r="J131" s="252">
        <f>I131+18</f>
        <v>45165</v>
      </c>
      <c r="K131" s="1825">
        <f>I131+26</f>
        <v>45173</v>
      </c>
      <c r="L131" s="252">
        <f>I131+27</f>
        <v>45174</v>
      </c>
    </row>
    <row r="132" spans="1:12" ht="13.5" hidden="1" thickBot="1"/>
    <row r="133" spans="1:12" s="14" customFormat="1" ht="21" hidden="1" thickTop="1" thickBot="1">
      <c r="A133" s="398" t="s">
        <v>598</v>
      </c>
      <c r="B133" s="398"/>
      <c r="C133" s="965" t="s">
        <v>586</v>
      </c>
      <c r="D133" s="414" t="s">
        <v>1831</v>
      </c>
      <c r="E133" s="414">
        <v>45145</v>
      </c>
      <c r="F133" s="415">
        <v>45148</v>
      </c>
      <c r="G133" s="421" t="s">
        <v>2223</v>
      </c>
      <c r="H133" s="411" t="s">
        <v>1833</v>
      </c>
      <c r="I133" s="408">
        <v>45154</v>
      </c>
      <c r="J133" s="252">
        <f>I133+18</f>
        <v>45172</v>
      </c>
      <c r="K133" s="1825">
        <f>I133+23</f>
        <v>45177</v>
      </c>
      <c r="L133" s="252">
        <f>I133+27</f>
        <v>45181</v>
      </c>
    </row>
    <row r="134" spans="1:12" s="14" customFormat="1" ht="21" hidden="1" thickTop="1" thickBot="1">
      <c r="A134" s="398"/>
      <c r="B134" s="398"/>
      <c r="C134" s="965"/>
      <c r="D134" s="414"/>
      <c r="E134" s="414"/>
      <c r="F134" s="415"/>
      <c r="G134" s="405"/>
      <c r="H134" s="422"/>
      <c r="I134" s="414"/>
      <c r="J134" s="40"/>
      <c r="K134" s="1826"/>
      <c r="L134" s="40"/>
    </row>
    <row r="135" spans="1:12" s="14" customFormat="1" ht="20.25" hidden="1" thickTop="1">
      <c r="A135" s="398" t="s">
        <v>1834</v>
      </c>
      <c r="B135" s="398"/>
      <c r="C135" s="964" t="s">
        <v>1835</v>
      </c>
      <c r="D135" s="408" t="s">
        <v>1836</v>
      </c>
      <c r="E135" s="408">
        <v>45153</v>
      </c>
      <c r="F135" s="409">
        <v>45155</v>
      </c>
      <c r="G135" s="421" t="s">
        <v>1958</v>
      </c>
      <c r="H135" s="411" t="s">
        <v>1838</v>
      </c>
      <c r="I135" s="408">
        <v>45161</v>
      </c>
      <c r="J135" s="252">
        <f>I135+18</f>
        <v>45179</v>
      </c>
      <c r="K135" s="1825">
        <f>I135+23</f>
        <v>45184</v>
      </c>
      <c r="L135" s="252">
        <f>I135+27</f>
        <v>45188</v>
      </c>
    </row>
    <row r="136" spans="1:12" s="14" customFormat="1" ht="20.25" hidden="1" thickBot="1">
      <c r="A136" s="398"/>
      <c r="B136" s="398"/>
      <c r="C136" s="965"/>
      <c r="D136" s="414"/>
      <c r="E136" s="414"/>
      <c r="F136" s="415"/>
      <c r="G136" s="405"/>
      <c r="H136" s="422"/>
      <c r="I136" s="414"/>
      <c r="J136" s="40"/>
      <c r="K136" s="1826"/>
      <c r="L136" s="40"/>
    </row>
    <row r="137" spans="1:12" s="14" customFormat="1" ht="20.25" hidden="1" thickTop="1">
      <c r="A137" s="398" t="s">
        <v>1839</v>
      </c>
      <c r="B137" s="398"/>
      <c r="C137" s="964" t="s">
        <v>1840</v>
      </c>
      <c r="D137" s="408" t="s">
        <v>1841</v>
      </c>
      <c r="E137" s="408">
        <v>45160</v>
      </c>
      <c r="F137" s="409">
        <v>45161</v>
      </c>
      <c r="G137" s="421" t="s">
        <v>2213</v>
      </c>
      <c r="H137" s="411" t="s">
        <v>1843</v>
      </c>
      <c r="I137" s="408">
        <v>45168</v>
      </c>
      <c r="J137" s="252">
        <f>I137+18</f>
        <v>45186</v>
      </c>
      <c r="K137" s="1825">
        <f>I137+23</f>
        <v>45191</v>
      </c>
      <c r="L137" s="252">
        <f>I137+27</f>
        <v>45195</v>
      </c>
    </row>
    <row r="138" spans="1:12" s="14" customFormat="1" ht="20.25" hidden="1" thickBot="1">
      <c r="A138" s="398" t="s">
        <v>1844</v>
      </c>
      <c r="B138" s="398"/>
      <c r="C138" s="965" t="s">
        <v>1813</v>
      </c>
      <c r="D138" s="414" t="s">
        <v>1845</v>
      </c>
      <c r="E138" s="414">
        <v>45166</v>
      </c>
      <c r="F138" s="415">
        <v>45168</v>
      </c>
      <c r="G138" s="405"/>
      <c r="H138" s="422"/>
      <c r="I138" s="414"/>
      <c r="J138" s="40"/>
      <c r="K138" s="1826"/>
      <c r="L138" s="40"/>
    </row>
    <row r="139" spans="1:12" s="14" customFormat="1" ht="20.25" hidden="1" thickTop="1">
      <c r="A139" s="398"/>
      <c r="B139" s="398"/>
      <c r="C139" s="964"/>
      <c r="D139" s="408"/>
      <c r="E139" s="408"/>
      <c r="F139" s="409"/>
      <c r="G139" s="421" t="s">
        <v>2228</v>
      </c>
      <c r="H139" s="411" t="s">
        <v>1847</v>
      </c>
      <c r="I139" s="408">
        <v>45175</v>
      </c>
      <c r="J139" s="252">
        <f>I139+18</f>
        <v>45193</v>
      </c>
      <c r="K139" s="1825">
        <f>I139+23</f>
        <v>45198</v>
      </c>
      <c r="L139" s="252">
        <f>I139+27</f>
        <v>45202</v>
      </c>
    </row>
    <row r="140" spans="1:12" s="14" customFormat="1" ht="20.25" hidden="1" thickBot="1">
      <c r="A140" s="398"/>
      <c r="B140" s="398"/>
      <c r="C140" s="965"/>
      <c r="D140" s="414"/>
      <c r="E140" s="414"/>
      <c r="F140" s="415"/>
      <c r="G140" s="405"/>
      <c r="H140" s="422"/>
      <c r="I140" s="414"/>
      <c r="J140" s="40"/>
      <c r="K140" s="1826"/>
      <c r="L140" s="40"/>
    </row>
    <row r="141" spans="1:12" s="14" customFormat="1" ht="21" hidden="1" thickTop="1" thickBot="1">
      <c r="A141" s="398"/>
      <c r="B141" s="398"/>
      <c r="C141" s="964" t="s">
        <v>1817</v>
      </c>
      <c r="D141" s="408" t="s">
        <v>1848</v>
      </c>
      <c r="E141" s="408">
        <v>45173</v>
      </c>
      <c r="F141" s="409">
        <v>45175</v>
      </c>
      <c r="G141" s="421" t="s">
        <v>442</v>
      </c>
      <c r="H141" s="411" t="s">
        <v>1849</v>
      </c>
      <c r="I141" s="408">
        <v>45182</v>
      </c>
      <c r="J141" s="252">
        <f>I141+18</f>
        <v>45200</v>
      </c>
      <c r="K141" s="1825">
        <f>I141+23</f>
        <v>45205</v>
      </c>
      <c r="L141" s="252">
        <f>I141+27</f>
        <v>45209</v>
      </c>
    </row>
    <row r="142" spans="1:12" s="14" customFormat="1" ht="21" hidden="1" thickTop="1" thickBot="1">
      <c r="A142" s="398"/>
      <c r="B142" s="398"/>
      <c r="C142" s="964" t="s">
        <v>606</v>
      </c>
      <c r="D142" s="408" t="s">
        <v>1850</v>
      </c>
      <c r="E142" s="408">
        <v>45179</v>
      </c>
      <c r="F142" s="409">
        <v>45181</v>
      </c>
      <c r="G142" s="405"/>
      <c r="H142" s="422"/>
      <c r="I142" s="414"/>
      <c r="J142" s="40"/>
      <c r="K142" s="1826"/>
      <c r="L142" s="40"/>
    </row>
    <row r="143" spans="1:12" s="14" customFormat="1" ht="20.25" hidden="1" thickTop="1">
      <c r="A143" s="398" t="s">
        <v>1851</v>
      </c>
      <c r="B143" s="398"/>
      <c r="C143" s="1443" t="s">
        <v>1852</v>
      </c>
      <c r="D143" s="408" t="s">
        <v>1853</v>
      </c>
      <c r="E143" s="408">
        <v>45186</v>
      </c>
      <c r="F143" s="409">
        <v>45187</v>
      </c>
      <c r="G143" s="421" t="s">
        <v>2265</v>
      </c>
      <c r="H143" s="411" t="s">
        <v>1854</v>
      </c>
      <c r="I143" s="408">
        <v>45189</v>
      </c>
      <c r="J143" s="252">
        <f>I143+18</f>
        <v>45207</v>
      </c>
      <c r="K143" s="1825">
        <f>I143+23</f>
        <v>45212</v>
      </c>
      <c r="L143" s="252">
        <f>I143+27</f>
        <v>45216</v>
      </c>
    </row>
    <row r="144" spans="1:12" s="14" customFormat="1" ht="20.25" hidden="1" thickBot="1">
      <c r="A144" s="398"/>
      <c r="B144" s="398"/>
      <c r="C144" s="965"/>
      <c r="D144" s="414"/>
      <c r="E144" s="414"/>
      <c r="F144" s="415"/>
      <c r="G144" s="405"/>
      <c r="H144" s="422"/>
      <c r="I144" s="414"/>
      <c r="J144" s="40"/>
      <c r="K144" s="1826"/>
      <c r="L144" s="40"/>
    </row>
    <row r="145" spans="1:12" s="14" customFormat="1" ht="20.25" hidden="1" thickTop="1">
      <c r="A145" s="398" t="s">
        <v>1855</v>
      </c>
      <c r="B145" s="398"/>
      <c r="C145" s="964" t="s">
        <v>1856</v>
      </c>
      <c r="D145" s="408" t="s">
        <v>1857</v>
      </c>
      <c r="E145" s="408">
        <v>45196</v>
      </c>
      <c r="F145" s="409">
        <v>45197</v>
      </c>
      <c r="G145" s="421" t="s">
        <v>2024</v>
      </c>
      <c r="H145" s="411" t="s">
        <v>1858</v>
      </c>
      <c r="I145" s="408">
        <v>45196</v>
      </c>
      <c r="J145" s="252">
        <f>I145+18</f>
        <v>45214</v>
      </c>
      <c r="K145" s="1825">
        <f>I145+23</f>
        <v>45219</v>
      </c>
      <c r="L145" s="252">
        <f>I145+27</f>
        <v>45223</v>
      </c>
    </row>
    <row r="146" spans="1:12" s="14" customFormat="1" ht="20.25" hidden="1" thickBot="1">
      <c r="A146" s="398"/>
      <c r="B146" s="398"/>
      <c r="C146" s="965"/>
      <c r="D146" s="414"/>
      <c r="E146" s="414"/>
      <c r="F146" s="415"/>
      <c r="G146" s="405"/>
      <c r="H146" s="422"/>
      <c r="I146" s="414"/>
      <c r="J146" s="40"/>
      <c r="K146" s="1826"/>
      <c r="L146" s="40"/>
    </row>
    <row r="147" spans="1:12" s="14" customFormat="1" ht="20.25" hidden="1" thickTop="1">
      <c r="A147" s="398"/>
      <c r="B147" s="398"/>
      <c r="C147" s="964" t="s">
        <v>1859</v>
      </c>
      <c r="D147" s="408" t="s">
        <v>1860</v>
      </c>
      <c r="E147" s="408">
        <v>45200</v>
      </c>
      <c r="F147" s="409">
        <v>45200</v>
      </c>
      <c r="G147" s="421" t="s">
        <v>2222</v>
      </c>
      <c r="H147" s="411" t="s">
        <v>1861</v>
      </c>
      <c r="I147" s="408">
        <v>45203</v>
      </c>
      <c r="J147" s="252">
        <f>I147+18</f>
        <v>45221</v>
      </c>
      <c r="K147" s="1825">
        <f>I147+23</f>
        <v>45226</v>
      </c>
      <c r="L147" s="252">
        <f>I147+27</f>
        <v>45230</v>
      </c>
    </row>
    <row r="148" spans="1:12" ht="13.5" hidden="1" thickBot="1"/>
    <row r="149" spans="1:12" s="14" customFormat="1" ht="20.25" hidden="1" thickTop="1">
      <c r="A149" s="398"/>
      <c r="B149" s="398"/>
      <c r="C149" s="964" t="s">
        <v>1817</v>
      </c>
      <c r="D149" s="408" t="s">
        <v>1862</v>
      </c>
      <c r="E149" s="408">
        <v>45206</v>
      </c>
      <c r="F149" s="409">
        <v>45207</v>
      </c>
      <c r="G149" s="421" t="s">
        <v>2232</v>
      </c>
      <c r="H149" s="411" t="s">
        <v>1863</v>
      </c>
      <c r="I149" s="408">
        <v>45210</v>
      </c>
      <c r="J149" s="252">
        <f>I149+18</f>
        <v>45228</v>
      </c>
      <c r="K149" s="1825">
        <f>I149+23</f>
        <v>45233</v>
      </c>
      <c r="L149" s="252">
        <f>I149+27</f>
        <v>45237</v>
      </c>
    </row>
    <row r="150" spans="1:12" s="14" customFormat="1" ht="20.25" hidden="1" thickBot="1">
      <c r="A150" s="398"/>
      <c r="B150" s="398"/>
      <c r="C150" s="965"/>
      <c r="D150" s="414"/>
      <c r="E150" s="414"/>
      <c r="F150" s="415"/>
      <c r="G150" s="405"/>
      <c r="H150" s="422"/>
      <c r="I150" s="414"/>
      <c r="J150" s="40"/>
      <c r="K150" s="1826"/>
      <c r="L150" s="40"/>
    </row>
    <row r="151" spans="1:12" s="14" customFormat="1" ht="20.25" hidden="1" thickTop="1">
      <c r="A151" s="398" t="s">
        <v>1864</v>
      </c>
      <c r="B151" s="398"/>
      <c r="C151" s="964" t="s">
        <v>1865</v>
      </c>
      <c r="D151" s="408" t="s">
        <v>1866</v>
      </c>
      <c r="E151" s="408">
        <v>45215</v>
      </c>
      <c r="F151" s="409">
        <v>45217</v>
      </c>
      <c r="G151" s="421" t="s">
        <v>1920</v>
      </c>
      <c r="H151" s="411" t="s">
        <v>1867</v>
      </c>
      <c r="I151" s="408">
        <v>45217</v>
      </c>
      <c r="J151" s="252">
        <f>I151+18</f>
        <v>45235</v>
      </c>
      <c r="K151" s="1825">
        <f>I151+23</f>
        <v>45240</v>
      </c>
      <c r="L151" s="252">
        <f>I151+27</f>
        <v>45244</v>
      </c>
    </row>
    <row r="152" spans="1:12" s="14" customFormat="1" ht="20.25" hidden="1" thickBot="1">
      <c r="A152" s="398"/>
      <c r="B152" s="398"/>
      <c r="C152" s="965"/>
      <c r="D152" s="414"/>
      <c r="E152" s="414"/>
      <c r="F152" s="415"/>
      <c r="G152" s="405"/>
      <c r="H152" s="422"/>
      <c r="I152" s="414"/>
      <c r="J152" s="40"/>
      <c r="K152" s="1826"/>
      <c r="L152" s="40"/>
    </row>
    <row r="153" spans="1:12" s="14" customFormat="1" ht="20.25" hidden="1" thickTop="1">
      <c r="A153" s="398" t="s">
        <v>1868</v>
      </c>
      <c r="B153" s="398"/>
      <c r="C153" s="964" t="s">
        <v>1869</v>
      </c>
      <c r="D153" s="408" t="s">
        <v>1870</v>
      </c>
      <c r="E153" s="408">
        <v>45221</v>
      </c>
      <c r="F153" s="409">
        <v>45222</v>
      </c>
      <c r="G153" s="421" t="s">
        <v>2266</v>
      </c>
      <c r="H153" s="411" t="s">
        <v>1871</v>
      </c>
      <c r="I153" s="408">
        <v>45224</v>
      </c>
      <c r="J153" s="252">
        <f>I153+18</f>
        <v>45242</v>
      </c>
      <c r="K153" s="1825">
        <f>I153+23</f>
        <v>45247</v>
      </c>
      <c r="L153" s="252">
        <f>I153+27</f>
        <v>45251</v>
      </c>
    </row>
    <row r="154" spans="1:12" s="14" customFormat="1" ht="20.25" hidden="1" thickBot="1">
      <c r="A154" s="398"/>
      <c r="B154" s="398"/>
      <c r="C154" s="965"/>
      <c r="D154" s="414"/>
      <c r="E154" s="414"/>
      <c r="F154" s="415"/>
      <c r="G154" s="405"/>
      <c r="H154" s="422"/>
      <c r="I154" s="414"/>
      <c r="J154" s="40"/>
      <c r="K154" s="1826"/>
      <c r="L154" s="40"/>
    </row>
    <row r="155" spans="1:12" s="14" customFormat="1" ht="20.25" hidden="1" thickTop="1">
      <c r="A155" s="398" t="s">
        <v>586</v>
      </c>
      <c r="B155" s="398"/>
      <c r="C155" s="964" t="s">
        <v>246</v>
      </c>
      <c r="D155" s="408" t="s">
        <v>1872</v>
      </c>
      <c r="E155" s="408">
        <v>45228</v>
      </c>
      <c r="F155" s="409">
        <v>45228</v>
      </c>
      <c r="G155" s="421" t="s">
        <v>2229</v>
      </c>
      <c r="H155" s="411" t="s">
        <v>1873</v>
      </c>
      <c r="I155" s="408">
        <v>45231</v>
      </c>
      <c r="J155" s="252">
        <f>I155+18</f>
        <v>45249</v>
      </c>
      <c r="K155" s="1825">
        <f>I155+23</f>
        <v>45254</v>
      </c>
      <c r="L155" s="252">
        <f>I155+27</f>
        <v>45258</v>
      </c>
    </row>
    <row r="156" spans="1:12" s="14" customFormat="1" ht="20.25" hidden="1" thickBot="1">
      <c r="A156" s="398"/>
      <c r="B156" s="398"/>
      <c r="C156" s="965"/>
      <c r="D156" s="414"/>
      <c r="E156" s="414"/>
      <c r="F156" s="415"/>
      <c r="G156" s="405"/>
      <c r="H156" s="422"/>
      <c r="I156" s="414"/>
      <c r="J156" s="40"/>
      <c r="K156" s="1826"/>
      <c r="L156" s="40"/>
    </row>
    <row r="157" spans="1:12" s="14" customFormat="1" ht="20.25" hidden="1" thickTop="1">
      <c r="A157" s="398"/>
      <c r="B157" s="398"/>
      <c r="C157" s="964" t="s">
        <v>1859</v>
      </c>
      <c r="D157" s="408" t="s">
        <v>1874</v>
      </c>
      <c r="E157" s="408">
        <v>45234</v>
      </c>
      <c r="F157" s="409">
        <v>45237</v>
      </c>
      <c r="G157" s="1455" t="s">
        <v>2220</v>
      </c>
      <c r="H157" s="411" t="s">
        <v>1875</v>
      </c>
      <c r="I157" s="408">
        <v>45238</v>
      </c>
      <c r="J157" s="252">
        <f>I157+18</f>
        <v>45256</v>
      </c>
      <c r="K157" s="1825">
        <f>I157+23</f>
        <v>45261</v>
      </c>
      <c r="L157" s="252">
        <f>I157+27</f>
        <v>45265</v>
      </c>
    </row>
    <row r="158" spans="1:12" s="14" customFormat="1" ht="20.25" hidden="1" thickBot="1">
      <c r="A158" s="398"/>
      <c r="B158" s="398"/>
      <c r="C158" s="965"/>
      <c r="D158" s="414"/>
      <c r="E158" s="414"/>
      <c r="F158" s="415"/>
      <c r="G158" s="405"/>
      <c r="H158" s="422"/>
      <c r="I158" s="414"/>
      <c r="J158" s="40"/>
      <c r="K158" s="1826"/>
      <c r="L158" s="40"/>
    </row>
    <row r="159" spans="1:12" s="14" customFormat="1" ht="20.25" hidden="1" thickTop="1">
      <c r="A159" s="398"/>
      <c r="B159" s="398"/>
      <c r="C159" s="964"/>
      <c r="D159" s="408"/>
      <c r="E159" s="408"/>
      <c r="F159" s="409"/>
      <c r="G159" s="1455" t="s">
        <v>2221</v>
      </c>
      <c r="H159" s="411" t="s">
        <v>1876</v>
      </c>
      <c r="I159" s="408">
        <v>45245</v>
      </c>
      <c r="J159" s="252">
        <f>I159+18</f>
        <v>45263</v>
      </c>
      <c r="K159" s="1825">
        <f>I159+23</f>
        <v>45268</v>
      </c>
      <c r="L159" s="252">
        <f>I159+27</f>
        <v>45272</v>
      </c>
    </row>
    <row r="160" spans="1:12" s="14" customFormat="1" ht="20.25" hidden="1" thickBot="1">
      <c r="A160" s="398"/>
      <c r="B160" s="398"/>
      <c r="C160" s="965"/>
      <c r="D160" s="414"/>
      <c r="E160" s="414"/>
      <c r="F160" s="415"/>
      <c r="G160" s="405"/>
      <c r="H160" s="422"/>
      <c r="I160" s="414"/>
      <c r="J160" s="40"/>
      <c r="K160" s="1826"/>
      <c r="L160" s="40"/>
    </row>
    <row r="161" spans="1:12" s="14" customFormat="1" ht="20.25" hidden="1" thickTop="1">
      <c r="A161" s="398" t="s">
        <v>1817</v>
      </c>
      <c r="B161" s="398"/>
      <c r="C161" s="964" t="s">
        <v>1877</v>
      </c>
      <c r="D161" s="408" t="s">
        <v>1878</v>
      </c>
      <c r="E161" s="408">
        <v>45244</v>
      </c>
      <c r="F161" s="409">
        <v>45246</v>
      </c>
      <c r="G161" s="1455" t="s">
        <v>2223</v>
      </c>
      <c r="H161" s="411" t="s">
        <v>1879</v>
      </c>
      <c r="I161" s="408">
        <v>45252</v>
      </c>
      <c r="J161" s="252">
        <f>I161+18</f>
        <v>45270</v>
      </c>
      <c r="K161" s="1825">
        <f>I161+23</f>
        <v>45275</v>
      </c>
      <c r="L161" s="252">
        <f>I161+27</f>
        <v>45279</v>
      </c>
    </row>
    <row r="162" spans="1:12" s="14" customFormat="1" ht="20.25" hidden="1" thickBot="1">
      <c r="A162" s="398"/>
      <c r="B162" s="398"/>
      <c r="C162" s="965"/>
      <c r="D162" s="414"/>
      <c r="E162" s="414"/>
      <c r="F162" s="415"/>
      <c r="G162" s="405"/>
      <c r="H162" s="422"/>
      <c r="I162" s="414"/>
      <c r="J162" s="40"/>
      <c r="K162" s="1826"/>
      <c r="L162" s="40"/>
    </row>
    <row r="163" spans="1:12" s="14" customFormat="1" ht="21" hidden="1" thickTop="1" thickBot="1">
      <c r="A163" s="398" t="s">
        <v>606</v>
      </c>
      <c r="B163" s="398"/>
      <c r="C163" s="965" t="s">
        <v>1880</v>
      </c>
      <c r="D163" s="414" t="s">
        <v>1881</v>
      </c>
      <c r="E163" s="414">
        <v>45253</v>
      </c>
      <c r="F163" s="415">
        <v>45253</v>
      </c>
      <c r="G163" s="1455" t="s">
        <v>2267</v>
      </c>
      <c r="H163" s="411" t="s">
        <v>1882</v>
      </c>
      <c r="I163" s="408">
        <v>45259</v>
      </c>
      <c r="J163" s="252">
        <f>I163+18</f>
        <v>45277</v>
      </c>
      <c r="K163" s="1825">
        <f>I163+23</f>
        <v>45282</v>
      </c>
      <c r="L163" s="252">
        <f>I163+27</f>
        <v>45286</v>
      </c>
    </row>
    <row r="164" spans="1:12" s="14" customFormat="1" ht="21" hidden="1" thickTop="1" thickBot="1">
      <c r="A164" s="398" t="s">
        <v>1883</v>
      </c>
      <c r="B164" s="398"/>
      <c r="C164" s="1443" t="s">
        <v>1865</v>
      </c>
      <c r="D164" s="408" t="s">
        <v>1884</v>
      </c>
      <c r="E164" s="408">
        <v>45257</v>
      </c>
      <c r="F164" s="409">
        <v>45258</v>
      </c>
      <c r="G164" s="405"/>
      <c r="H164" s="422"/>
      <c r="I164" s="414"/>
      <c r="J164" s="40"/>
      <c r="K164" s="1826"/>
      <c r="L164" s="40"/>
    </row>
    <row r="165" spans="1:12" s="14" customFormat="1" ht="20.25" hidden="1" thickTop="1">
      <c r="A165" s="398" t="s">
        <v>1885</v>
      </c>
      <c r="B165" s="398"/>
      <c r="C165" s="1455" t="s">
        <v>606</v>
      </c>
      <c r="D165" s="408" t="s">
        <v>1886</v>
      </c>
      <c r="E165" s="408">
        <v>45267</v>
      </c>
      <c r="F165" s="409">
        <v>45268</v>
      </c>
      <c r="G165" s="1455" t="s">
        <v>2213</v>
      </c>
      <c r="H165" s="411" t="s">
        <v>1887</v>
      </c>
      <c r="I165" s="408">
        <v>45266</v>
      </c>
      <c r="J165" s="252">
        <f>I165+18</f>
        <v>45284</v>
      </c>
      <c r="K165" s="1825">
        <f>I165+23</f>
        <v>45289</v>
      </c>
      <c r="L165" s="252">
        <f>I165+27</f>
        <v>45293</v>
      </c>
    </row>
    <row r="166" spans="1:12" s="14" customFormat="1" ht="20.25" hidden="1" thickBot="1">
      <c r="A166" s="398"/>
      <c r="B166" s="398"/>
      <c r="C166" s="965"/>
      <c r="D166" s="414"/>
      <c r="E166" s="414"/>
      <c r="F166" s="415"/>
      <c r="G166" s="405"/>
      <c r="H166" s="422"/>
      <c r="I166" s="414"/>
      <c r="J166" s="40"/>
      <c r="K166" s="1826"/>
      <c r="L166" s="40"/>
    </row>
    <row r="167" spans="1:12" s="14" customFormat="1" ht="20.25" hidden="1" thickTop="1">
      <c r="A167" s="398"/>
      <c r="B167" s="398"/>
      <c r="C167" s="964"/>
      <c r="D167" s="408"/>
      <c r="E167" s="408"/>
      <c r="F167" s="409"/>
      <c r="G167" s="1455" t="s">
        <v>2086</v>
      </c>
      <c r="H167" s="411" t="s">
        <v>1888</v>
      </c>
      <c r="I167" s="408">
        <v>45273</v>
      </c>
      <c r="J167" s="252">
        <f>I167+18</f>
        <v>45291</v>
      </c>
      <c r="K167" s="1825">
        <f>I167+23</f>
        <v>45296</v>
      </c>
      <c r="L167" s="252">
        <f>I167+27</f>
        <v>45300</v>
      </c>
    </row>
    <row r="168" spans="1:12" s="14" customFormat="1" ht="20.25" hidden="1" thickBot="1">
      <c r="A168" s="398"/>
      <c r="B168" s="398"/>
      <c r="C168" s="965"/>
      <c r="D168" s="414"/>
      <c r="E168" s="414"/>
      <c r="F168" s="415"/>
      <c r="G168" s="405"/>
      <c r="H168" s="422"/>
      <c r="I168" s="414"/>
      <c r="J168" s="40"/>
      <c r="K168" s="1826"/>
      <c r="L168" s="40"/>
    </row>
    <row r="169" spans="1:12" s="14" customFormat="1" ht="21" hidden="1" thickTop="1" thickBot="1">
      <c r="A169" s="398" t="s">
        <v>1889</v>
      </c>
      <c r="B169" s="398"/>
      <c r="C169" s="964" t="s">
        <v>1890</v>
      </c>
      <c r="D169" s="408" t="s">
        <v>1891</v>
      </c>
      <c r="E169" s="408">
        <v>45277</v>
      </c>
      <c r="F169" s="409">
        <v>45279</v>
      </c>
      <c r="G169" s="1455" t="s">
        <v>2215</v>
      </c>
      <c r="H169" s="411" t="s">
        <v>1892</v>
      </c>
      <c r="I169" s="408">
        <v>45280</v>
      </c>
      <c r="J169" s="252">
        <f>I169+18</f>
        <v>45298</v>
      </c>
      <c r="K169" s="1825">
        <f>I169+23</f>
        <v>45303</v>
      </c>
      <c r="L169" s="252">
        <f>I169+27</f>
        <v>45307</v>
      </c>
    </row>
    <row r="170" spans="1:12" s="14" customFormat="1" ht="21" hidden="1" thickTop="1" thickBot="1">
      <c r="A170" s="398" t="s">
        <v>1817</v>
      </c>
      <c r="B170" s="398"/>
      <c r="C170" s="1443" t="s">
        <v>1893</v>
      </c>
      <c r="D170" s="408" t="s">
        <v>1894</v>
      </c>
      <c r="E170" s="408">
        <v>45280</v>
      </c>
      <c r="F170" s="409">
        <v>45281</v>
      </c>
      <c r="G170" s="405"/>
      <c r="H170" s="422"/>
      <c r="I170" s="414"/>
      <c r="J170" s="40"/>
      <c r="K170" s="1826"/>
      <c r="L170" s="40"/>
    </row>
    <row r="171" spans="1:12" s="14" customFormat="1" ht="20.25" hidden="1" thickTop="1">
      <c r="A171" s="398"/>
      <c r="B171" s="398"/>
      <c r="C171" s="1455" t="s">
        <v>1880</v>
      </c>
      <c r="D171" s="408" t="s">
        <v>1895</v>
      </c>
      <c r="E171" s="408">
        <v>45286</v>
      </c>
      <c r="F171" s="409">
        <v>45287</v>
      </c>
      <c r="G171" s="1455" t="s">
        <v>2268</v>
      </c>
      <c r="H171" s="411" t="s">
        <v>2269</v>
      </c>
      <c r="I171" s="408">
        <v>45287</v>
      </c>
      <c r="J171" s="252">
        <f>I171+18</f>
        <v>45305</v>
      </c>
      <c r="K171" s="1825">
        <f>I171+23</f>
        <v>45310</v>
      </c>
      <c r="L171" s="252">
        <f>I171+27</f>
        <v>45314</v>
      </c>
    </row>
    <row r="172" spans="1:12" s="14" customFormat="1" ht="20.25" hidden="1" thickBot="1">
      <c r="A172" s="398"/>
      <c r="B172" s="398"/>
      <c r="C172" s="965"/>
      <c r="D172" s="414"/>
      <c r="E172" s="414"/>
      <c r="F172" s="415"/>
      <c r="G172" s="405"/>
      <c r="H172" s="422"/>
      <c r="I172" s="414"/>
      <c r="J172" s="40"/>
      <c r="K172" s="1826"/>
      <c r="L172" s="40"/>
    </row>
    <row r="173" spans="1:12" s="14" customFormat="1" ht="20.25" hidden="1" thickTop="1">
      <c r="A173" s="398"/>
      <c r="B173" s="398"/>
      <c r="C173" s="1443"/>
      <c r="D173" s="408"/>
      <c r="E173" s="408"/>
      <c r="F173" s="409"/>
      <c r="G173" s="1455" t="s">
        <v>2265</v>
      </c>
      <c r="H173" s="411" t="s">
        <v>1897</v>
      </c>
      <c r="I173" s="408">
        <v>45294</v>
      </c>
      <c r="J173" s="252">
        <f>I173+18</f>
        <v>45312</v>
      </c>
      <c r="K173" s="1825">
        <f>I173+23</f>
        <v>45317</v>
      </c>
      <c r="L173" s="252">
        <f>I173+27</f>
        <v>45321</v>
      </c>
    </row>
    <row r="174" spans="1:12" s="14" customFormat="1" ht="20.25" hidden="1" thickBot="1">
      <c r="A174" s="398"/>
      <c r="B174" s="398"/>
      <c r="C174" s="965"/>
      <c r="D174" s="414"/>
      <c r="E174" s="414"/>
      <c r="F174" s="415"/>
      <c r="G174" s="405"/>
      <c r="H174" s="422"/>
      <c r="I174" s="414"/>
      <c r="J174" s="40"/>
      <c r="K174" s="1826"/>
      <c r="L174" s="40"/>
    </row>
    <row r="175" spans="1:12" s="14" customFormat="1" ht="20.25" hidden="1" thickTop="1">
      <c r="A175" s="398" t="s">
        <v>1898</v>
      </c>
      <c r="B175" s="398"/>
      <c r="C175" s="1455" t="s">
        <v>1877</v>
      </c>
      <c r="D175" s="408" t="s">
        <v>1899</v>
      </c>
      <c r="E175" s="408">
        <v>44928</v>
      </c>
      <c r="F175" s="409">
        <v>44929</v>
      </c>
      <c r="G175" s="1455" t="s">
        <v>2024</v>
      </c>
      <c r="H175" s="411" t="s">
        <v>1900</v>
      </c>
      <c r="I175" s="408">
        <v>45301</v>
      </c>
      <c r="J175" s="252">
        <f t="shared" ref="J175" si="87">I175+18</f>
        <v>45319</v>
      </c>
      <c r="K175" s="1825">
        <f t="shared" ref="K175" si="88">I175+23</f>
        <v>45324</v>
      </c>
      <c r="L175" s="252">
        <f t="shared" ref="L175" si="89">I175+27</f>
        <v>45328</v>
      </c>
    </row>
    <row r="176" spans="1:12" s="14" customFormat="1" ht="20.25" hidden="1" thickBot="1">
      <c r="A176" s="398"/>
      <c r="B176" s="398"/>
      <c r="C176" s="965"/>
      <c r="D176" s="414"/>
      <c r="E176" s="414"/>
      <c r="F176" s="415"/>
      <c r="G176" s="405"/>
      <c r="H176" s="422"/>
      <c r="I176" s="414"/>
      <c r="J176" s="40"/>
      <c r="K176" s="1826"/>
      <c r="L176" s="40"/>
    </row>
    <row r="177" spans="1:14" s="14" customFormat="1" ht="20.25" hidden="1" thickTop="1">
      <c r="A177" s="398" t="s">
        <v>606</v>
      </c>
      <c r="B177" s="398"/>
      <c r="C177" s="1455" t="s">
        <v>1865</v>
      </c>
      <c r="D177" s="408" t="s">
        <v>1901</v>
      </c>
      <c r="E177" s="408">
        <v>45300</v>
      </c>
      <c r="F177" s="409">
        <v>45302</v>
      </c>
      <c r="G177" s="1455" t="s">
        <v>2222</v>
      </c>
      <c r="H177" s="411" t="s">
        <v>1902</v>
      </c>
      <c r="I177" s="408">
        <v>45308</v>
      </c>
      <c r="J177" s="252">
        <f t="shared" ref="J177" si="90">I177+18</f>
        <v>45326</v>
      </c>
      <c r="K177" s="1825">
        <f t="shared" ref="K177" si="91">I177+23</f>
        <v>45331</v>
      </c>
      <c r="L177" s="252">
        <f t="shared" ref="L177" si="92">I177+27</f>
        <v>45335</v>
      </c>
    </row>
    <row r="178" spans="1:14" s="14" customFormat="1" ht="20.25" hidden="1" thickBot="1">
      <c r="A178" s="398"/>
      <c r="B178" s="398"/>
      <c r="C178" s="965"/>
      <c r="D178" s="414"/>
      <c r="E178" s="414"/>
      <c r="F178" s="415"/>
      <c r="G178" s="405"/>
      <c r="H178" s="422"/>
      <c r="I178" s="414"/>
      <c r="J178" s="40"/>
      <c r="K178" s="1826"/>
      <c r="L178" s="40"/>
    </row>
    <row r="179" spans="1:14" s="14" customFormat="1" ht="20.25" hidden="1" thickTop="1">
      <c r="A179" s="398" t="s">
        <v>1903</v>
      </c>
      <c r="B179" s="398"/>
      <c r="C179" s="1455" t="s">
        <v>1904</v>
      </c>
      <c r="D179" s="408" t="s">
        <v>1905</v>
      </c>
      <c r="E179" s="408">
        <v>45311</v>
      </c>
      <c r="F179" s="409">
        <v>45313</v>
      </c>
      <c r="G179" s="1455" t="s">
        <v>2232</v>
      </c>
      <c r="H179" s="411" t="s">
        <v>1906</v>
      </c>
      <c r="I179" s="408">
        <v>45315</v>
      </c>
      <c r="J179" s="252">
        <f t="shared" ref="J179" si="93">I179+18</f>
        <v>45333</v>
      </c>
      <c r="K179" s="1825">
        <f t="shared" ref="K179" si="94">I179+23</f>
        <v>45338</v>
      </c>
      <c r="L179" s="252">
        <f t="shared" ref="L179" si="95">I179+27</f>
        <v>45342</v>
      </c>
    </row>
    <row r="180" spans="1:14" ht="13.5" hidden="1" thickBot="1"/>
    <row r="181" spans="1:14" s="14" customFormat="1" ht="20.25" hidden="1" thickTop="1">
      <c r="A181" s="398"/>
      <c r="B181" s="398"/>
      <c r="C181" s="1455" t="s">
        <v>1893</v>
      </c>
      <c r="D181" s="408" t="s">
        <v>1907</v>
      </c>
      <c r="E181" s="408">
        <v>45319</v>
      </c>
      <c r="F181" s="409">
        <v>45322</v>
      </c>
      <c r="G181" s="1455" t="s">
        <v>2228</v>
      </c>
      <c r="H181" s="411" t="s">
        <v>1908</v>
      </c>
      <c r="I181" s="408">
        <v>45322</v>
      </c>
      <c r="J181" s="252">
        <f t="shared" ref="J181" si="96">I181+18</f>
        <v>45340</v>
      </c>
      <c r="K181" s="1825">
        <f t="shared" ref="K181" si="97">I181+23</f>
        <v>45345</v>
      </c>
      <c r="L181" s="252">
        <f t="shared" ref="L181" si="98">I181+27</f>
        <v>45349</v>
      </c>
      <c r="M181" s="400"/>
    </row>
    <row r="182" spans="1:14" s="14" customFormat="1" ht="20.25" hidden="1" thickBot="1">
      <c r="A182" s="398"/>
      <c r="B182" s="398"/>
      <c r="C182" s="965"/>
      <c r="D182" s="414"/>
      <c r="E182" s="414"/>
      <c r="F182" s="415"/>
      <c r="G182" s="405"/>
      <c r="H182" s="422"/>
      <c r="I182" s="414"/>
      <c r="J182" s="40"/>
      <c r="K182" s="1826"/>
      <c r="L182" s="40"/>
      <c r="M182" s="400"/>
    </row>
    <row r="183" spans="1:14" s="14" customFormat="1" ht="20.25" hidden="1" thickTop="1">
      <c r="A183" s="398"/>
      <c r="B183" s="398"/>
      <c r="C183" s="1455" t="s">
        <v>1880</v>
      </c>
      <c r="D183" s="408" t="s">
        <v>1909</v>
      </c>
      <c r="E183" s="408">
        <v>45323</v>
      </c>
      <c r="F183" s="409">
        <v>45325</v>
      </c>
      <c r="G183" s="1455" t="s">
        <v>2229</v>
      </c>
      <c r="H183" s="411" t="s">
        <v>1910</v>
      </c>
      <c r="I183" s="408">
        <v>45329</v>
      </c>
      <c r="J183" s="252">
        <f t="shared" ref="J183" si="99">I183+18</f>
        <v>45347</v>
      </c>
      <c r="K183" s="1825">
        <f t="shared" ref="K183" si="100">I183+23</f>
        <v>45352</v>
      </c>
      <c r="L183" s="252">
        <f t="shared" ref="L183" si="101">I183+27</f>
        <v>45356</v>
      </c>
      <c r="M183" s="400"/>
    </row>
    <row r="184" spans="1:14" s="14" customFormat="1" ht="20.25" hidden="1" thickBot="1">
      <c r="A184" s="398"/>
      <c r="B184" s="398"/>
      <c r="C184" s="965"/>
      <c r="D184" s="414"/>
      <c r="E184" s="414"/>
      <c r="F184" s="415"/>
      <c r="G184" s="405"/>
      <c r="H184" s="422"/>
      <c r="I184" s="414"/>
      <c r="J184" s="40"/>
      <c r="K184" s="1826"/>
      <c r="L184" s="40"/>
      <c r="M184" s="400"/>
    </row>
    <row r="185" spans="1:14" s="14" customFormat="1" ht="20.25" hidden="1" thickTop="1">
      <c r="A185" s="398"/>
      <c r="B185" s="398"/>
      <c r="C185" s="1455" t="s">
        <v>1817</v>
      </c>
      <c r="D185" s="408" t="s">
        <v>1911</v>
      </c>
      <c r="E185" s="408">
        <v>45331</v>
      </c>
      <c r="F185" s="409">
        <v>45333</v>
      </c>
      <c r="G185" s="1455" t="s">
        <v>2266</v>
      </c>
      <c r="H185" s="411" t="s">
        <v>1912</v>
      </c>
      <c r="I185" s="408">
        <v>45336</v>
      </c>
      <c r="J185" s="252">
        <f t="shared" ref="J185" si="102">I185+18</f>
        <v>45354</v>
      </c>
      <c r="K185" s="1825">
        <f t="shared" ref="K185" si="103">I185+23</f>
        <v>45359</v>
      </c>
      <c r="L185" s="252">
        <f t="shared" ref="L185" si="104">I185+27</f>
        <v>45363</v>
      </c>
      <c r="M185" s="400"/>
    </row>
    <row r="186" spans="1:14" s="14" customFormat="1" ht="20.25" hidden="1" thickBot="1">
      <c r="A186" s="398"/>
      <c r="B186" s="398"/>
      <c r="C186" s="965"/>
      <c r="D186" s="414"/>
      <c r="E186" s="414"/>
      <c r="F186" s="415"/>
      <c r="G186" s="405"/>
      <c r="H186" s="422"/>
      <c r="I186" s="414"/>
      <c r="J186" s="40"/>
      <c r="K186" s="1826"/>
      <c r="L186" s="40"/>
      <c r="M186" s="400"/>
    </row>
    <row r="187" spans="1:14" s="14" customFormat="1" ht="20.25" hidden="1" thickTop="1">
      <c r="A187" s="398" t="s">
        <v>606</v>
      </c>
      <c r="B187" s="398"/>
      <c r="C187" s="1455" t="s">
        <v>1877</v>
      </c>
      <c r="D187" s="408" t="s">
        <v>1913</v>
      </c>
      <c r="E187" s="408">
        <v>45334</v>
      </c>
      <c r="F187" s="409">
        <v>45336</v>
      </c>
      <c r="G187" s="1455" t="s">
        <v>2221</v>
      </c>
      <c r="H187" s="411" t="s">
        <v>1914</v>
      </c>
      <c r="I187" s="408">
        <v>45343</v>
      </c>
      <c r="J187" s="252">
        <f t="shared" ref="J187" si="105">I187+18</f>
        <v>45361</v>
      </c>
      <c r="K187" s="1831" t="s">
        <v>391</v>
      </c>
      <c r="L187" s="252">
        <f t="shared" ref="L187" si="106">I187+27</f>
        <v>45370</v>
      </c>
      <c r="M187" s="400"/>
      <c r="N187" s="39" t="s">
        <v>2270</v>
      </c>
    </row>
    <row r="188" spans="1:14" s="14" customFormat="1" ht="20.25" hidden="1" thickBot="1">
      <c r="A188" s="398"/>
      <c r="B188" s="398"/>
      <c r="C188" s="965"/>
      <c r="D188" s="414"/>
      <c r="E188" s="414"/>
      <c r="F188" s="415"/>
      <c r="G188" s="405"/>
      <c r="H188" s="422"/>
      <c r="I188" s="414"/>
      <c r="J188" s="40"/>
      <c r="K188" s="1826"/>
      <c r="L188" s="40"/>
      <c r="M188" s="400"/>
      <c r="N188" s="14" t="s">
        <v>2271</v>
      </c>
    </row>
    <row r="189" spans="1:14" s="14" customFormat="1" ht="20.25" hidden="1" thickTop="1">
      <c r="A189" s="398"/>
      <c r="B189" s="398"/>
      <c r="C189" s="1455"/>
      <c r="D189" s="408"/>
      <c r="E189" s="408"/>
      <c r="F189" s="409"/>
      <c r="G189" s="1455" t="s">
        <v>2220</v>
      </c>
      <c r="H189" s="411" t="s">
        <v>1917</v>
      </c>
      <c r="I189" s="408">
        <v>45350</v>
      </c>
      <c r="J189" s="252">
        <f>I189+27</f>
        <v>45377</v>
      </c>
      <c r="K189" s="1825">
        <f>I189+33</f>
        <v>45383</v>
      </c>
      <c r="L189" s="252">
        <f>I189+37</f>
        <v>45387</v>
      </c>
      <c r="M189" s="400"/>
      <c r="N189" s="39" t="s">
        <v>2272</v>
      </c>
    </row>
    <row r="190" spans="1:14" s="14" customFormat="1" ht="20.25" hidden="1" thickBot="1">
      <c r="A190" s="398"/>
      <c r="B190" s="398"/>
      <c r="C190" s="965"/>
      <c r="D190" s="414"/>
      <c r="E190" s="414"/>
      <c r="F190" s="415"/>
      <c r="G190" s="405"/>
      <c r="H190" s="422"/>
      <c r="I190" s="414"/>
      <c r="J190" s="40"/>
      <c r="K190" s="1826"/>
      <c r="L190" s="40"/>
      <c r="M190" s="400"/>
      <c r="N190" s="14" t="s">
        <v>2273</v>
      </c>
    </row>
    <row r="191" spans="1:14" s="14" customFormat="1" ht="20.25" hidden="1" thickTop="1">
      <c r="A191" s="398" t="s">
        <v>1918</v>
      </c>
      <c r="B191" s="398"/>
      <c r="C191" s="1455" t="s">
        <v>1865</v>
      </c>
      <c r="D191" s="408" t="s">
        <v>1919</v>
      </c>
      <c r="E191" s="408">
        <v>45348</v>
      </c>
      <c r="F191" s="409">
        <v>45350</v>
      </c>
      <c r="G191" s="1443" t="s">
        <v>2274</v>
      </c>
      <c r="H191" s="411" t="s">
        <v>1921</v>
      </c>
      <c r="I191" s="408">
        <v>45357</v>
      </c>
      <c r="J191" s="252">
        <f>I191+27</f>
        <v>45384</v>
      </c>
      <c r="K191" s="1825">
        <f>I191+33</f>
        <v>45390</v>
      </c>
      <c r="L191" s="252">
        <f>I191+37</f>
        <v>45394</v>
      </c>
      <c r="M191" s="400"/>
      <c r="N191" s="39" t="s">
        <v>2272</v>
      </c>
    </row>
    <row r="192" spans="1:14" s="14" customFormat="1" ht="20.25" hidden="1" thickBot="1">
      <c r="A192" s="398"/>
      <c r="B192" s="398"/>
      <c r="C192" s="965" t="s">
        <v>1893</v>
      </c>
      <c r="D192" s="414" t="s">
        <v>1922</v>
      </c>
      <c r="E192" s="414">
        <v>45351</v>
      </c>
      <c r="F192" s="415">
        <v>45353</v>
      </c>
      <c r="G192" s="405"/>
      <c r="H192" s="422"/>
      <c r="I192" s="414"/>
      <c r="J192" s="40"/>
      <c r="K192" s="1826"/>
      <c r="L192" s="40"/>
      <c r="M192" s="400"/>
      <c r="N192" s="14" t="s">
        <v>2275</v>
      </c>
    </row>
    <row r="193" spans="1:13" s="14" customFormat="1" ht="20.25" hidden="1" thickTop="1">
      <c r="A193" s="398"/>
      <c r="B193" s="398"/>
      <c r="C193" s="1443" t="s">
        <v>1880</v>
      </c>
      <c r="D193" s="408" t="s">
        <v>1923</v>
      </c>
      <c r="E193" s="408">
        <v>45359</v>
      </c>
      <c r="F193" s="409">
        <v>45361</v>
      </c>
      <c r="G193" s="1443" t="s">
        <v>2267</v>
      </c>
      <c r="H193" s="411" t="s">
        <v>1924</v>
      </c>
      <c r="I193" s="408">
        <v>45364</v>
      </c>
      <c r="J193" s="252">
        <f>I193+27</f>
        <v>45391</v>
      </c>
      <c r="K193" s="1825">
        <f>I193+33</f>
        <v>45397</v>
      </c>
      <c r="L193" s="252">
        <f>I193+37</f>
        <v>45401</v>
      </c>
      <c r="M193" s="400"/>
    </row>
    <row r="194" spans="1:13" s="14" customFormat="1" ht="20.25" hidden="1" thickBot="1">
      <c r="A194" s="398"/>
      <c r="B194" s="398"/>
      <c r="C194" s="965"/>
      <c r="D194" s="414"/>
      <c r="E194" s="414"/>
      <c r="F194" s="415"/>
      <c r="G194" s="405"/>
      <c r="H194" s="422"/>
      <c r="I194" s="414"/>
      <c r="J194" s="40"/>
      <c r="K194" s="1826"/>
      <c r="L194" s="40"/>
      <c r="M194" s="400"/>
    </row>
    <row r="195" spans="1:13" s="14" customFormat="1" ht="20.25" hidden="1" thickTop="1">
      <c r="A195" s="398" t="s">
        <v>1925</v>
      </c>
      <c r="B195" s="398"/>
      <c r="C195" s="1443" t="s">
        <v>1856</v>
      </c>
      <c r="D195" s="408" t="s">
        <v>1926</v>
      </c>
      <c r="E195" s="408">
        <v>45364</v>
      </c>
      <c r="F195" s="409">
        <v>45366</v>
      </c>
      <c r="G195" s="1443" t="s">
        <v>2276</v>
      </c>
      <c r="H195" s="411" t="s">
        <v>1927</v>
      </c>
      <c r="I195" s="408">
        <v>45371</v>
      </c>
      <c r="J195" s="252">
        <f>I195+27</f>
        <v>45398</v>
      </c>
      <c r="K195" s="1825">
        <f>I195+33</f>
        <v>45404</v>
      </c>
      <c r="L195" s="252">
        <f>I195+37</f>
        <v>45408</v>
      </c>
      <c r="M195" s="400"/>
    </row>
    <row r="196" spans="1:13" ht="13.5" hidden="1" thickBot="1"/>
    <row r="197" spans="1:13" s="14" customFormat="1" ht="20.25" hidden="1" thickTop="1">
      <c r="A197" s="398" t="s">
        <v>1928</v>
      </c>
      <c r="B197" s="398"/>
      <c r="C197" s="1443" t="s">
        <v>1904</v>
      </c>
      <c r="D197" s="408" t="s">
        <v>1929</v>
      </c>
      <c r="E197" s="408">
        <v>45373</v>
      </c>
      <c r="F197" s="409">
        <v>45375</v>
      </c>
      <c r="G197" s="1443" t="s">
        <v>2213</v>
      </c>
      <c r="H197" s="411" t="s">
        <v>1930</v>
      </c>
      <c r="I197" s="408">
        <v>45378</v>
      </c>
      <c r="J197" s="252">
        <f>I197+27</f>
        <v>45405</v>
      </c>
      <c r="K197" s="1825">
        <f>I197+33</f>
        <v>45411</v>
      </c>
      <c r="L197" s="252">
        <f>I197+37</f>
        <v>45415</v>
      </c>
    </row>
    <row r="198" spans="1:13" s="14" customFormat="1" ht="20.25" hidden="1" thickBot="1">
      <c r="A198" s="398"/>
      <c r="B198" s="398"/>
      <c r="C198" s="965"/>
      <c r="D198" s="414"/>
      <c r="E198" s="414"/>
      <c r="F198" s="415"/>
      <c r="G198" s="405"/>
      <c r="H198" s="422"/>
      <c r="I198" s="414"/>
      <c r="J198" s="40"/>
      <c r="K198" s="1826"/>
      <c r="L198" s="40"/>
    </row>
    <row r="199" spans="1:13" s="14" customFormat="1" ht="20.25" hidden="1" thickTop="1">
      <c r="A199" s="398"/>
      <c r="B199" s="398"/>
      <c r="C199" s="1443" t="s">
        <v>1918</v>
      </c>
      <c r="D199" s="408" t="s">
        <v>1931</v>
      </c>
      <c r="E199" s="408">
        <v>45383</v>
      </c>
      <c r="F199" s="409">
        <v>45385</v>
      </c>
      <c r="G199" s="1455" t="s">
        <v>2235</v>
      </c>
      <c r="H199" s="411" t="s">
        <v>1932</v>
      </c>
      <c r="I199" s="408">
        <v>45389</v>
      </c>
      <c r="J199" s="252">
        <f>I199+27</f>
        <v>45416</v>
      </c>
      <c r="K199" s="1825">
        <f>I199+33</f>
        <v>45422</v>
      </c>
      <c r="L199" s="252">
        <f>I199+37</f>
        <v>45426</v>
      </c>
    </row>
    <row r="200" spans="1:13" s="14" customFormat="1" ht="20.25" hidden="1" thickBot="1">
      <c r="A200" s="398"/>
      <c r="B200" s="398"/>
      <c r="C200" s="965"/>
      <c r="D200" s="414"/>
      <c r="E200" s="414"/>
      <c r="F200" s="415"/>
      <c r="G200" s="405"/>
      <c r="H200" s="422"/>
      <c r="I200" s="414"/>
      <c r="J200" s="40"/>
      <c r="K200" s="1826"/>
      <c r="L200" s="40"/>
    </row>
    <row r="201" spans="1:13" s="14" customFormat="1" ht="20.25" hidden="1" thickTop="1">
      <c r="A201" s="398"/>
      <c r="B201" s="398"/>
      <c r="C201" s="1443"/>
      <c r="D201" s="408"/>
      <c r="E201" s="408"/>
      <c r="F201" s="409"/>
      <c r="G201" s="1443" t="s">
        <v>2223</v>
      </c>
      <c r="H201" s="411" t="s">
        <v>1933</v>
      </c>
      <c r="I201" s="408">
        <v>45392</v>
      </c>
      <c r="J201" s="252">
        <f>I201+27</f>
        <v>45419</v>
      </c>
      <c r="K201" s="1825">
        <f>I201+33</f>
        <v>45425</v>
      </c>
      <c r="L201" s="252">
        <f>I201+37</f>
        <v>45429</v>
      </c>
    </row>
    <row r="202" spans="1:13" s="14" customFormat="1" ht="20.25" hidden="1" thickBot="1">
      <c r="A202" s="398"/>
      <c r="B202" s="398"/>
      <c r="C202" s="965"/>
      <c r="D202" s="414"/>
      <c r="E202" s="414"/>
      <c r="F202" s="415"/>
      <c r="G202" s="405"/>
      <c r="H202" s="422"/>
      <c r="I202" s="414"/>
      <c r="J202" s="40"/>
      <c r="K202" s="1826"/>
      <c r="L202" s="40"/>
    </row>
    <row r="203" spans="1:13" s="14" customFormat="1" ht="20.25" hidden="1" thickTop="1">
      <c r="A203" s="398"/>
      <c r="B203" s="398"/>
      <c r="C203" s="1443" t="s">
        <v>1893</v>
      </c>
      <c r="D203" s="408" t="s">
        <v>1934</v>
      </c>
      <c r="E203" s="408">
        <v>45390</v>
      </c>
      <c r="F203" s="409">
        <v>45393</v>
      </c>
      <c r="G203" s="1443" t="s">
        <v>2215</v>
      </c>
      <c r="H203" s="411" t="s">
        <v>1935</v>
      </c>
      <c r="I203" s="408">
        <v>45399</v>
      </c>
      <c r="J203" s="252">
        <f>I203+27</f>
        <v>45426</v>
      </c>
      <c r="K203" s="1825">
        <f>I203+33</f>
        <v>45432</v>
      </c>
      <c r="L203" s="252">
        <f>I203+37</f>
        <v>45436</v>
      </c>
    </row>
    <row r="204" spans="1:13" s="14" customFormat="1" ht="20.25" hidden="1" thickBot="1">
      <c r="A204" s="398"/>
      <c r="B204" s="398"/>
      <c r="C204" s="965"/>
      <c r="D204" s="414"/>
      <c r="E204" s="414"/>
      <c r="F204" s="415"/>
      <c r="G204" s="405"/>
      <c r="H204" s="422"/>
      <c r="I204" s="414"/>
      <c r="J204" s="40"/>
      <c r="K204" s="1826"/>
      <c r="L204" s="40"/>
    </row>
    <row r="205" spans="1:13" s="14" customFormat="1" ht="20.25" hidden="1" thickTop="1">
      <c r="A205" s="398" t="s">
        <v>1817</v>
      </c>
      <c r="B205" s="398"/>
      <c r="C205" s="1892" t="s">
        <v>404</v>
      </c>
      <c r="D205" s="408" t="s">
        <v>1936</v>
      </c>
      <c r="E205" s="408">
        <v>45396</v>
      </c>
      <c r="F205" s="1033"/>
      <c r="G205" s="1443" t="s">
        <v>2265</v>
      </c>
      <c r="H205" s="411" t="s">
        <v>1937</v>
      </c>
      <c r="I205" s="408">
        <v>45406</v>
      </c>
      <c r="J205" s="252">
        <f>I205+27</f>
        <v>45433</v>
      </c>
      <c r="K205" s="1825">
        <f>I205+33</f>
        <v>45439</v>
      </c>
      <c r="L205" s="252">
        <f>I205+37</f>
        <v>45443</v>
      </c>
    </row>
    <row r="206" spans="1:13" s="14" customFormat="1" ht="20.25" hidden="1" thickBot="1">
      <c r="A206" s="398"/>
      <c r="B206" s="398"/>
      <c r="C206" s="965" t="s">
        <v>1880</v>
      </c>
      <c r="D206" s="414" t="s">
        <v>1938</v>
      </c>
      <c r="E206" s="414">
        <v>45399</v>
      </c>
      <c r="F206" s="415">
        <v>45401</v>
      </c>
      <c r="G206" s="1872"/>
      <c r="H206" s="870"/>
      <c r="I206" s="412"/>
      <c r="J206" s="412"/>
      <c r="K206" s="1142"/>
      <c r="L206" s="412"/>
    </row>
    <row r="207" spans="1:13" s="14" customFormat="1" ht="21" hidden="1" thickTop="1" thickBot="1">
      <c r="A207" s="398"/>
      <c r="B207" s="398"/>
      <c r="C207" s="965" t="s">
        <v>1939</v>
      </c>
      <c r="D207" s="414" t="s">
        <v>1940</v>
      </c>
      <c r="E207" s="414">
        <v>45400</v>
      </c>
      <c r="F207" s="415">
        <v>45402</v>
      </c>
      <c r="G207" s="405"/>
      <c r="H207" s="422"/>
      <c r="I207" s="414"/>
      <c r="J207" s="40"/>
      <c r="K207" s="1826"/>
      <c r="L207" s="40"/>
    </row>
    <row r="208" spans="1:13" s="14" customFormat="1" ht="20.25" hidden="1" thickTop="1">
      <c r="A208" s="398" t="s">
        <v>1941</v>
      </c>
      <c r="B208" s="398"/>
      <c r="C208" s="1662" t="s">
        <v>1817</v>
      </c>
      <c r="D208" s="682" t="s">
        <v>1942</v>
      </c>
      <c r="E208" s="682">
        <v>45411</v>
      </c>
      <c r="F208" s="1922" t="s">
        <v>391</v>
      </c>
      <c r="G208" s="1443" t="s">
        <v>2024</v>
      </c>
      <c r="H208" s="411" t="s">
        <v>1943</v>
      </c>
      <c r="I208" s="408">
        <v>45413</v>
      </c>
      <c r="J208" s="252">
        <f>I208+27</f>
        <v>45440</v>
      </c>
      <c r="K208" s="1825">
        <f>I208+33</f>
        <v>45446</v>
      </c>
      <c r="L208" s="252">
        <f>I208+37</f>
        <v>45450</v>
      </c>
    </row>
    <row r="209" spans="1:12" s="14" customFormat="1" ht="20.25" hidden="1" thickBot="1">
      <c r="A209" s="398"/>
      <c r="B209" s="398"/>
      <c r="C209" s="965"/>
      <c r="D209" s="414"/>
      <c r="E209" s="414"/>
      <c r="F209" s="415"/>
      <c r="G209" s="405"/>
      <c r="H209" s="422"/>
      <c r="I209" s="414"/>
      <c r="J209" s="40"/>
      <c r="K209" s="1826"/>
      <c r="L209" s="40"/>
    </row>
    <row r="210" spans="1:12" s="14" customFormat="1" ht="20.25" hidden="1" thickTop="1">
      <c r="A210" s="398"/>
      <c r="B210" s="398"/>
      <c r="C210" s="1443"/>
      <c r="D210" s="408"/>
      <c r="E210" s="412"/>
      <c r="F210" s="835"/>
      <c r="G210" s="1443" t="s">
        <v>2222</v>
      </c>
      <c r="H210" s="411" t="s">
        <v>1945</v>
      </c>
      <c r="I210" s="408">
        <v>45423</v>
      </c>
      <c r="J210" s="252">
        <f>I210+27</f>
        <v>45450</v>
      </c>
      <c r="K210" s="1825">
        <f>I210+33</f>
        <v>45456</v>
      </c>
      <c r="L210" s="252">
        <f>I210+37</f>
        <v>45460</v>
      </c>
    </row>
    <row r="211" spans="1:12" s="14" customFormat="1" ht="20.25" hidden="1" thickBot="1">
      <c r="A211" s="398"/>
      <c r="B211" s="398"/>
      <c r="C211" s="965"/>
      <c r="D211" s="414"/>
      <c r="E211" s="414"/>
      <c r="F211" s="415"/>
      <c r="G211" s="405"/>
      <c r="H211" s="422"/>
      <c r="I211" s="414"/>
      <c r="J211" s="40"/>
      <c r="K211" s="1826"/>
      <c r="L211" s="40"/>
    </row>
    <row r="212" spans="1:12" s="14" customFormat="1" ht="20.25" hidden="1" thickTop="1">
      <c r="A212" s="398" t="s">
        <v>1918</v>
      </c>
      <c r="B212" s="398"/>
      <c r="C212" s="1443" t="s">
        <v>1941</v>
      </c>
      <c r="D212" s="682" t="s">
        <v>1944</v>
      </c>
      <c r="E212" s="682">
        <v>45421</v>
      </c>
      <c r="F212" s="1922" t="s">
        <v>391</v>
      </c>
      <c r="G212" s="1443" t="s">
        <v>2232</v>
      </c>
      <c r="H212" s="411" t="s">
        <v>1946</v>
      </c>
      <c r="I212" s="408">
        <v>45427</v>
      </c>
      <c r="J212" s="252">
        <f>I212+27</f>
        <v>45454</v>
      </c>
      <c r="K212" s="1825">
        <f>I212+33</f>
        <v>45460</v>
      </c>
      <c r="L212" s="252">
        <f>I212+37</f>
        <v>45464</v>
      </c>
    </row>
    <row r="213" spans="1:12" s="14" customFormat="1" ht="20.25" hidden="1" thickBot="1">
      <c r="A213" s="398"/>
      <c r="B213" s="398"/>
      <c r="C213" s="965"/>
      <c r="D213" s="1973"/>
      <c r="E213" s="1973"/>
      <c r="F213" s="1974"/>
      <c r="G213" s="1797"/>
      <c r="H213" s="422"/>
      <c r="I213" s="414"/>
      <c r="J213" s="414"/>
      <c r="K213" s="1969"/>
      <c r="L213" s="414"/>
    </row>
    <row r="214" spans="1:12" s="14" customFormat="1" ht="20.25" hidden="1" thickTop="1">
      <c r="A214"/>
      <c r="B214"/>
      <c r="C214" s="1662" t="s">
        <v>1918</v>
      </c>
      <c r="D214" s="408" t="s">
        <v>1950</v>
      </c>
      <c r="E214" s="682">
        <v>45427</v>
      </c>
      <c r="F214" s="1967">
        <v>45432</v>
      </c>
      <c r="G214" s="1443" t="s">
        <v>2228</v>
      </c>
      <c r="H214" s="411" t="s">
        <v>1949</v>
      </c>
      <c r="I214" s="408">
        <v>45435</v>
      </c>
      <c r="J214" s="252">
        <f>I214+27</f>
        <v>45462</v>
      </c>
      <c r="K214" s="1825">
        <f>I214+33</f>
        <v>45468</v>
      </c>
      <c r="L214" s="252">
        <f>I214+37</f>
        <v>45472</v>
      </c>
    </row>
    <row r="215" spans="1:12" s="14" customFormat="1" ht="19.5" hidden="1">
      <c r="A215"/>
      <c r="B215"/>
      <c r="C215" s="1971" t="s">
        <v>1947</v>
      </c>
      <c r="D215" s="1973" t="s">
        <v>1948</v>
      </c>
      <c r="E215" s="1973">
        <v>45426</v>
      </c>
      <c r="F215" s="1974">
        <v>45429</v>
      </c>
      <c r="G215" s="1872"/>
      <c r="H215" s="870"/>
      <c r="I215" s="412"/>
      <c r="J215" s="412"/>
      <c r="K215" s="1142"/>
      <c r="L215" s="412"/>
    </row>
    <row r="216" spans="1:12" s="14" customFormat="1" ht="19.5" hidden="1">
      <c r="A216" s="398" t="s">
        <v>1951</v>
      </c>
      <c r="B216" s="398"/>
      <c r="C216" s="1662" t="s">
        <v>1952</v>
      </c>
      <c r="D216" s="252" t="s">
        <v>1953</v>
      </c>
      <c r="E216" s="252">
        <v>45430</v>
      </c>
      <c r="F216" s="1968">
        <v>45433</v>
      </c>
      <c r="G216" s="1872"/>
      <c r="H216" s="870"/>
      <c r="I216" s="412"/>
      <c r="J216" s="412"/>
      <c r="K216" s="1142"/>
      <c r="L216" s="412"/>
    </row>
    <row r="217" spans="1:12" s="14" customFormat="1" ht="20.25" hidden="1" thickBot="1">
      <c r="A217" s="398" t="s">
        <v>1880</v>
      </c>
      <c r="B217" s="398"/>
      <c r="C217" s="1972" t="s">
        <v>1893</v>
      </c>
      <c r="D217" s="412" t="s">
        <v>1954</v>
      </c>
      <c r="E217" s="412">
        <v>45429</v>
      </c>
      <c r="F217" s="1962" t="s">
        <v>391</v>
      </c>
      <c r="G217" s="405"/>
      <c r="H217" s="422"/>
      <c r="I217" s="414"/>
      <c r="J217" s="40"/>
      <c r="K217" s="1826"/>
      <c r="L217" s="40"/>
    </row>
    <row r="218" spans="1:12" s="14" customFormat="1" ht="20.25" hidden="1" thickTop="1">
      <c r="A218" s="398" t="s">
        <v>1880</v>
      </c>
      <c r="B218" s="398"/>
      <c r="C218" s="1662" t="s">
        <v>1865</v>
      </c>
      <c r="D218" s="408" t="s">
        <v>1955</v>
      </c>
      <c r="E218" s="408">
        <v>45446</v>
      </c>
      <c r="F218" s="409">
        <v>45447</v>
      </c>
      <c r="G218" s="1443" t="s">
        <v>2229</v>
      </c>
      <c r="H218" s="411" t="s">
        <v>1956</v>
      </c>
      <c r="I218" s="408">
        <v>45441</v>
      </c>
      <c r="J218" s="252">
        <f>I218+27</f>
        <v>45468</v>
      </c>
      <c r="K218" s="1825">
        <f>I218+33</f>
        <v>45474</v>
      </c>
      <c r="L218" s="252">
        <f>I218+37</f>
        <v>45478</v>
      </c>
    </row>
    <row r="219" spans="1:12" s="14" customFormat="1" ht="20.25" hidden="1" thickBot="1">
      <c r="A219" s="398"/>
      <c r="B219" s="398"/>
      <c r="C219" s="965"/>
      <c r="D219" s="414"/>
      <c r="E219" s="414"/>
      <c r="F219" s="415"/>
      <c r="G219" s="405"/>
      <c r="H219" s="422"/>
      <c r="I219" s="414"/>
      <c r="J219" s="40"/>
      <c r="K219" s="1826"/>
      <c r="L219" s="40"/>
    </row>
    <row r="220" spans="1:12" s="14" customFormat="1" ht="20.25" hidden="1" thickTop="1">
      <c r="A220" s="398"/>
      <c r="B220" s="398"/>
      <c r="C220" s="1662" t="s">
        <v>1880</v>
      </c>
      <c r="D220" s="408" t="s">
        <v>1957</v>
      </c>
      <c r="E220" s="408">
        <v>45442</v>
      </c>
      <c r="F220" s="409">
        <v>45445</v>
      </c>
      <c r="G220" s="1443" t="s">
        <v>2266</v>
      </c>
      <c r="H220" s="411" t="s">
        <v>1959</v>
      </c>
      <c r="I220" s="408">
        <v>45448</v>
      </c>
      <c r="J220" s="252">
        <f>I220+27</f>
        <v>45475</v>
      </c>
      <c r="K220" s="1825">
        <f>I220+33</f>
        <v>45481</v>
      </c>
      <c r="L220" s="252">
        <f>I220+37</f>
        <v>45485</v>
      </c>
    </row>
    <row r="221" spans="1:12" s="14" customFormat="1" ht="20.25" hidden="1" thickBot="1">
      <c r="A221" s="398"/>
      <c r="B221" s="398"/>
      <c r="C221" s="965" t="s">
        <v>1817</v>
      </c>
      <c r="D221" s="414" t="s">
        <v>1960</v>
      </c>
      <c r="E221" s="414">
        <v>45442</v>
      </c>
      <c r="F221" s="1138" t="s">
        <v>391</v>
      </c>
      <c r="G221" s="405"/>
      <c r="H221" s="422"/>
      <c r="I221" s="414"/>
      <c r="J221" s="40"/>
      <c r="K221" s="1826"/>
      <c r="L221" s="40"/>
    </row>
    <row r="222" spans="1:12" s="14" customFormat="1" ht="20.25" hidden="1" thickTop="1">
      <c r="A222" s="398"/>
      <c r="B222" s="398"/>
      <c r="C222" s="2010" t="s">
        <v>1961</v>
      </c>
      <c r="D222" s="1986" t="s">
        <v>1960</v>
      </c>
      <c r="E222" s="641" t="s">
        <v>391</v>
      </c>
      <c r="F222" s="409" t="s">
        <v>78</v>
      </c>
      <c r="G222" s="1443" t="s">
        <v>2221</v>
      </c>
      <c r="H222" s="411" t="s">
        <v>1962</v>
      </c>
      <c r="I222" s="408">
        <v>45455</v>
      </c>
      <c r="J222" s="252">
        <f t="shared" ref="J222" si="107">I222+27</f>
        <v>45482</v>
      </c>
      <c r="K222" s="1825">
        <f t="shared" ref="K222" si="108">I222+33</f>
        <v>45488</v>
      </c>
      <c r="L222" s="252">
        <f t="shared" ref="L222" si="109">I222+37</f>
        <v>45492</v>
      </c>
    </row>
    <row r="223" spans="1:12" s="14" customFormat="1" ht="20.25" hidden="1" thickBot="1">
      <c r="A223" s="398"/>
      <c r="B223" s="398"/>
      <c r="C223" s="965"/>
      <c r="D223" s="414"/>
      <c r="E223" s="414"/>
      <c r="F223" s="415"/>
      <c r="G223" s="405"/>
      <c r="H223" s="422"/>
      <c r="I223" s="414"/>
      <c r="J223" s="40"/>
      <c r="K223" s="1826"/>
      <c r="L223" s="40"/>
    </row>
    <row r="224" spans="1:12" s="14" customFormat="1" ht="20.25" hidden="1" thickTop="1">
      <c r="A224" s="398"/>
      <c r="B224" s="398"/>
      <c r="C224" s="1443" t="s">
        <v>1941</v>
      </c>
      <c r="D224" s="408" t="s">
        <v>1963</v>
      </c>
      <c r="E224" s="408">
        <v>45464</v>
      </c>
      <c r="F224" s="409">
        <v>45466</v>
      </c>
      <c r="G224" s="1443" t="s">
        <v>2220</v>
      </c>
      <c r="H224" s="411" t="s">
        <v>1964</v>
      </c>
      <c r="I224" s="408">
        <v>45462</v>
      </c>
      <c r="J224" s="252">
        <f t="shared" ref="J224" si="110">I224+27</f>
        <v>45489</v>
      </c>
      <c r="K224" s="1825">
        <f t="shared" ref="K224" si="111">I224+33</f>
        <v>45495</v>
      </c>
      <c r="L224" s="252">
        <f t="shared" ref="L224" si="112">I224+37</f>
        <v>45499</v>
      </c>
    </row>
    <row r="225" spans="1:12" s="14" customFormat="1" ht="20.25" hidden="1" thickBot="1">
      <c r="A225" s="398" t="s">
        <v>1918</v>
      </c>
      <c r="B225" s="398"/>
      <c r="C225" s="635" t="s">
        <v>1965</v>
      </c>
      <c r="D225" s="2011" t="s">
        <v>1966</v>
      </c>
      <c r="E225" s="414">
        <v>45457</v>
      </c>
      <c r="F225" s="415">
        <v>45460</v>
      </c>
      <c r="G225" s="405"/>
      <c r="H225" s="422"/>
      <c r="I225" s="414"/>
      <c r="J225" s="40"/>
      <c r="K225" s="1826"/>
      <c r="L225" s="40"/>
    </row>
    <row r="226" spans="1:12" s="14" customFormat="1" ht="20.25" hidden="1" thickTop="1">
      <c r="A226" s="398"/>
      <c r="B226" s="398"/>
      <c r="C226" s="1443"/>
      <c r="D226" s="408"/>
      <c r="E226" s="408"/>
      <c r="F226" s="409"/>
      <c r="G226" s="1443" t="s">
        <v>2274</v>
      </c>
      <c r="H226" s="411" t="s">
        <v>1968</v>
      </c>
      <c r="I226" s="408">
        <v>45469</v>
      </c>
      <c r="J226" s="252">
        <f t="shared" ref="J226" si="113">I226+27</f>
        <v>45496</v>
      </c>
      <c r="K226" s="1825">
        <f t="shared" ref="K226" si="114">I226+33</f>
        <v>45502</v>
      </c>
      <c r="L226" s="252">
        <f t="shared" ref="L226" si="115">I226+37</f>
        <v>45506</v>
      </c>
    </row>
    <row r="227" spans="1:12" s="14" customFormat="1" ht="20.25" hidden="1" thickBot="1">
      <c r="A227" s="398"/>
      <c r="B227" s="398"/>
      <c r="C227" s="965"/>
      <c r="D227" s="414"/>
      <c r="E227" s="414"/>
      <c r="F227" s="415"/>
      <c r="G227" s="405"/>
      <c r="H227" s="422"/>
      <c r="I227" s="414"/>
      <c r="J227" s="40"/>
      <c r="K227" s="1826"/>
      <c r="L227" s="40"/>
    </row>
    <row r="228" spans="1:12" s="14" customFormat="1" ht="21" hidden="1" thickTop="1" thickBot="1">
      <c r="A228" s="398" t="s">
        <v>1893</v>
      </c>
      <c r="B228" s="398"/>
      <c r="C228" s="1443" t="s">
        <v>1918</v>
      </c>
      <c r="D228" s="408" t="s">
        <v>1969</v>
      </c>
      <c r="E228" s="408">
        <v>45470</v>
      </c>
      <c r="F228" s="409">
        <v>45472</v>
      </c>
      <c r="G228" s="1443" t="s">
        <v>2267</v>
      </c>
      <c r="H228" s="411" t="s">
        <v>1970</v>
      </c>
      <c r="I228" s="408">
        <v>45476</v>
      </c>
      <c r="J228" s="252">
        <f t="shared" ref="J228" si="116">I228+27</f>
        <v>45503</v>
      </c>
      <c r="K228" s="1825">
        <f t="shared" ref="K228" si="117">I228+33</f>
        <v>45509</v>
      </c>
      <c r="L228" s="252">
        <f t="shared" ref="L228" si="118">I228+37</f>
        <v>45513</v>
      </c>
    </row>
    <row r="229" spans="1:12" s="14" customFormat="1" ht="21" hidden="1" thickTop="1" thickBot="1">
      <c r="A229" s="398"/>
      <c r="B229" s="398"/>
      <c r="C229" s="1443" t="s">
        <v>1904</v>
      </c>
      <c r="D229" s="408" t="s">
        <v>1971</v>
      </c>
      <c r="E229" s="408">
        <v>45471</v>
      </c>
      <c r="F229" s="409">
        <v>45473</v>
      </c>
      <c r="G229" s="405"/>
      <c r="H229" s="422"/>
      <c r="I229" s="414"/>
      <c r="J229" s="40"/>
      <c r="K229" s="1826"/>
      <c r="L229" s="40"/>
    </row>
    <row r="230" spans="1:12" s="14" customFormat="1" ht="21" hidden="1" customHeight="1" thickTop="1">
      <c r="A230" s="398" t="s">
        <v>1972</v>
      </c>
      <c r="B230" s="398"/>
      <c r="C230" s="1443" t="s">
        <v>1973</v>
      </c>
      <c r="D230" s="408" t="s">
        <v>1974</v>
      </c>
      <c r="E230" s="408">
        <v>45478</v>
      </c>
      <c r="F230" s="409">
        <v>45481</v>
      </c>
      <c r="G230" s="1443" t="s">
        <v>2276</v>
      </c>
      <c r="H230" s="411" t="s">
        <v>1975</v>
      </c>
      <c r="I230" s="408">
        <v>45483</v>
      </c>
      <c r="J230" s="252">
        <v>45483</v>
      </c>
      <c r="K230" s="1825">
        <f t="shared" ref="K230" si="119">I230+33</f>
        <v>45516</v>
      </c>
      <c r="L230" s="252">
        <f t="shared" ref="L230" si="120">I230+37</f>
        <v>45520</v>
      </c>
    </row>
    <row r="231" spans="1:12" ht="21" hidden="1" customHeight="1" thickBot="1">
      <c r="A231" s="398"/>
      <c r="B231" s="398"/>
      <c r="C231" s="965"/>
      <c r="D231" s="414"/>
      <c r="E231" s="414"/>
      <c r="F231" s="415"/>
      <c r="G231" s="405"/>
      <c r="H231" s="422"/>
      <c r="I231" s="414"/>
      <c r="J231" s="40"/>
      <c r="K231" s="1826"/>
      <c r="L231" s="40"/>
    </row>
    <row r="232" spans="1:12" ht="21" hidden="1" customHeight="1" thickTop="1">
      <c r="A232" s="398" t="s">
        <v>1976</v>
      </c>
      <c r="B232" s="398"/>
      <c r="C232" s="1443" t="s">
        <v>1961</v>
      </c>
      <c r="D232" s="408" t="s">
        <v>1977</v>
      </c>
      <c r="E232" s="408">
        <v>45483</v>
      </c>
      <c r="F232" s="409">
        <v>45485</v>
      </c>
      <c r="G232" s="1443" t="s">
        <v>2213</v>
      </c>
      <c r="H232" s="411" t="s">
        <v>1978</v>
      </c>
      <c r="I232" s="408">
        <v>45490</v>
      </c>
      <c r="J232" s="252">
        <f t="shared" ref="J232" si="121">I232+27</f>
        <v>45517</v>
      </c>
      <c r="K232" s="1825">
        <f t="shared" ref="K232" si="122">I232+33</f>
        <v>45523</v>
      </c>
      <c r="L232" s="252">
        <f t="shared" ref="L232" si="123">I232+37</f>
        <v>45527</v>
      </c>
    </row>
    <row r="233" spans="1:12" ht="21" hidden="1" customHeight="1" thickBot="1">
      <c r="A233" s="398" t="s">
        <v>1817</v>
      </c>
      <c r="B233" s="398"/>
      <c r="C233" s="965" t="s">
        <v>1880</v>
      </c>
      <c r="D233" s="414" t="s">
        <v>1979</v>
      </c>
      <c r="E233" s="414">
        <v>45486</v>
      </c>
      <c r="F233" s="415">
        <v>45488</v>
      </c>
      <c r="G233" s="405"/>
      <c r="H233" s="422"/>
      <c r="I233" s="414"/>
      <c r="J233" s="40"/>
      <c r="K233" s="1826"/>
      <c r="L233" s="40"/>
    </row>
    <row r="234" spans="1:12" ht="21" hidden="1" customHeight="1" thickTop="1">
      <c r="A234" s="398"/>
      <c r="B234" s="398"/>
      <c r="C234" s="1443" t="s">
        <v>1941</v>
      </c>
      <c r="D234" s="408" t="s">
        <v>1980</v>
      </c>
      <c r="E234" s="408">
        <v>45489</v>
      </c>
      <c r="F234" s="409">
        <v>45491</v>
      </c>
      <c r="G234" s="1443" t="s">
        <v>2235</v>
      </c>
      <c r="H234" s="411" t="s">
        <v>1981</v>
      </c>
      <c r="I234" s="408">
        <v>45497</v>
      </c>
      <c r="J234" s="252">
        <f t="shared" ref="J234" si="124">I234+27</f>
        <v>45524</v>
      </c>
      <c r="K234" s="1825">
        <f t="shared" ref="K234" si="125">I234+33</f>
        <v>45530</v>
      </c>
      <c r="L234" s="252">
        <f t="shared" ref="L234" si="126">I234+37</f>
        <v>45534</v>
      </c>
    </row>
    <row r="235" spans="1:12" ht="21" hidden="1" customHeight="1" thickBot="1">
      <c r="A235" s="398"/>
      <c r="B235" s="398"/>
      <c r="C235" s="965"/>
      <c r="D235" s="414"/>
      <c r="E235" s="414"/>
      <c r="F235" s="415"/>
      <c r="G235" s="405"/>
      <c r="H235" s="422"/>
      <c r="I235" s="414"/>
      <c r="J235" s="40"/>
      <c r="K235" s="1826"/>
      <c r="L235" s="40"/>
    </row>
    <row r="236" spans="1:12" ht="21" hidden="1" customHeight="1" thickTop="1">
      <c r="A236" s="398"/>
      <c r="B236" s="398"/>
      <c r="C236" s="1443" t="s">
        <v>1939</v>
      </c>
      <c r="D236" s="408" t="s">
        <v>1982</v>
      </c>
      <c r="E236" s="408">
        <v>45495</v>
      </c>
      <c r="F236" s="409">
        <v>45499</v>
      </c>
      <c r="G236" s="1443" t="s">
        <v>2223</v>
      </c>
      <c r="H236" s="411" t="s">
        <v>1983</v>
      </c>
      <c r="I236" s="408">
        <v>45504</v>
      </c>
      <c r="J236" s="252">
        <f t="shared" ref="J236" si="127">I236+27</f>
        <v>45531</v>
      </c>
      <c r="K236" s="1825">
        <f t="shared" ref="K236" si="128">I236+33</f>
        <v>45537</v>
      </c>
      <c r="L236" s="252">
        <f t="shared" ref="L236" si="129">I236+37</f>
        <v>45541</v>
      </c>
    </row>
    <row r="237" spans="1:12" ht="21" hidden="1" customHeight="1" thickBot="1">
      <c r="A237" s="398"/>
      <c r="B237" s="398"/>
      <c r="C237" s="965"/>
      <c r="D237" s="414"/>
      <c r="E237" s="414"/>
      <c r="F237" s="415"/>
      <c r="G237" s="405"/>
      <c r="H237" s="422"/>
      <c r="I237" s="414"/>
      <c r="J237" s="40"/>
      <c r="K237" s="1826"/>
      <c r="L237" s="40"/>
    </row>
    <row r="238" spans="1:12" ht="21" hidden="1" customHeight="1" thickTop="1">
      <c r="A238" s="398" t="s">
        <v>1984</v>
      </c>
      <c r="B238" s="398"/>
      <c r="C238" s="1443" t="s">
        <v>1965</v>
      </c>
      <c r="D238" s="408" t="s">
        <v>1985</v>
      </c>
      <c r="E238" s="408">
        <v>45503</v>
      </c>
      <c r="F238" s="409">
        <v>45505</v>
      </c>
      <c r="G238" s="1443" t="s">
        <v>2215</v>
      </c>
      <c r="H238" s="411" t="s">
        <v>1986</v>
      </c>
      <c r="I238" s="408">
        <v>45511</v>
      </c>
      <c r="J238" s="252">
        <f t="shared" ref="J238" si="130">I238+27</f>
        <v>45538</v>
      </c>
      <c r="K238" s="1825">
        <f t="shared" ref="K238" si="131">I238+33</f>
        <v>45544</v>
      </c>
      <c r="L238" s="252">
        <f t="shared" ref="L238" si="132">I238+37</f>
        <v>45548</v>
      </c>
    </row>
    <row r="239" spans="1:12" ht="21" hidden="1" customHeight="1" thickBot="1">
      <c r="A239" s="398" t="s">
        <v>1987</v>
      </c>
      <c r="B239" s="398"/>
      <c r="C239" s="965" t="s">
        <v>1988</v>
      </c>
      <c r="D239" s="414" t="s">
        <v>1989</v>
      </c>
      <c r="E239" s="414">
        <v>45502</v>
      </c>
      <c r="F239" s="415">
        <v>45504</v>
      </c>
      <c r="G239" s="405"/>
      <c r="H239" s="422"/>
      <c r="I239" s="414"/>
      <c r="J239" s="40"/>
      <c r="K239" s="1826"/>
      <c r="L239" s="40"/>
    </row>
    <row r="240" spans="1:12" ht="21" hidden="1" customHeight="1" thickTop="1">
      <c r="A240" s="398" t="s">
        <v>1990</v>
      </c>
      <c r="B240" s="398"/>
      <c r="C240" s="1443" t="s">
        <v>1965</v>
      </c>
      <c r="D240" s="408" t="s">
        <v>1991</v>
      </c>
      <c r="E240" s="408">
        <v>45512</v>
      </c>
      <c r="F240" s="409">
        <v>45514</v>
      </c>
      <c r="G240" s="1443" t="s">
        <v>2265</v>
      </c>
      <c r="H240" s="411" t="s">
        <v>1992</v>
      </c>
      <c r="I240" s="408">
        <v>45518</v>
      </c>
      <c r="J240" s="252">
        <f t="shared" ref="J240" si="133">I240+27</f>
        <v>45545</v>
      </c>
      <c r="K240" s="1825">
        <f t="shared" ref="K240" si="134">I240+33</f>
        <v>45551</v>
      </c>
      <c r="L240" s="252">
        <f t="shared" ref="L240" si="135">I240+37</f>
        <v>45555</v>
      </c>
    </row>
    <row r="241" spans="1:13" ht="21" hidden="1" customHeight="1" thickBot="1">
      <c r="A241" s="398"/>
      <c r="B241" s="398"/>
      <c r="C241" s="965"/>
      <c r="D241" s="414"/>
      <c r="E241" s="414"/>
      <c r="F241" s="415"/>
      <c r="G241" s="405"/>
      <c r="H241" s="422"/>
      <c r="I241" s="414"/>
      <c r="J241" s="40"/>
      <c r="K241" s="1826"/>
      <c r="L241" s="40"/>
    </row>
    <row r="242" spans="1:13" ht="21" hidden="1" customHeight="1" thickTop="1">
      <c r="A242" s="398" t="s">
        <v>1961</v>
      </c>
      <c r="B242" s="398"/>
      <c r="C242" s="1443" t="s">
        <v>1993</v>
      </c>
      <c r="D242" s="408" t="s">
        <v>1994</v>
      </c>
      <c r="E242" s="408">
        <v>45518</v>
      </c>
      <c r="F242" s="409">
        <v>45520</v>
      </c>
      <c r="G242" s="1443" t="s">
        <v>1837</v>
      </c>
      <c r="H242" s="411" t="s">
        <v>1995</v>
      </c>
      <c r="I242" s="408">
        <v>45525</v>
      </c>
      <c r="J242" s="252">
        <f t="shared" ref="J242" si="136">I242+27</f>
        <v>45552</v>
      </c>
      <c r="K242" s="1825">
        <f t="shared" ref="K242" si="137">I242+33</f>
        <v>45558</v>
      </c>
      <c r="L242" s="252">
        <f t="shared" ref="L242" si="138">I242+37</f>
        <v>45562</v>
      </c>
    </row>
    <row r="243" spans="1:13" ht="21" hidden="1" customHeight="1" thickBot="1">
      <c r="A243" s="398"/>
      <c r="B243" s="398"/>
      <c r="C243" s="965"/>
      <c r="D243" s="414"/>
      <c r="E243" s="414"/>
      <c r="F243" s="415"/>
      <c r="G243" s="405"/>
      <c r="H243" s="422"/>
      <c r="I243" s="414"/>
      <c r="J243" s="40"/>
      <c r="K243" s="1826"/>
      <c r="L243" s="40"/>
    </row>
    <row r="244" spans="1:13" ht="21" hidden="1" customHeight="1" thickTop="1">
      <c r="A244" s="398"/>
      <c r="B244" s="398"/>
      <c r="C244" s="1443" t="s">
        <v>1961</v>
      </c>
      <c r="D244" s="408" t="s">
        <v>1996</v>
      </c>
      <c r="E244" s="408">
        <v>45527</v>
      </c>
      <c r="F244" s="814" t="s">
        <v>391</v>
      </c>
      <c r="G244" s="1443" t="s">
        <v>2222</v>
      </c>
      <c r="H244" s="411" t="s">
        <v>1997</v>
      </c>
      <c r="I244" s="408">
        <v>45532</v>
      </c>
      <c r="J244" s="252">
        <f t="shared" ref="J244" si="139">I244+27</f>
        <v>45559</v>
      </c>
      <c r="K244" s="1825">
        <f t="shared" ref="K244" si="140">I244+33</f>
        <v>45565</v>
      </c>
      <c r="L244" s="252">
        <f t="shared" ref="L244" si="141">I244+37</f>
        <v>45569</v>
      </c>
    </row>
    <row r="245" spans="1:13" ht="21" hidden="1" customHeight="1" thickBot="1">
      <c r="A245" s="398"/>
      <c r="B245" s="398"/>
      <c r="C245" s="965"/>
      <c r="D245" s="414"/>
      <c r="E245" s="414"/>
      <c r="F245" s="415"/>
      <c r="G245" s="405"/>
      <c r="H245" s="422"/>
      <c r="I245" s="414"/>
      <c r="J245" s="40"/>
      <c r="K245" s="1826"/>
      <c r="L245" s="40"/>
    </row>
    <row r="246" spans="1:13" ht="21" hidden="1" customHeight="1" thickTop="1">
      <c r="A246" s="398" t="s">
        <v>1998</v>
      </c>
      <c r="B246" s="398"/>
      <c r="C246" s="1443" t="s">
        <v>1999</v>
      </c>
      <c r="D246" s="408" t="s">
        <v>2000</v>
      </c>
      <c r="E246" s="408">
        <v>45533</v>
      </c>
      <c r="F246" s="814" t="s">
        <v>391</v>
      </c>
      <c r="G246" s="1443" t="s">
        <v>2266</v>
      </c>
      <c r="H246" s="411" t="s">
        <v>2001</v>
      </c>
      <c r="I246" s="408">
        <v>45539</v>
      </c>
      <c r="J246" s="252">
        <f t="shared" ref="J246" si="142">I246+27</f>
        <v>45566</v>
      </c>
      <c r="K246" s="1825">
        <f t="shared" ref="K246" si="143">I246+33</f>
        <v>45572</v>
      </c>
      <c r="L246" s="252">
        <f t="shared" ref="L246" si="144">I246+37</f>
        <v>45576</v>
      </c>
    </row>
    <row r="247" spans="1:13" ht="21" hidden="1" customHeight="1" thickBot="1">
      <c r="A247" s="398"/>
      <c r="B247" s="398"/>
      <c r="C247" s="965" t="s">
        <v>1941</v>
      </c>
      <c r="D247" s="414" t="s">
        <v>2002</v>
      </c>
      <c r="E247" s="414">
        <v>45532</v>
      </c>
      <c r="F247" s="415">
        <v>45534</v>
      </c>
      <c r="G247" s="405"/>
      <c r="H247" s="422"/>
      <c r="I247" s="414"/>
      <c r="J247" s="40"/>
      <c r="K247" s="1826"/>
      <c r="L247" s="40"/>
    </row>
    <row r="248" spans="1:13" ht="21" hidden="1" customHeight="1" thickTop="1">
      <c r="A248" s="398"/>
      <c r="B248" s="398"/>
      <c r="C248" s="1443" t="s">
        <v>1973</v>
      </c>
      <c r="D248" s="408" t="s">
        <v>2003</v>
      </c>
      <c r="E248" s="408">
        <v>45538</v>
      </c>
      <c r="F248" s="409">
        <v>45541</v>
      </c>
      <c r="G248" s="1443" t="s">
        <v>2228</v>
      </c>
      <c r="H248" s="411" t="s">
        <v>2004</v>
      </c>
      <c r="I248" s="408">
        <v>45546</v>
      </c>
      <c r="J248" s="252">
        <f t="shared" ref="J248" si="145">I248+27</f>
        <v>45573</v>
      </c>
      <c r="K248" s="1825">
        <f t="shared" ref="K248" si="146">I248+33</f>
        <v>45579</v>
      </c>
      <c r="L248" s="252">
        <f t="shared" ref="L248" si="147">I248+37</f>
        <v>45583</v>
      </c>
    </row>
    <row r="249" spans="1:13" ht="21" hidden="1" customHeight="1">
      <c r="A249" s="398"/>
      <c r="B249" s="398"/>
      <c r="C249" s="965"/>
      <c r="D249" s="414"/>
      <c r="E249" s="414"/>
      <c r="F249" s="415"/>
      <c r="G249" s="405"/>
      <c r="H249" s="422"/>
      <c r="I249" s="414"/>
      <c r="J249" s="40"/>
      <c r="K249" s="1826"/>
      <c r="L249" s="40"/>
    </row>
    <row r="250" spans="1:13" ht="21" hidden="1" customHeight="1" thickTop="1">
      <c r="A250" s="398"/>
      <c r="B250" s="398"/>
      <c r="C250" s="1443" t="s">
        <v>1880</v>
      </c>
      <c r="D250" s="408" t="s">
        <v>2005</v>
      </c>
      <c r="E250" s="408">
        <v>45547</v>
      </c>
      <c r="F250" s="409">
        <v>45549</v>
      </c>
      <c r="G250" s="1443" t="s">
        <v>2229</v>
      </c>
      <c r="H250" s="411" t="s">
        <v>2006</v>
      </c>
      <c r="I250" s="408">
        <v>45553</v>
      </c>
      <c r="J250" s="252">
        <f>I250+27</f>
        <v>45580</v>
      </c>
      <c r="K250" s="1825">
        <f>I250+33</f>
        <v>45586</v>
      </c>
      <c r="L250" s="252">
        <f>I250+37</f>
        <v>45590</v>
      </c>
    </row>
    <row r="251" spans="1:13" ht="21" hidden="1" customHeight="1" thickBot="1">
      <c r="A251" s="398"/>
      <c r="B251" s="398"/>
      <c r="C251" s="965"/>
      <c r="D251" s="414"/>
      <c r="E251" s="414"/>
      <c r="F251" s="415"/>
      <c r="G251" s="405"/>
      <c r="H251" s="422"/>
      <c r="I251" s="414"/>
      <c r="J251" s="40"/>
      <c r="K251" s="1826"/>
      <c r="L251" s="40"/>
    </row>
    <row r="252" spans="1:13" ht="21" hidden="1" customHeight="1">
      <c r="A252" s="398"/>
      <c r="B252" s="398"/>
      <c r="C252" s="1443" t="s">
        <v>1961</v>
      </c>
      <c r="D252" s="408" t="s">
        <v>2007</v>
      </c>
      <c r="E252" s="408">
        <v>45550</v>
      </c>
      <c r="F252" s="814" t="s">
        <v>391</v>
      </c>
      <c r="G252" s="1443" t="s">
        <v>1808</v>
      </c>
      <c r="H252" s="411" t="s">
        <v>2008</v>
      </c>
      <c r="I252" s="408">
        <v>45560</v>
      </c>
      <c r="J252" s="252">
        <f>I252+27</f>
        <v>45587</v>
      </c>
      <c r="K252" s="1825">
        <f>I252+33</f>
        <v>45593</v>
      </c>
      <c r="L252" s="252">
        <f>I252+37</f>
        <v>45597</v>
      </c>
    </row>
    <row r="253" spans="1:13" ht="21" hidden="1" customHeight="1">
      <c r="A253" s="398"/>
      <c r="B253" s="398"/>
      <c r="C253" s="965" t="s">
        <v>1939</v>
      </c>
      <c r="D253" s="414" t="s">
        <v>2009</v>
      </c>
      <c r="E253" s="414">
        <v>45551</v>
      </c>
      <c r="F253" s="415">
        <v>45553</v>
      </c>
      <c r="G253" s="405"/>
      <c r="H253" s="422"/>
      <c r="I253" s="414"/>
      <c r="J253" s="40"/>
      <c r="K253" s="1826"/>
      <c r="L253" s="40"/>
    </row>
    <row r="254" spans="1:13" ht="21" hidden="1" customHeight="1" thickTop="1">
      <c r="A254" s="398" t="s">
        <v>1941</v>
      </c>
      <c r="B254" s="398"/>
      <c r="C254" s="1443" t="s">
        <v>1999</v>
      </c>
      <c r="D254" s="408" t="s">
        <v>2011</v>
      </c>
      <c r="E254" s="408">
        <v>45557</v>
      </c>
      <c r="F254" s="814" t="s">
        <v>391</v>
      </c>
      <c r="G254" s="1443" t="s">
        <v>2221</v>
      </c>
      <c r="H254" s="411" t="s">
        <v>2012</v>
      </c>
      <c r="I254" s="408">
        <v>45567</v>
      </c>
      <c r="J254" s="252">
        <f>I254+27</f>
        <v>45594</v>
      </c>
      <c r="K254" s="1825">
        <f>I254+33</f>
        <v>45600</v>
      </c>
      <c r="L254" s="252">
        <f>I254+37</f>
        <v>45604</v>
      </c>
    </row>
    <row r="255" spans="1:13" ht="21" hidden="1" customHeight="1" thickBot="1">
      <c r="A255" s="398"/>
      <c r="B255" s="398"/>
      <c r="C255" s="965" t="s">
        <v>2013</v>
      </c>
      <c r="D255" s="414" t="s">
        <v>2014</v>
      </c>
      <c r="E255" s="414">
        <v>45557</v>
      </c>
      <c r="F255" s="415">
        <v>45559</v>
      </c>
      <c r="G255" s="405"/>
      <c r="H255" s="422"/>
      <c r="I255" s="414"/>
      <c r="J255" s="40"/>
      <c r="K255" s="1826"/>
      <c r="L255" s="40"/>
    </row>
    <row r="256" spans="1:13" ht="21" hidden="1" customHeight="1">
      <c r="A256" s="398" t="s">
        <v>1999</v>
      </c>
      <c r="B256" s="398"/>
      <c r="C256" s="1443" t="s">
        <v>1877</v>
      </c>
      <c r="D256" s="408" t="s">
        <v>2015</v>
      </c>
      <c r="E256" s="408">
        <v>45568</v>
      </c>
      <c r="F256" s="409">
        <v>45571</v>
      </c>
      <c r="G256" s="1443" t="s">
        <v>2220</v>
      </c>
      <c r="H256" s="411" t="s">
        <v>2016</v>
      </c>
      <c r="I256" s="408">
        <v>45574</v>
      </c>
      <c r="J256" s="252">
        <f>I256+27</f>
        <v>45601</v>
      </c>
      <c r="K256" s="1825">
        <f>I256+33</f>
        <v>45607</v>
      </c>
      <c r="L256" s="252">
        <f>I256+37</f>
        <v>45611</v>
      </c>
      <c r="M256" s="36" t="s">
        <v>527</v>
      </c>
    </row>
    <row r="257" spans="1:13" ht="21" hidden="1" customHeight="1" thickBot="1">
      <c r="A257" s="398" t="s">
        <v>1941</v>
      </c>
      <c r="B257" s="398"/>
      <c r="C257" s="413" t="s">
        <v>1973</v>
      </c>
      <c r="D257" s="414" t="s">
        <v>2017</v>
      </c>
      <c r="E257" s="414">
        <v>45567</v>
      </c>
      <c r="F257" s="415">
        <v>45571</v>
      </c>
      <c r="G257" s="405"/>
      <c r="H257" s="422"/>
      <c r="I257" s="414"/>
      <c r="J257" s="40"/>
      <c r="K257" s="1826"/>
      <c r="L257" s="40"/>
      <c r="M257" s="908">
        <v>45603</v>
      </c>
    </row>
    <row r="258" spans="1:13" ht="21" hidden="1" customHeight="1" thickTop="1">
      <c r="A258" s="398" t="s">
        <v>2018</v>
      </c>
      <c r="B258" s="398"/>
      <c r="C258" s="1443" t="s">
        <v>1877</v>
      </c>
      <c r="D258" s="682" t="s">
        <v>2019</v>
      </c>
      <c r="E258" s="682">
        <v>45577</v>
      </c>
      <c r="F258" s="1967">
        <v>45580</v>
      </c>
      <c r="G258" s="1863" t="s">
        <v>404</v>
      </c>
      <c r="H258" s="411" t="s">
        <v>2020</v>
      </c>
      <c r="I258" s="408">
        <v>45581</v>
      </c>
      <c r="J258" s="947"/>
      <c r="K258" s="1827"/>
      <c r="L258" s="947"/>
    </row>
    <row r="259" spans="1:13" ht="21" hidden="1" customHeight="1" thickBot="1">
      <c r="A259" s="398"/>
      <c r="B259" s="398"/>
      <c r="C259" s="965"/>
      <c r="D259" s="414"/>
      <c r="E259" s="414"/>
      <c r="F259" s="415"/>
      <c r="G259" s="416"/>
      <c r="H259" s="422"/>
      <c r="I259" s="414"/>
      <c r="J259" s="40"/>
      <c r="K259" s="1826"/>
      <c r="L259" s="40"/>
    </row>
    <row r="260" spans="1:13" ht="21" hidden="1" customHeight="1" thickTop="1">
      <c r="A260" s="398" t="s">
        <v>2021</v>
      </c>
      <c r="B260" s="398"/>
      <c r="C260" s="1443" t="s">
        <v>2022</v>
      </c>
      <c r="D260" s="408" t="s">
        <v>2023</v>
      </c>
      <c r="E260" s="408">
        <v>45582</v>
      </c>
      <c r="F260" s="409">
        <v>45584</v>
      </c>
      <c r="G260" s="1443" t="s">
        <v>2267</v>
      </c>
      <c r="H260" s="411" t="s">
        <v>2025</v>
      </c>
      <c r="I260" s="408">
        <v>45588</v>
      </c>
      <c r="J260" s="252">
        <f>I260+27</f>
        <v>45615</v>
      </c>
      <c r="K260" s="1825">
        <f>I260+33</f>
        <v>45621</v>
      </c>
      <c r="L260" s="252">
        <f>I260+37</f>
        <v>45625</v>
      </c>
      <c r="M260" s="36" t="s">
        <v>527</v>
      </c>
    </row>
    <row r="261" spans="1:13" ht="21" hidden="1" customHeight="1" thickBot="1">
      <c r="A261" s="398"/>
      <c r="B261" s="398"/>
      <c r="C261" s="965"/>
      <c r="D261" s="414"/>
      <c r="E261" s="414"/>
      <c r="F261" s="415"/>
      <c r="G261" s="416"/>
      <c r="H261" s="422"/>
      <c r="I261" s="414"/>
      <c r="J261" s="40"/>
      <c r="K261" s="1826"/>
      <c r="L261" s="40"/>
      <c r="M261" s="908">
        <v>45617</v>
      </c>
    </row>
    <row r="262" spans="1:13" ht="21" hidden="1" customHeight="1" thickTop="1">
      <c r="A262" s="398" t="s">
        <v>2026</v>
      </c>
      <c r="B262" s="398"/>
      <c r="C262" s="1443" t="s">
        <v>2027</v>
      </c>
      <c r="D262" s="408" t="s">
        <v>2028</v>
      </c>
      <c r="E262" s="408">
        <v>45588</v>
      </c>
      <c r="F262" s="409">
        <v>45590</v>
      </c>
      <c r="G262" s="1443" t="s">
        <v>2276</v>
      </c>
      <c r="H262" s="411" t="s">
        <v>2029</v>
      </c>
      <c r="I262" s="408">
        <v>45595</v>
      </c>
      <c r="J262" s="252">
        <f>I262+27</f>
        <v>45622</v>
      </c>
      <c r="K262" s="1825">
        <f>I262+33</f>
        <v>45628</v>
      </c>
      <c r="L262" s="252">
        <f>I262+37</f>
        <v>45632</v>
      </c>
    </row>
    <row r="263" spans="1:13" ht="21" hidden="1" customHeight="1" thickBot="1">
      <c r="A263" s="398"/>
      <c r="B263" s="398"/>
      <c r="C263" s="965"/>
      <c r="D263" s="414"/>
      <c r="E263" s="414"/>
      <c r="F263" s="415"/>
      <c r="G263" s="416"/>
      <c r="H263" s="422"/>
      <c r="I263" s="414"/>
      <c r="J263" s="40"/>
      <c r="K263" s="1826"/>
      <c r="L263" s="40"/>
    </row>
    <row r="264" spans="1:13" ht="21" hidden="1" customHeight="1" thickTop="1">
      <c r="A264" s="398" t="s">
        <v>2030</v>
      </c>
      <c r="B264" s="398"/>
      <c r="C264" s="1443" t="s">
        <v>2031</v>
      </c>
      <c r="D264" s="408" t="s">
        <v>2032</v>
      </c>
      <c r="E264" s="408">
        <v>45596</v>
      </c>
      <c r="F264" s="409">
        <v>45598</v>
      </c>
      <c r="G264" s="1443" t="s">
        <v>2213</v>
      </c>
      <c r="H264" s="411" t="s">
        <v>2033</v>
      </c>
      <c r="I264" s="408">
        <v>45602</v>
      </c>
      <c r="J264" s="252">
        <f>I264+27</f>
        <v>45629</v>
      </c>
      <c r="K264" s="1825">
        <f>I264+33</f>
        <v>45635</v>
      </c>
      <c r="L264" s="252">
        <f>I264+37</f>
        <v>45639</v>
      </c>
    </row>
    <row r="265" spans="1:13" ht="21" hidden="1" customHeight="1" thickBot="1">
      <c r="A265" s="398"/>
      <c r="B265" s="398"/>
      <c r="C265" s="965"/>
      <c r="D265" s="414"/>
      <c r="E265" s="414"/>
      <c r="F265" s="415"/>
      <c r="G265" s="416"/>
      <c r="H265" s="422"/>
      <c r="I265" s="414"/>
      <c r="J265" s="40"/>
      <c r="K265" s="1826"/>
      <c r="L265" s="40"/>
    </row>
    <row r="266" spans="1:13" ht="21" hidden="1" customHeight="1" thickTop="1">
      <c r="A266" s="398" t="s">
        <v>2034</v>
      </c>
      <c r="B266" s="398"/>
      <c r="C266" s="1443" t="s">
        <v>2013</v>
      </c>
      <c r="D266" s="2817" t="s">
        <v>2035</v>
      </c>
      <c r="E266" s="408">
        <v>45605</v>
      </c>
      <c r="F266" s="409">
        <v>45607</v>
      </c>
      <c r="G266" s="1443" t="s">
        <v>2235</v>
      </c>
      <c r="H266" s="411" t="s">
        <v>2036</v>
      </c>
      <c r="I266" s="408">
        <v>45609</v>
      </c>
      <c r="J266" s="252">
        <f>I266+27</f>
        <v>45636</v>
      </c>
      <c r="K266" s="1825">
        <f>I266+33</f>
        <v>45642</v>
      </c>
      <c r="L266" s="252">
        <f>I266+37</f>
        <v>45646</v>
      </c>
      <c r="M266" s="36" t="s">
        <v>527</v>
      </c>
    </row>
    <row r="267" spans="1:13" ht="21" hidden="1" customHeight="1" thickBot="1">
      <c r="A267" s="398"/>
      <c r="B267" s="398"/>
      <c r="C267" s="965"/>
      <c r="D267" s="414"/>
      <c r="E267" s="414"/>
      <c r="F267" s="415"/>
      <c r="G267" s="416"/>
      <c r="H267" s="422"/>
      <c r="I267" s="414"/>
      <c r="J267" s="40"/>
      <c r="K267" s="1826"/>
      <c r="L267" s="40"/>
      <c r="M267" s="908"/>
    </row>
    <row r="268" spans="1:13" ht="21" hidden="1" customHeight="1" thickTop="1">
      <c r="A268" s="398"/>
      <c r="B268" s="398"/>
      <c r="C268" s="1443" t="s">
        <v>1973</v>
      </c>
      <c r="D268" s="408" t="s">
        <v>2037</v>
      </c>
      <c r="E268" s="408">
        <v>45612</v>
      </c>
      <c r="F268" s="409">
        <v>45614</v>
      </c>
      <c r="G268" s="1443" t="s">
        <v>2223</v>
      </c>
      <c r="H268" s="411" t="s">
        <v>2038</v>
      </c>
      <c r="I268" s="408">
        <v>45616</v>
      </c>
      <c r="J268" s="252">
        <f>I268+27</f>
        <v>45643</v>
      </c>
      <c r="K268" s="1825">
        <f>I268+33</f>
        <v>45649</v>
      </c>
      <c r="L268" s="252">
        <f>I268+37</f>
        <v>45653</v>
      </c>
    </row>
    <row r="269" spans="1:13" ht="21" hidden="1" customHeight="1" thickBot="1">
      <c r="A269" s="398"/>
      <c r="B269" s="398"/>
      <c r="C269" s="965"/>
      <c r="D269" s="414"/>
      <c r="E269" s="414"/>
      <c r="F269" s="415"/>
      <c r="G269" s="416"/>
      <c r="H269" s="422"/>
      <c r="I269" s="414"/>
      <c r="J269" s="40"/>
      <c r="K269" s="1826"/>
      <c r="L269" s="40"/>
    </row>
    <row r="270" spans="1:13" ht="21" hidden="1" customHeight="1" thickTop="1">
      <c r="A270" s="398" t="s">
        <v>2039</v>
      </c>
      <c r="B270" s="398"/>
      <c r="C270" s="1443" t="s">
        <v>2040</v>
      </c>
      <c r="D270" s="2817" t="s">
        <v>2041</v>
      </c>
      <c r="E270" s="408">
        <v>45621</v>
      </c>
      <c r="F270" s="409">
        <v>45623</v>
      </c>
      <c r="G270" s="1443" t="s">
        <v>2215</v>
      </c>
      <c r="H270" s="411" t="s">
        <v>2042</v>
      </c>
      <c r="I270" s="408">
        <v>45623</v>
      </c>
      <c r="J270" s="252">
        <f>I270+27</f>
        <v>45650</v>
      </c>
      <c r="K270" s="1825">
        <f>I270+33</f>
        <v>45656</v>
      </c>
      <c r="L270" s="252">
        <f>I270+37</f>
        <v>45660</v>
      </c>
    </row>
    <row r="271" spans="1:13" ht="21" hidden="1" customHeight="1" thickBot="1">
      <c r="A271" s="398"/>
      <c r="B271" s="398"/>
      <c r="C271" s="965"/>
      <c r="D271" s="414"/>
      <c r="E271" s="414"/>
      <c r="F271" s="415"/>
      <c r="G271" s="416"/>
      <c r="H271" s="422"/>
      <c r="I271" s="414"/>
      <c r="J271" s="40"/>
      <c r="K271" s="1826"/>
      <c r="L271" s="40"/>
    </row>
    <row r="272" spans="1:13" ht="21" hidden="1" customHeight="1" thickTop="1">
      <c r="A272" s="398"/>
      <c r="B272" s="398"/>
      <c r="C272" s="1443" t="s">
        <v>2043</v>
      </c>
      <c r="D272" s="408" t="s">
        <v>2044</v>
      </c>
      <c r="E272" s="408">
        <v>45625</v>
      </c>
      <c r="F272" s="409">
        <v>45627</v>
      </c>
      <c r="G272" s="1443" t="s">
        <v>2265</v>
      </c>
      <c r="H272" s="411" t="s">
        <v>2045</v>
      </c>
      <c r="I272" s="408">
        <v>45630</v>
      </c>
      <c r="J272" s="252">
        <f>I272+27</f>
        <v>45657</v>
      </c>
      <c r="K272" s="1825">
        <f>I272+33</f>
        <v>45663</v>
      </c>
      <c r="L272" s="252">
        <f>I272+37</f>
        <v>45667</v>
      </c>
    </row>
    <row r="273" spans="1:12" ht="21" hidden="1" customHeight="1" thickBot="1">
      <c r="A273" s="398"/>
      <c r="B273" s="398"/>
      <c r="C273" s="965"/>
      <c r="D273" s="414"/>
      <c r="E273" s="414"/>
      <c r="F273" s="415"/>
      <c r="G273" s="416"/>
      <c r="H273" s="422"/>
      <c r="I273" s="414"/>
      <c r="J273" s="40"/>
      <c r="K273" s="1826"/>
      <c r="L273" s="40"/>
    </row>
    <row r="274" spans="1:12" ht="21" hidden="1" customHeight="1" thickTop="1">
      <c r="A274" s="398"/>
      <c r="B274" s="398"/>
      <c r="C274" s="1443" t="s">
        <v>2046</v>
      </c>
      <c r="D274" s="408" t="s">
        <v>2047</v>
      </c>
      <c r="E274" s="408">
        <v>45640</v>
      </c>
      <c r="F274" s="409">
        <v>45642</v>
      </c>
      <c r="G274" s="1443" t="s">
        <v>1837</v>
      </c>
      <c r="H274" s="411" t="s">
        <v>2048</v>
      </c>
      <c r="I274" s="408">
        <v>45637</v>
      </c>
      <c r="J274" s="252">
        <f>I274+27</f>
        <v>45664</v>
      </c>
      <c r="K274" s="1825">
        <f>I274+33</f>
        <v>45670</v>
      </c>
      <c r="L274" s="252">
        <f>I274+37</f>
        <v>45674</v>
      </c>
    </row>
    <row r="275" spans="1:12" ht="21" hidden="1" customHeight="1" thickBot="1">
      <c r="A275" s="398"/>
      <c r="B275" s="398"/>
      <c r="C275" s="965"/>
      <c r="D275" s="414"/>
      <c r="E275" s="414"/>
      <c r="F275" s="415"/>
      <c r="G275" s="416"/>
      <c r="H275" s="422"/>
      <c r="I275" s="414"/>
      <c r="J275" s="40"/>
      <c r="K275" s="1826"/>
      <c r="L275" s="40"/>
    </row>
    <row r="276" spans="1:12" ht="21" hidden="1" customHeight="1" thickTop="1">
      <c r="A276" s="398"/>
      <c r="B276" s="398"/>
      <c r="C276" s="1443" t="s">
        <v>2049</v>
      </c>
      <c r="D276" s="408" t="s">
        <v>2050</v>
      </c>
      <c r="E276" s="408">
        <v>45647</v>
      </c>
      <c r="F276" s="409">
        <v>45649</v>
      </c>
      <c r="G276" s="1443" t="s">
        <v>2222</v>
      </c>
      <c r="H276" s="411" t="s">
        <v>2051</v>
      </c>
      <c r="I276" s="408">
        <v>45644</v>
      </c>
      <c r="J276" s="252">
        <f>I276+27</f>
        <v>45671</v>
      </c>
      <c r="K276" s="1825">
        <f>I276+33</f>
        <v>45677</v>
      </c>
      <c r="L276" s="252">
        <f>I276+37</f>
        <v>45681</v>
      </c>
    </row>
    <row r="277" spans="1:12" ht="21" hidden="1" customHeight="1" thickBot="1">
      <c r="A277" s="398"/>
      <c r="B277" s="398"/>
      <c r="C277" s="965"/>
      <c r="D277" s="414"/>
      <c r="E277" s="414"/>
      <c r="F277" s="415"/>
      <c r="G277" s="416"/>
      <c r="H277" s="422"/>
      <c r="I277" s="414"/>
      <c r="J277" s="40"/>
      <c r="K277" s="1826"/>
      <c r="L277" s="40"/>
    </row>
    <row r="278" spans="1:12" ht="21" hidden="1" customHeight="1" thickTop="1">
      <c r="A278" s="398"/>
      <c r="B278" s="398"/>
      <c r="C278" s="1443" t="s">
        <v>1939</v>
      </c>
      <c r="D278" s="408" t="s">
        <v>2052</v>
      </c>
      <c r="E278" s="408">
        <v>45649</v>
      </c>
      <c r="F278" s="409">
        <v>45651</v>
      </c>
      <c r="G278" s="1443" t="s">
        <v>1832</v>
      </c>
      <c r="H278" s="411" t="s">
        <v>2053</v>
      </c>
      <c r="I278" s="408">
        <v>45651</v>
      </c>
      <c r="J278" s="252">
        <f>I278+27</f>
        <v>45678</v>
      </c>
      <c r="K278" s="1825">
        <f>I278+33</f>
        <v>45684</v>
      </c>
      <c r="L278" s="252">
        <f>I278+37</f>
        <v>45688</v>
      </c>
    </row>
    <row r="279" spans="1:12" ht="21" hidden="1" customHeight="1" thickBot="1">
      <c r="A279" s="398"/>
      <c r="B279" s="398"/>
      <c r="C279" s="965"/>
      <c r="D279" s="414"/>
      <c r="E279" s="414"/>
      <c r="F279" s="415"/>
      <c r="G279" s="416"/>
      <c r="H279" s="422"/>
      <c r="I279" s="414"/>
      <c r="J279" s="40"/>
      <c r="K279" s="1826"/>
      <c r="L279" s="40"/>
    </row>
    <row r="280" spans="1:12" ht="21" hidden="1" customHeight="1" thickTop="1">
      <c r="A280" s="398"/>
      <c r="B280" s="398"/>
      <c r="C280" s="1443" t="s">
        <v>1973</v>
      </c>
      <c r="D280" s="408" t="s">
        <v>2054</v>
      </c>
      <c r="E280" s="408">
        <v>45653</v>
      </c>
      <c r="F280" s="409">
        <v>45655</v>
      </c>
      <c r="G280" s="1443" t="s">
        <v>2228</v>
      </c>
      <c r="H280" s="411" t="s">
        <v>2055</v>
      </c>
      <c r="I280" s="408">
        <v>45658</v>
      </c>
      <c r="J280" s="252">
        <f>I280+27</f>
        <v>45685</v>
      </c>
      <c r="K280" s="1825">
        <f>I280+33</f>
        <v>45691</v>
      </c>
      <c r="L280" s="252">
        <f>I280+37</f>
        <v>45695</v>
      </c>
    </row>
    <row r="281" spans="1:12" ht="21" hidden="1" customHeight="1" thickBot="1">
      <c r="A281" s="398"/>
      <c r="B281" s="398"/>
      <c r="C281" s="965"/>
      <c r="D281" s="414"/>
      <c r="E281" s="414"/>
      <c r="F281" s="415"/>
      <c r="G281" s="416"/>
      <c r="H281" s="422"/>
      <c r="I281" s="414"/>
      <c r="J281" s="40"/>
      <c r="K281" s="1826"/>
      <c r="L281" s="40"/>
    </row>
    <row r="282" spans="1:12" ht="21" hidden="1" customHeight="1" thickTop="1">
      <c r="A282" s="398"/>
      <c r="B282" s="398"/>
      <c r="C282" s="1892" t="s">
        <v>2043</v>
      </c>
      <c r="D282" s="408" t="s">
        <v>2056</v>
      </c>
      <c r="E282" s="408">
        <v>45294</v>
      </c>
      <c r="F282" s="409">
        <v>45662</v>
      </c>
      <c r="G282" s="1443" t="s">
        <v>2229</v>
      </c>
      <c r="H282" s="411" t="s">
        <v>2057</v>
      </c>
      <c r="I282" s="408">
        <v>45665</v>
      </c>
      <c r="J282" s="252">
        <f>I282+27</f>
        <v>45692</v>
      </c>
      <c r="K282" s="1825">
        <f>I282+33</f>
        <v>45698</v>
      </c>
      <c r="L282" s="252">
        <f>I282+37</f>
        <v>45702</v>
      </c>
    </row>
    <row r="283" spans="1:12" ht="21" hidden="1" customHeight="1" thickBot="1">
      <c r="A283" s="398"/>
      <c r="B283" s="398"/>
      <c r="C283" s="965"/>
      <c r="D283" s="414"/>
      <c r="E283" s="414"/>
      <c r="F283" s="415"/>
      <c r="G283" s="416"/>
      <c r="H283" s="422"/>
      <c r="I283" s="414"/>
      <c r="J283" s="40"/>
      <c r="K283" s="1826"/>
      <c r="L283" s="40"/>
    </row>
    <row r="284" spans="1:12" ht="21" hidden="1" customHeight="1" thickTop="1">
      <c r="A284" s="398" t="s">
        <v>1941</v>
      </c>
      <c r="B284" s="398"/>
      <c r="C284" s="1443" t="s">
        <v>2040</v>
      </c>
      <c r="D284" s="408" t="s">
        <v>2058</v>
      </c>
      <c r="E284" s="408">
        <v>45669</v>
      </c>
      <c r="F284" s="409">
        <v>45671</v>
      </c>
      <c r="G284" s="1443" t="s">
        <v>1808</v>
      </c>
      <c r="H284" s="411" t="s">
        <v>2059</v>
      </c>
      <c r="I284" s="408">
        <v>45672</v>
      </c>
      <c r="J284" s="252">
        <f>I284+27</f>
        <v>45699</v>
      </c>
      <c r="K284" s="1825">
        <f>I284+33</f>
        <v>45705</v>
      </c>
      <c r="L284" s="252">
        <f>I284+37</f>
        <v>45709</v>
      </c>
    </row>
    <row r="285" spans="1:12" ht="21" hidden="1" customHeight="1" thickBot="1">
      <c r="A285" s="398"/>
      <c r="B285" s="398"/>
      <c r="C285" s="965"/>
      <c r="D285" s="414"/>
      <c r="E285" s="414"/>
      <c r="F285" s="415"/>
      <c r="G285" s="416"/>
      <c r="H285" s="422"/>
      <c r="I285" s="414"/>
      <c r="J285" s="40"/>
      <c r="K285" s="1826"/>
      <c r="L285" s="40"/>
    </row>
    <row r="286" spans="1:12" ht="21" hidden="1" customHeight="1" thickTop="1">
      <c r="A286" s="398" t="s">
        <v>2046</v>
      </c>
      <c r="B286" s="398"/>
      <c r="C286" s="1443" t="s">
        <v>1877</v>
      </c>
      <c r="D286" s="408" t="s">
        <v>2060</v>
      </c>
      <c r="E286" s="408">
        <v>45673</v>
      </c>
      <c r="F286" s="409">
        <v>45676</v>
      </c>
      <c r="G286" s="1443" t="s">
        <v>2232</v>
      </c>
      <c r="H286" s="411" t="s">
        <v>2061</v>
      </c>
      <c r="I286" s="408">
        <v>45679</v>
      </c>
      <c r="J286" s="252">
        <f>I286+27</f>
        <v>45706</v>
      </c>
      <c r="K286" s="1825">
        <f>I286+33</f>
        <v>45712</v>
      </c>
      <c r="L286" s="252">
        <f>I286+37</f>
        <v>45716</v>
      </c>
    </row>
    <row r="287" spans="1:12" ht="21" hidden="1" customHeight="1" thickBot="1">
      <c r="A287" s="965" t="s">
        <v>2046</v>
      </c>
      <c r="B287" s="965"/>
      <c r="C287" s="965" t="s">
        <v>2062</v>
      </c>
      <c r="D287" s="414" t="s">
        <v>2063</v>
      </c>
      <c r="E287" s="414">
        <v>45678</v>
      </c>
      <c r="F287" s="415">
        <v>45681</v>
      </c>
      <c r="G287" s="416"/>
      <c r="H287" s="422"/>
      <c r="I287" s="414"/>
      <c r="J287" s="40"/>
      <c r="K287" s="1826"/>
      <c r="L287" s="40"/>
    </row>
    <row r="288" spans="1:12" ht="21" hidden="1" customHeight="1" thickTop="1">
      <c r="A288" s="398" t="s">
        <v>2049</v>
      </c>
      <c r="B288" s="398"/>
      <c r="C288" s="2865" t="s">
        <v>2046</v>
      </c>
      <c r="D288" s="1039" t="s">
        <v>2064</v>
      </c>
      <c r="E288" s="1039">
        <v>45680</v>
      </c>
      <c r="F288" s="1040">
        <v>45683</v>
      </c>
      <c r="G288" s="1443" t="s">
        <v>2266</v>
      </c>
      <c r="H288" s="411" t="s">
        <v>2065</v>
      </c>
      <c r="I288" s="408">
        <v>45686</v>
      </c>
      <c r="J288" s="252">
        <f>I288+27</f>
        <v>45713</v>
      </c>
      <c r="K288" s="1825">
        <f>I288+33</f>
        <v>45719</v>
      </c>
      <c r="L288" s="252">
        <f>I288+37</f>
        <v>45723</v>
      </c>
    </row>
    <row r="289" spans="1:12" ht="21" hidden="1" customHeight="1" thickBot="1">
      <c r="A289" s="398" t="s">
        <v>1939</v>
      </c>
      <c r="B289" s="398"/>
      <c r="C289" s="965" t="s">
        <v>2066</v>
      </c>
      <c r="D289" s="414" t="s">
        <v>2067</v>
      </c>
      <c r="E289" s="414">
        <v>45682</v>
      </c>
      <c r="F289" s="415">
        <v>45684</v>
      </c>
      <c r="G289" s="416"/>
      <c r="H289" s="422"/>
      <c r="I289" s="414"/>
      <c r="J289" s="40"/>
      <c r="K289" s="1826"/>
      <c r="L289" s="40"/>
    </row>
    <row r="290" spans="1:12" ht="21" hidden="1" customHeight="1" thickTop="1">
      <c r="A290" s="398"/>
      <c r="B290" s="398"/>
      <c r="C290" s="2865" t="s">
        <v>1939</v>
      </c>
      <c r="D290" s="1039" t="s">
        <v>2068</v>
      </c>
      <c r="E290" s="1039">
        <v>45687</v>
      </c>
      <c r="F290" s="1040">
        <v>45690</v>
      </c>
      <c r="G290" s="1443" t="s">
        <v>2277</v>
      </c>
      <c r="H290" s="411" t="s">
        <v>2069</v>
      </c>
      <c r="I290" s="408">
        <v>45693</v>
      </c>
      <c r="J290" s="252">
        <f>I290+27</f>
        <v>45720</v>
      </c>
      <c r="K290" s="1825">
        <f>I290+33</f>
        <v>45726</v>
      </c>
      <c r="L290" s="252">
        <f>I290+37</f>
        <v>45730</v>
      </c>
    </row>
    <row r="291" spans="1:12" ht="21" hidden="1" customHeight="1" thickBot="1">
      <c r="A291" s="398" t="s">
        <v>1973</v>
      </c>
      <c r="B291" s="398"/>
      <c r="C291" s="965" t="s">
        <v>2040</v>
      </c>
      <c r="D291" s="414" t="s">
        <v>2070</v>
      </c>
      <c r="E291" s="414">
        <v>45690</v>
      </c>
      <c r="F291" s="415">
        <v>45692</v>
      </c>
      <c r="G291" s="416"/>
      <c r="H291" s="422"/>
      <c r="I291" s="414"/>
      <c r="J291" s="40"/>
      <c r="K291" s="1826"/>
      <c r="L291" s="40"/>
    </row>
    <row r="292" spans="1:12" ht="21" hidden="1" customHeight="1" thickTop="1">
      <c r="A292" s="398" t="s">
        <v>1941</v>
      </c>
      <c r="B292" s="398"/>
      <c r="C292" s="1443" t="s">
        <v>2013</v>
      </c>
      <c r="D292" s="408" t="s">
        <v>2071</v>
      </c>
      <c r="E292" s="408">
        <v>45693</v>
      </c>
      <c r="F292" s="409">
        <v>45696</v>
      </c>
      <c r="G292" s="1443" t="s">
        <v>2267</v>
      </c>
      <c r="H292" s="411" t="s">
        <v>2072</v>
      </c>
      <c r="I292" s="408">
        <v>45334</v>
      </c>
      <c r="J292" s="252">
        <f>I292+27</f>
        <v>45361</v>
      </c>
      <c r="K292" s="1825">
        <f>I292+33</f>
        <v>45367</v>
      </c>
      <c r="L292" s="252">
        <f>I292+37</f>
        <v>45371</v>
      </c>
    </row>
    <row r="293" spans="1:12" ht="21" hidden="1" customHeight="1" thickBot="1">
      <c r="A293" s="398"/>
      <c r="B293" s="398"/>
      <c r="C293" s="965"/>
      <c r="D293" s="414"/>
      <c r="E293" s="414"/>
      <c r="F293" s="415"/>
      <c r="G293" s="416"/>
      <c r="H293" s="422"/>
      <c r="I293" s="414"/>
      <c r="J293" s="40"/>
      <c r="K293" s="1826"/>
      <c r="L293" s="40"/>
    </row>
    <row r="294" spans="1:12" ht="21" hidden="1" customHeight="1" thickTop="1">
      <c r="A294" s="398"/>
      <c r="B294" s="398"/>
      <c r="C294" s="18"/>
      <c r="D294" s="400"/>
      <c r="E294" s="400"/>
      <c r="F294" s="400"/>
      <c r="G294" s="430"/>
      <c r="H294" s="19"/>
      <c r="I294" s="400"/>
      <c r="J294" s="400"/>
      <c r="K294" s="400"/>
      <c r="L294" s="400"/>
    </row>
    <row r="295" spans="1:12" ht="21.75" customHeight="1">
      <c r="C295" s="18" t="s">
        <v>2073</v>
      </c>
      <c r="D295" s="3143" t="s">
        <v>2278</v>
      </c>
    </row>
    <row r="296" spans="1:12" ht="25.5" hidden="1">
      <c r="B296" s="14" t="s">
        <v>1794</v>
      </c>
      <c r="C296" s="399"/>
      <c r="D296" s="400"/>
      <c r="E296" s="401" t="s">
        <v>96</v>
      </c>
      <c r="F296" s="404" t="s">
        <v>103</v>
      </c>
      <c r="G296" s="404" t="s">
        <v>1105</v>
      </c>
      <c r="H296" s="404" t="s">
        <v>863</v>
      </c>
      <c r="I296" s="1060" t="s">
        <v>2279</v>
      </c>
      <c r="J296" s="1060" t="s">
        <v>1793</v>
      </c>
      <c r="K296" s="14"/>
    </row>
    <row r="297" spans="1:12" ht="21.75" hidden="1" customHeight="1">
      <c r="B297" s="14"/>
      <c r="C297" s="2887" t="s">
        <v>2280</v>
      </c>
      <c r="D297" s="2888" t="s">
        <v>2281</v>
      </c>
      <c r="E297" s="1128"/>
      <c r="F297" s="2886" t="s">
        <v>2282</v>
      </c>
      <c r="G297" s="2886" t="s">
        <v>2283</v>
      </c>
      <c r="H297" s="2886" t="s">
        <v>2284</v>
      </c>
      <c r="I297" s="1063"/>
      <c r="J297" s="1063"/>
      <c r="K297" s="14"/>
    </row>
    <row r="298" spans="1:12" ht="21.75" hidden="1" customHeight="1">
      <c r="B298" s="14">
        <v>8</v>
      </c>
      <c r="C298" s="1795" t="s">
        <v>404</v>
      </c>
      <c r="D298" s="2176" t="s">
        <v>2285</v>
      </c>
      <c r="E298" s="775">
        <v>45705</v>
      </c>
      <c r="F298" s="2889"/>
      <c r="G298" s="2889"/>
      <c r="H298" s="2889"/>
      <c r="I298" s="1063">
        <v>45705</v>
      </c>
      <c r="J298" s="1063">
        <v>45706</v>
      </c>
      <c r="K298" s="14"/>
    </row>
    <row r="299" spans="1:12" ht="21.75" hidden="1" customHeight="1">
      <c r="B299" s="14">
        <v>9</v>
      </c>
      <c r="C299" s="1615" t="s">
        <v>2286</v>
      </c>
      <c r="D299" s="775" t="s">
        <v>2287</v>
      </c>
      <c r="E299" s="775">
        <v>45718</v>
      </c>
      <c r="F299" s="775">
        <f>E299+33</f>
        <v>45751</v>
      </c>
      <c r="G299" s="775">
        <f>E299+38</f>
        <v>45756</v>
      </c>
      <c r="H299" s="775">
        <f>E299+43</f>
        <v>45761</v>
      </c>
      <c r="I299" s="1063">
        <v>45346</v>
      </c>
      <c r="J299" s="1063">
        <v>45347</v>
      </c>
      <c r="K299" s="14"/>
    </row>
    <row r="300" spans="1:12" ht="21.75" hidden="1" customHeight="1">
      <c r="B300" s="14">
        <v>10</v>
      </c>
      <c r="C300" s="1615" t="s">
        <v>2288</v>
      </c>
      <c r="D300" s="775" t="s">
        <v>2289</v>
      </c>
      <c r="E300" s="775">
        <v>45740</v>
      </c>
      <c r="F300" s="775">
        <f t="shared" ref="F300:F302" si="148">E300+33</f>
        <v>45773</v>
      </c>
      <c r="G300" s="775">
        <f t="shared" ref="G300:G302" si="149">E300+38</f>
        <v>45778</v>
      </c>
      <c r="H300" s="775">
        <f t="shared" ref="H300:H302" si="150">E300+43</f>
        <v>45783</v>
      </c>
      <c r="I300" s="1063">
        <v>45354</v>
      </c>
      <c r="J300" s="1063">
        <v>45355</v>
      </c>
      <c r="K300" s="14"/>
    </row>
    <row r="301" spans="1:12" ht="21.75" hidden="1" customHeight="1">
      <c r="B301" s="14">
        <v>11</v>
      </c>
      <c r="C301" s="1795" t="s">
        <v>404</v>
      </c>
      <c r="D301" s="775" t="s">
        <v>2290</v>
      </c>
      <c r="E301" s="775">
        <v>45361</v>
      </c>
      <c r="F301" s="2889"/>
      <c r="G301" s="2889"/>
      <c r="H301" s="2889"/>
      <c r="I301" s="1063">
        <v>45726</v>
      </c>
      <c r="J301" s="1063">
        <v>45727</v>
      </c>
      <c r="K301" s="14"/>
    </row>
    <row r="302" spans="1:12" ht="21.75" hidden="1" customHeight="1">
      <c r="A302" t="s">
        <v>2291</v>
      </c>
      <c r="B302" s="14">
        <v>12</v>
      </c>
      <c r="C302" s="1615" t="s">
        <v>2292</v>
      </c>
      <c r="D302" s="775" t="s">
        <v>176</v>
      </c>
      <c r="E302" s="775">
        <v>45737</v>
      </c>
      <c r="F302" s="775">
        <f t="shared" si="148"/>
        <v>45770</v>
      </c>
      <c r="G302" s="775">
        <f t="shared" si="149"/>
        <v>45775</v>
      </c>
      <c r="H302" s="775">
        <f t="shared" si="150"/>
        <v>45780</v>
      </c>
      <c r="I302" s="1063">
        <v>45733</v>
      </c>
      <c r="J302" s="1063">
        <v>45734</v>
      </c>
      <c r="K302" s="14"/>
    </row>
    <row r="303" spans="1:12" ht="21.75" hidden="1" customHeight="1">
      <c r="A303" t="s">
        <v>2293</v>
      </c>
      <c r="B303" s="14">
        <v>13</v>
      </c>
      <c r="C303" s="1615" t="s">
        <v>2294</v>
      </c>
      <c r="D303" s="775" t="s">
        <v>2295</v>
      </c>
      <c r="E303" s="775">
        <v>45745</v>
      </c>
      <c r="F303" s="775">
        <f t="shared" ref="F303:F308" si="151">E303+33</f>
        <v>45778</v>
      </c>
      <c r="G303" s="775">
        <f t="shared" ref="G303:G308" si="152">E303+38</f>
        <v>45783</v>
      </c>
      <c r="H303" s="775">
        <f t="shared" ref="H303:H308" si="153">E303+43</f>
        <v>45788</v>
      </c>
      <c r="I303" s="1063">
        <v>45740</v>
      </c>
      <c r="J303" s="1063">
        <v>45741</v>
      </c>
      <c r="K303" s="14"/>
    </row>
    <row r="304" spans="1:12" ht="21.75" hidden="1" customHeight="1">
      <c r="A304" t="s">
        <v>2296</v>
      </c>
      <c r="B304" s="14">
        <v>14</v>
      </c>
      <c r="C304" s="1615" t="s">
        <v>2297</v>
      </c>
      <c r="D304" s="775" t="s">
        <v>2298</v>
      </c>
      <c r="E304" s="775">
        <v>45750</v>
      </c>
      <c r="F304" s="775">
        <f t="shared" si="151"/>
        <v>45783</v>
      </c>
      <c r="G304" s="775">
        <f t="shared" si="152"/>
        <v>45788</v>
      </c>
      <c r="H304" s="775">
        <f t="shared" si="153"/>
        <v>45793</v>
      </c>
      <c r="I304" s="1063">
        <v>45747</v>
      </c>
      <c r="J304" s="1063">
        <v>45748</v>
      </c>
      <c r="K304" s="14"/>
    </row>
    <row r="305" spans="1:11" ht="21.75" hidden="1" customHeight="1">
      <c r="A305" t="s">
        <v>2299</v>
      </c>
      <c r="B305" s="14">
        <v>15</v>
      </c>
      <c r="C305" s="1615" t="s">
        <v>2300</v>
      </c>
      <c r="D305" s="775" t="s">
        <v>2301</v>
      </c>
      <c r="E305" s="775">
        <v>45762</v>
      </c>
      <c r="F305" s="775">
        <f t="shared" si="151"/>
        <v>45795</v>
      </c>
      <c r="G305" s="775">
        <f t="shared" si="152"/>
        <v>45800</v>
      </c>
      <c r="H305" s="775">
        <f t="shared" si="153"/>
        <v>45805</v>
      </c>
      <c r="I305" s="1063">
        <v>45754</v>
      </c>
      <c r="J305" s="1063">
        <v>45755</v>
      </c>
      <c r="K305" s="14"/>
    </row>
    <row r="306" spans="1:11" ht="21.75" hidden="1" customHeight="1">
      <c r="A306" t="s">
        <v>2296</v>
      </c>
      <c r="B306" s="14">
        <v>16</v>
      </c>
      <c r="C306" s="1615" t="s">
        <v>2302</v>
      </c>
      <c r="D306" s="775" t="s">
        <v>2303</v>
      </c>
      <c r="E306" s="775">
        <v>45767</v>
      </c>
      <c r="F306" s="2889"/>
      <c r="G306" s="2889"/>
      <c r="H306" s="2889"/>
      <c r="I306" s="1063">
        <v>45761</v>
      </c>
      <c r="J306" s="1063">
        <v>45762</v>
      </c>
      <c r="K306" s="14"/>
    </row>
    <row r="307" spans="1:11" ht="21.75" hidden="1" customHeight="1">
      <c r="A307" t="s">
        <v>2304</v>
      </c>
      <c r="B307" s="14">
        <v>17</v>
      </c>
      <c r="C307" s="1795" t="s">
        <v>404</v>
      </c>
      <c r="D307" s="775" t="s">
        <v>2295</v>
      </c>
      <c r="E307" s="775">
        <v>45403</v>
      </c>
      <c r="F307" s="2889"/>
      <c r="G307" s="2889"/>
      <c r="H307" s="2889"/>
      <c r="I307" s="1063">
        <v>45768</v>
      </c>
      <c r="J307" s="1063">
        <v>45769</v>
      </c>
      <c r="K307" s="14"/>
    </row>
    <row r="308" spans="1:11" ht="21.75" hidden="1" customHeight="1">
      <c r="A308" t="s">
        <v>2305</v>
      </c>
      <c r="B308" s="14">
        <v>18</v>
      </c>
      <c r="C308" s="3341" t="s">
        <v>2304</v>
      </c>
      <c r="D308" s="3339" t="s">
        <v>2295</v>
      </c>
      <c r="E308" s="3339">
        <v>45781</v>
      </c>
      <c r="F308" s="3339">
        <f t="shared" si="151"/>
        <v>45814</v>
      </c>
      <c r="G308" s="3339">
        <f t="shared" si="152"/>
        <v>45819</v>
      </c>
      <c r="H308" s="3339">
        <f t="shared" si="153"/>
        <v>45824</v>
      </c>
      <c r="I308" s="1063">
        <v>45775</v>
      </c>
      <c r="J308" s="1063">
        <v>45776</v>
      </c>
      <c r="K308" s="14"/>
    </row>
    <row r="309" spans="1:11" ht="21.75" hidden="1" customHeight="1">
      <c r="B309" s="14">
        <v>19</v>
      </c>
      <c r="C309" s="1464" t="s">
        <v>2305</v>
      </c>
      <c r="D309" s="775" t="s">
        <v>2306</v>
      </c>
      <c r="E309" s="775">
        <v>45789</v>
      </c>
      <c r="F309" s="775">
        <f t="shared" ref="F309:F312" si="154">E309+33</f>
        <v>45822</v>
      </c>
      <c r="G309" s="775">
        <f t="shared" ref="G309:G312" si="155">E309+38</f>
        <v>45827</v>
      </c>
      <c r="H309" s="775">
        <f t="shared" ref="H309:H312" si="156">E309+43</f>
        <v>45832</v>
      </c>
      <c r="I309" s="1063">
        <v>45782</v>
      </c>
      <c r="J309" s="1063">
        <v>45783</v>
      </c>
      <c r="K309" s="14"/>
    </row>
    <row r="310" spans="1:11" ht="21.75" hidden="1" customHeight="1">
      <c r="B310" s="14">
        <v>20</v>
      </c>
      <c r="C310" s="1464" t="s">
        <v>2307</v>
      </c>
      <c r="D310" s="775" t="s">
        <v>158</v>
      </c>
      <c r="E310" s="775">
        <v>45792</v>
      </c>
      <c r="F310" s="775">
        <f t="shared" si="154"/>
        <v>45825</v>
      </c>
      <c r="G310" s="775">
        <f t="shared" si="155"/>
        <v>45830</v>
      </c>
      <c r="H310" s="775">
        <f t="shared" si="156"/>
        <v>45835</v>
      </c>
      <c r="I310" s="1063">
        <v>45789</v>
      </c>
      <c r="J310" s="1063">
        <v>45790</v>
      </c>
      <c r="K310" s="14"/>
    </row>
    <row r="311" spans="1:11" ht="21.75" hidden="1" customHeight="1">
      <c r="B311" s="14">
        <v>21</v>
      </c>
      <c r="C311" s="1703" t="s">
        <v>404</v>
      </c>
      <c r="D311" s="775" t="s">
        <v>2306</v>
      </c>
      <c r="E311" s="775">
        <v>45431</v>
      </c>
      <c r="F311" s="2889"/>
      <c r="G311" s="2889"/>
      <c r="H311" s="2889"/>
      <c r="I311" s="1063">
        <v>45796</v>
      </c>
      <c r="J311" s="1063">
        <v>45797</v>
      </c>
      <c r="K311" s="14"/>
    </row>
    <row r="312" spans="1:11" ht="21" hidden="1" customHeight="1">
      <c r="B312" s="14">
        <v>22</v>
      </c>
      <c r="C312" s="1455" t="s">
        <v>2308</v>
      </c>
      <c r="D312" s="2115" t="s">
        <v>2306</v>
      </c>
      <c r="E312" s="2115">
        <v>45804</v>
      </c>
      <c r="F312" s="2115">
        <f t="shared" si="154"/>
        <v>45837</v>
      </c>
      <c r="G312" s="2115">
        <f t="shared" si="155"/>
        <v>45842</v>
      </c>
      <c r="H312" s="2115">
        <f t="shared" si="156"/>
        <v>45847</v>
      </c>
      <c r="I312" s="1063">
        <v>45803</v>
      </c>
      <c r="J312" s="1063">
        <v>45804</v>
      </c>
      <c r="K312" s="14"/>
    </row>
    <row r="313" spans="1:11" ht="21.75" hidden="1" customHeight="1">
      <c r="B313" s="14">
        <v>23</v>
      </c>
      <c r="C313" s="3343" t="s">
        <v>2309</v>
      </c>
      <c r="D313" s="3339" t="s">
        <v>121</v>
      </c>
      <c r="E313" s="3339">
        <v>45813</v>
      </c>
      <c r="F313" s="3339">
        <f t="shared" ref="F313:F319" si="157">E313+33</f>
        <v>45846</v>
      </c>
      <c r="G313" s="3339">
        <f t="shared" ref="G313:G321" si="158">E313+38</f>
        <v>45851</v>
      </c>
      <c r="H313" s="3339">
        <f t="shared" ref="H313:H321" si="159">E313+43</f>
        <v>45856</v>
      </c>
      <c r="I313" s="1063">
        <v>45810</v>
      </c>
      <c r="J313" s="1063">
        <v>45811</v>
      </c>
      <c r="K313" s="14"/>
    </row>
    <row r="314" spans="1:11" ht="21.75" hidden="1" customHeight="1">
      <c r="B314" s="14"/>
      <c r="C314" s="27"/>
      <c r="D314" s="400"/>
      <c r="E314" s="400"/>
      <c r="F314" s="400"/>
      <c r="G314" s="400"/>
      <c r="H314" s="400"/>
      <c r="I314" s="1063"/>
      <c r="J314" s="1063"/>
      <c r="K314" s="14"/>
    </row>
    <row r="315" spans="1:11" ht="31.5" customHeight="1">
      <c r="B315" s="14" t="s">
        <v>1794</v>
      </c>
      <c r="C315" s="399" t="s">
        <v>2310</v>
      </c>
      <c r="D315" s="400"/>
      <c r="E315" s="401" t="s">
        <v>96</v>
      </c>
      <c r="F315" s="2141" t="s">
        <v>103</v>
      </c>
      <c r="G315" s="2141" t="s">
        <v>1105</v>
      </c>
      <c r="H315" s="2141" t="s">
        <v>863</v>
      </c>
      <c r="I315" s="3555" t="s">
        <v>2074</v>
      </c>
      <c r="J315" s="3555" t="s">
        <v>2075</v>
      </c>
      <c r="K315" s="14"/>
    </row>
    <row r="316" spans="1:11" ht="21.75" customHeight="1">
      <c r="B316" s="14"/>
      <c r="C316" s="2887" t="s">
        <v>2280</v>
      </c>
      <c r="D316" s="2888" t="s">
        <v>2281</v>
      </c>
      <c r="E316" s="3265"/>
      <c r="F316" s="3336" t="s">
        <v>2282</v>
      </c>
      <c r="G316" s="3336" t="s">
        <v>2283</v>
      </c>
      <c r="H316" s="3336" t="s">
        <v>2284</v>
      </c>
      <c r="I316" s="1063"/>
      <c r="J316" s="1063"/>
      <c r="K316" s="14"/>
    </row>
    <row r="317" spans="1:11" ht="21.75" hidden="1" customHeight="1">
      <c r="B317" s="3345" t="s">
        <v>2119</v>
      </c>
      <c r="C317" s="3341" t="s">
        <v>2311</v>
      </c>
      <c r="D317" s="3339" t="s">
        <v>2287</v>
      </c>
      <c r="E317" s="3339">
        <v>45822</v>
      </c>
      <c r="F317" s="3339">
        <f t="shared" si="157"/>
        <v>45855</v>
      </c>
      <c r="G317" s="3339">
        <f t="shared" si="158"/>
        <v>45860</v>
      </c>
      <c r="H317" s="3339">
        <f t="shared" si="159"/>
        <v>45865</v>
      </c>
      <c r="I317" s="1063">
        <v>45817</v>
      </c>
      <c r="J317" s="3356">
        <v>45817</v>
      </c>
      <c r="K317" s="3087" t="s">
        <v>2312</v>
      </c>
    </row>
    <row r="318" spans="1:11" ht="21.75" hidden="1" customHeight="1">
      <c r="B318" s="3345" t="s">
        <v>2122</v>
      </c>
      <c r="C318" s="3341" t="s">
        <v>2313</v>
      </c>
      <c r="D318" s="3339" t="s">
        <v>2314</v>
      </c>
      <c r="E318" s="3339">
        <v>45829</v>
      </c>
      <c r="F318" s="3339">
        <f t="shared" si="157"/>
        <v>45862</v>
      </c>
      <c r="G318" s="3339">
        <f t="shared" si="158"/>
        <v>45867</v>
      </c>
      <c r="H318" s="3339">
        <f t="shared" si="159"/>
        <v>45872</v>
      </c>
      <c r="I318" s="1063">
        <v>45824</v>
      </c>
      <c r="J318" s="3356">
        <f>I318</f>
        <v>45824</v>
      </c>
      <c r="K318" s="14"/>
    </row>
    <row r="319" spans="1:11" ht="21.75" hidden="1" customHeight="1">
      <c r="B319" s="3345" t="s">
        <v>2125</v>
      </c>
      <c r="C319" s="3341" t="s">
        <v>2315</v>
      </c>
      <c r="D319" s="3339" t="s">
        <v>2306</v>
      </c>
      <c r="E319" s="3339">
        <v>45835</v>
      </c>
      <c r="F319" s="3339">
        <f t="shared" si="157"/>
        <v>45868</v>
      </c>
      <c r="G319" s="3339">
        <f t="shared" si="158"/>
        <v>45873</v>
      </c>
      <c r="H319" s="3339">
        <f t="shared" si="159"/>
        <v>45878</v>
      </c>
      <c r="I319" s="1063">
        <v>45831</v>
      </c>
      <c r="J319" s="3356">
        <f t="shared" ref="J319:J325" si="160">I319</f>
        <v>45831</v>
      </c>
      <c r="K319" s="14"/>
    </row>
    <row r="320" spans="1:11" ht="28.5" hidden="1" customHeight="1">
      <c r="B320" s="3345" t="s">
        <v>2128</v>
      </c>
      <c r="C320" s="3341" t="s">
        <v>2316</v>
      </c>
      <c r="D320" s="3339" t="s">
        <v>2301</v>
      </c>
      <c r="E320" s="3339">
        <v>45476</v>
      </c>
      <c r="F320" s="3395" t="s">
        <v>2317</v>
      </c>
      <c r="G320" s="3339">
        <f t="shared" si="158"/>
        <v>45514</v>
      </c>
      <c r="H320" s="3339">
        <f t="shared" si="159"/>
        <v>45519</v>
      </c>
      <c r="I320" s="1063">
        <v>45838</v>
      </c>
      <c r="J320" s="3356">
        <f t="shared" si="160"/>
        <v>45838</v>
      </c>
      <c r="K320" s="14"/>
    </row>
    <row r="321" spans="1:11" ht="29.25" hidden="1" customHeight="1">
      <c r="B321" s="3345" t="s">
        <v>2131</v>
      </c>
      <c r="C321" s="1455" t="s">
        <v>2292</v>
      </c>
      <c r="D321" s="775" t="s">
        <v>178</v>
      </c>
      <c r="E321" s="775">
        <v>45485</v>
      </c>
      <c r="F321" s="3395" t="s">
        <v>2317</v>
      </c>
      <c r="G321" s="775">
        <f t="shared" si="158"/>
        <v>45523</v>
      </c>
      <c r="H321" s="775">
        <f t="shared" si="159"/>
        <v>45528</v>
      </c>
      <c r="I321" s="1063">
        <v>45845</v>
      </c>
      <c r="J321" s="3356">
        <f t="shared" si="160"/>
        <v>45845</v>
      </c>
      <c r="K321" s="14"/>
    </row>
    <row r="322" spans="1:11" ht="21.75" hidden="1" customHeight="1">
      <c r="B322" s="3345" t="s">
        <v>2134</v>
      </c>
      <c r="C322" s="1706" t="s">
        <v>404</v>
      </c>
      <c r="D322" s="775" t="s">
        <v>2318</v>
      </c>
      <c r="E322" s="775">
        <v>45487</v>
      </c>
      <c r="F322" s="2889"/>
      <c r="G322" s="2889"/>
      <c r="H322" s="2889"/>
      <c r="I322" s="1063">
        <v>45852</v>
      </c>
      <c r="J322" s="3356">
        <f t="shared" si="160"/>
        <v>45852</v>
      </c>
      <c r="K322" s="14"/>
    </row>
    <row r="323" spans="1:11" ht="21.75" hidden="1" customHeight="1">
      <c r="B323" s="3345" t="s">
        <v>2138</v>
      </c>
      <c r="C323" s="1455" t="s">
        <v>2294</v>
      </c>
      <c r="D323" s="775" t="s">
        <v>165</v>
      </c>
      <c r="E323" s="775">
        <v>45497</v>
      </c>
      <c r="F323" s="775">
        <f t="shared" ref="F323:F324" si="161">E323+33</f>
        <v>45530</v>
      </c>
      <c r="G323" s="775">
        <f t="shared" ref="G323:G324" si="162">E323+38</f>
        <v>45535</v>
      </c>
      <c r="H323" s="775">
        <f t="shared" ref="H323:H325" si="163">E323+43</f>
        <v>45540</v>
      </c>
      <c r="I323" s="1063">
        <v>45859</v>
      </c>
      <c r="J323" s="3356">
        <f t="shared" si="160"/>
        <v>45859</v>
      </c>
      <c r="K323" s="14"/>
    </row>
    <row r="324" spans="1:11" ht="21.75" hidden="1" customHeight="1">
      <c r="B324" s="3345" t="s">
        <v>2142</v>
      </c>
      <c r="C324" s="1455" t="s">
        <v>2319</v>
      </c>
      <c r="D324" s="775" t="s">
        <v>2301</v>
      </c>
      <c r="E324" s="775">
        <v>45503</v>
      </c>
      <c r="F324" s="775">
        <f t="shared" si="161"/>
        <v>45536</v>
      </c>
      <c r="G324" s="775">
        <f t="shared" si="162"/>
        <v>45541</v>
      </c>
      <c r="H324" s="775">
        <f t="shared" si="163"/>
        <v>45546</v>
      </c>
      <c r="I324" s="1063">
        <v>45866</v>
      </c>
      <c r="J324" s="3356">
        <f t="shared" si="160"/>
        <v>45866</v>
      </c>
      <c r="K324" s="14"/>
    </row>
    <row r="325" spans="1:11" ht="21.75" hidden="1" customHeight="1">
      <c r="B325" s="3345" t="s">
        <v>2145</v>
      </c>
      <c r="C325" s="3340" t="s">
        <v>2320</v>
      </c>
      <c r="D325" s="3339" t="s">
        <v>2303</v>
      </c>
      <c r="E325" s="3339">
        <v>45511</v>
      </c>
      <c r="F325" s="4753" t="s">
        <v>2321</v>
      </c>
      <c r="G325" s="4754"/>
      <c r="H325" s="3339">
        <f t="shared" si="163"/>
        <v>45554</v>
      </c>
      <c r="I325" s="1063">
        <v>45873</v>
      </c>
      <c r="J325" s="3356">
        <f t="shared" si="160"/>
        <v>45873</v>
      </c>
      <c r="K325" s="14"/>
    </row>
    <row r="326" spans="1:11" ht="21.75" hidden="1" customHeight="1">
      <c r="B326" s="3345" t="s">
        <v>2147</v>
      </c>
      <c r="C326" s="3340" t="s">
        <v>2300</v>
      </c>
      <c r="D326" s="3339" t="s">
        <v>171</v>
      </c>
      <c r="E326" s="3339">
        <v>45522</v>
      </c>
      <c r="F326" s="4753" t="s">
        <v>2322</v>
      </c>
      <c r="G326" s="4754"/>
      <c r="H326" s="3339">
        <f t="shared" ref="H326:H329" si="164">E326+43</f>
        <v>45565</v>
      </c>
      <c r="I326" s="1063">
        <v>45880</v>
      </c>
      <c r="J326" s="3393">
        <f>I326</f>
        <v>45880</v>
      </c>
      <c r="K326" s="14"/>
    </row>
    <row r="327" spans="1:11" ht="21.75" hidden="1" customHeight="1">
      <c r="B327" s="3345" t="s">
        <v>2150</v>
      </c>
      <c r="C327" s="3340" t="s">
        <v>2302</v>
      </c>
      <c r="D327" s="3339" t="s">
        <v>2323</v>
      </c>
      <c r="E327" s="3339">
        <v>45531</v>
      </c>
      <c r="F327" s="4753" t="s">
        <v>2324</v>
      </c>
      <c r="G327" s="4754"/>
      <c r="H327" s="3339">
        <f t="shared" si="164"/>
        <v>45574</v>
      </c>
      <c r="I327" s="1063">
        <v>45887</v>
      </c>
      <c r="J327" s="3393">
        <f t="shared" ref="J327:J329" si="165">I327</f>
        <v>45887</v>
      </c>
      <c r="K327" s="14"/>
    </row>
    <row r="328" spans="1:11" ht="43.5" hidden="1" customHeight="1">
      <c r="B328" s="3345" t="s">
        <v>2153</v>
      </c>
      <c r="C328" s="3340" t="s">
        <v>2325</v>
      </c>
      <c r="D328" s="3339" t="s">
        <v>165</v>
      </c>
      <c r="E328" s="3339">
        <v>45534</v>
      </c>
      <c r="F328" s="3395" t="s">
        <v>2326</v>
      </c>
      <c r="G328" s="3339">
        <f t="shared" ref="G328:G329" si="166">E328+38</f>
        <v>45572</v>
      </c>
      <c r="H328" s="3395" t="s">
        <v>2327</v>
      </c>
      <c r="I328" s="1063">
        <v>45894</v>
      </c>
      <c r="J328" s="3393">
        <f t="shared" si="165"/>
        <v>45894</v>
      </c>
      <c r="K328" s="14"/>
    </row>
    <row r="329" spans="1:11" ht="21.75" hidden="1" customHeight="1">
      <c r="B329" s="3345" t="s">
        <v>2157</v>
      </c>
      <c r="C329" s="3392" t="s">
        <v>2328</v>
      </c>
      <c r="D329" s="3391" t="s">
        <v>2289</v>
      </c>
      <c r="E329" s="3391">
        <v>45543</v>
      </c>
      <c r="F329" s="3391">
        <f t="shared" ref="F329" si="167">E329+33</f>
        <v>45576</v>
      </c>
      <c r="G329" s="3391">
        <f t="shared" si="166"/>
        <v>45581</v>
      </c>
      <c r="H329" s="3391">
        <f t="shared" si="164"/>
        <v>45586</v>
      </c>
      <c r="I329" s="1063">
        <v>45901</v>
      </c>
      <c r="J329" s="3393">
        <f t="shared" si="165"/>
        <v>45901</v>
      </c>
      <c r="K329" s="14"/>
    </row>
    <row r="330" spans="1:11" ht="21.75" hidden="1" customHeight="1">
      <c r="B330" s="3345" t="s">
        <v>2161</v>
      </c>
      <c r="C330" s="3392" t="s">
        <v>2307</v>
      </c>
      <c r="D330" s="3391" t="s">
        <v>2295</v>
      </c>
      <c r="E330" s="3391">
        <v>45554</v>
      </c>
      <c r="F330" s="3391">
        <f t="shared" ref="F330:F332" si="168">E330+33</f>
        <v>45587</v>
      </c>
      <c r="G330" s="3391">
        <f t="shared" ref="G330:G334" si="169">E330+38</f>
        <v>45592</v>
      </c>
      <c r="H330" s="3391">
        <f t="shared" ref="H330:H334" si="170">E330+43</f>
        <v>45597</v>
      </c>
      <c r="I330" s="1063">
        <v>45908</v>
      </c>
      <c r="J330" s="3393">
        <f t="shared" ref="J330:J334" si="171">I330</f>
        <v>45908</v>
      </c>
      <c r="K330" s="14"/>
    </row>
    <row r="331" spans="1:11" ht="21.75" hidden="1" customHeight="1">
      <c r="B331" s="3345" t="s">
        <v>2165</v>
      </c>
      <c r="C331" s="3392" t="s">
        <v>2308</v>
      </c>
      <c r="D331" s="3391" t="s">
        <v>2289</v>
      </c>
      <c r="E331" s="3391">
        <v>45557</v>
      </c>
      <c r="F331" s="3391">
        <f t="shared" si="168"/>
        <v>45590</v>
      </c>
      <c r="G331" s="3391">
        <f t="shared" si="169"/>
        <v>45595</v>
      </c>
      <c r="H331" s="3391">
        <f t="shared" si="170"/>
        <v>45600</v>
      </c>
      <c r="I331" s="1063">
        <v>45915</v>
      </c>
      <c r="J331" s="3393">
        <f t="shared" si="171"/>
        <v>45915</v>
      </c>
      <c r="K331" s="14"/>
    </row>
    <row r="332" spans="1:11" ht="21.75" hidden="1" customHeight="1">
      <c r="B332" s="3345" t="s">
        <v>2168</v>
      </c>
      <c r="C332" s="3392" t="s">
        <v>2309</v>
      </c>
      <c r="D332" s="3391" t="s">
        <v>126</v>
      </c>
      <c r="E332" s="3391">
        <v>45928</v>
      </c>
      <c r="F332" s="3391">
        <f t="shared" si="168"/>
        <v>45961</v>
      </c>
      <c r="G332" s="3391">
        <f t="shared" si="169"/>
        <v>45966</v>
      </c>
      <c r="H332" s="3391">
        <f t="shared" si="170"/>
        <v>45971</v>
      </c>
      <c r="I332" s="1063">
        <v>45922</v>
      </c>
      <c r="J332" s="3393">
        <f t="shared" si="171"/>
        <v>45922</v>
      </c>
      <c r="K332" s="14"/>
    </row>
    <row r="333" spans="1:11" ht="21.75" hidden="1" customHeight="1">
      <c r="B333" s="3345" t="s">
        <v>2171</v>
      </c>
      <c r="C333" s="3392" t="s">
        <v>2329</v>
      </c>
      <c r="D333" s="3391" t="s">
        <v>2330</v>
      </c>
      <c r="E333" s="3391">
        <v>45936</v>
      </c>
      <c r="F333" s="3391">
        <f>E333+33</f>
        <v>45969</v>
      </c>
      <c r="G333" s="3391">
        <f>E333+38</f>
        <v>45974</v>
      </c>
      <c r="H333" s="3391">
        <f>E333+43</f>
        <v>45979</v>
      </c>
      <c r="I333" s="1063">
        <v>45929</v>
      </c>
      <c r="J333" s="3393">
        <f>I333</f>
        <v>45929</v>
      </c>
      <c r="K333" s="14"/>
    </row>
    <row r="334" spans="1:11" ht="19.5" hidden="1">
      <c r="A334" t="s">
        <v>2331</v>
      </c>
      <c r="B334" s="3345" t="s">
        <v>2174</v>
      </c>
      <c r="C334" s="3340" t="s">
        <v>2332</v>
      </c>
      <c r="D334" s="3339" t="s">
        <v>2333</v>
      </c>
      <c r="E334" s="3339">
        <v>45943</v>
      </c>
      <c r="F334" s="3339">
        <f>E334+33</f>
        <v>45976</v>
      </c>
      <c r="G334" s="3339">
        <f t="shared" si="169"/>
        <v>45981</v>
      </c>
      <c r="H334" s="3339">
        <f t="shared" si="170"/>
        <v>45986</v>
      </c>
      <c r="I334" s="1063">
        <v>45936</v>
      </c>
      <c r="J334" s="3393">
        <f t="shared" si="171"/>
        <v>45936</v>
      </c>
      <c r="K334" s="14"/>
    </row>
    <row r="335" spans="1:11" ht="41.25" hidden="1" customHeight="1">
      <c r="B335" s="3345" t="s">
        <v>2177</v>
      </c>
      <c r="C335" s="3340" t="s">
        <v>2334</v>
      </c>
      <c r="D335" s="3339" t="s">
        <v>2335</v>
      </c>
      <c r="E335" s="3339">
        <v>45951</v>
      </c>
      <c r="F335" s="3339">
        <f>E335+33</f>
        <v>45984</v>
      </c>
      <c r="G335" s="3339">
        <f>E335+38</f>
        <v>45989</v>
      </c>
      <c r="H335" s="3810" t="s">
        <v>2336</v>
      </c>
      <c r="I335" s="1063">
        <v>45943</v>
      </c>
      <c r="J335" s="3393">
        <f t="shared" ref="J335:J341" si="172">I335</f>
        <v>45943</v>
      </c>
      <c r="K335" s="14"/>
    </row>
    <row r="336" spans="1:11" ht="21.75" hidden="1" customHeight="1">
      <c r="B336" s="3345" t="s">
        <v>2180</v>
      </c>
      <c r="C336" s="3763" t="s">
        <v>404</v>
      </c>
      <c r="D336" s="3733" t="s">
        <v>2337</v>
      </c>
      <c r="E336" s="2889"/>
      <c r="F336" s="2889"/>
      <c r="G336" s="2889"/>
      <c r="H336" s="2889"/>
      <c r="I336" s="1063">
        <v>45950</v>
      </c>
      <c r="J336" s="3393">
        <f t="shared" si="172"/>
        <v>45950</v>
      </c>
      <c r="K336" s="14"/>
    </row>
    <row r="337" spans="1:14" ht="44.25" customHeight="1">
      <c r="A337" t="s">
        <v>2338</v>
      </c>
      <c r="B337" s="3345" t="s">
        <v>2183</v>
      </c>
      <c r="C337" s="3763" t="s">
        <v>404</v>
      </c>
      <c r="D337" s="3733" t="s">
        <v>2337</v>
      </c>
      <c r="E337" s="2889"/>
      <c r="F337" s="3810" t="s">
        <v>2339</v>
      </c>
      <c r="G337" s="3810" t="s">
        <v>2340</v>
      </c>
      <c r="H337" s="3810" t="s">
        <v>2339</v>
      </c>
      <c r="I337" s="1063">
        <v>45957</v>
      </c>
      <c r="J337" s="3393">
        <f t="shared" si="172"/>
        <v>45957</v>
      </c>
      <c r="K337" s="14"/>
    </row>
    <row r="338" spans="1:14" ht="21.75" customHeight="1">
      <c r="B338" s="3345" t="s">
        <v>2186</v>
      </c>
      <c r="C338" s="3392" t="s">
        <v>2315</v>
      </c>
      <c r="D338" s="3391" t="s">
        <v>2289</v>
      </c>
      <c r="E338" s="3391">
        <v>45970</v>
      </c>
      <c r="F338" s="2889">
        <f t="shared" ref="F338:F339" si="173">E338+33</f>
        <v>46003</v>
      </c>
      <c r="G338" s="3391">
        <f t="shared" ref="G338:G339" si="174">E338+38</f>
        <v>46008</v>
      </c>
      <c r="H338" s="3391">
        <f t="shared" ref="H338:H339" si="175">E338+43</f>
        <v>46013</v>
      </c>
      <c r="I338" s="1063">
        <v>45964</v>
      </c>
      <c r="J338" s="3393">
        <f t="shared" si="172"/>
        <v>45964</v>
      </c>
      <c r="K338" s="14"/>
    </row>
    <row r="339" spans="1:14" ht="21.75" customHeight="1">
      <c r="B339" s="3345" t="s">
        <v>2189</v>
      </c>
      <c r="C339" s="3392" t="s">
        <v>2292</v>
      </c>
      <c r="D339" s="3391" t="s">
        <v>181</v>
      </c>
      <c r="E339" s="3391">
        <v>45978</v>
      </c>
      <c r="F339" s="2889">
        <f t="shared" si="173"/>
        <v>46011</v>
      </c>
      <c r="G339" s="3391">
        <f t="shared" si="174"/>
        <v>46016</v>
      </c>
      <c r="H339" s="3391">
        <f t="shared" si="175"/>
        <v>46021</v>
      </c>
      <c r="I339" s="1063">
        <v>45971</v>
      </c>
      <c r="J339" s="3393">
        <f t="shared" si="172"/>
        <v>45971</v>
      </c>
      <c r="K339" s="14"/>
    </row>
    <row r="340" spans="1:14" ht="28.5" customHeight="1">
      <c r="B340" s="3345" t="s">
        <v>2341</v>
      </c>
      <c r="C340" s="3721" t="s">
        <v>404</v>
      </c>
      <c r="D340" s="3699" t="s">
        <v>2337</v>
      </c>
      <c r="E340" s="2889"/>
      <c r="F340" s="4351" t="s">
        <v>2342</v>
      </c>
      <c r="G340" s="3810" t="s">
        <v>2342</v>
      </c>
      <c r="H340" s="3810" t="s">
        <v>2343</v>
      </c>
      <c r="I340" s="1063">
        <v>45978</v>
      </c>
      <c r="J340" s="3393">
        <f t="shared" si="172"/>
        <v>45978</v>
      </c>
      <c r="K340" s="14"/>
    </row>
    <row r="341" spans="1:14" ht="20.25" customHeight="1">
      <c r="B341" s="3345" t="s">
        <v>3036</v>
      </c>
      <c r="C341" s="3392" t="s">
        <v>2294</v>
      </c>
      <c r="D341" s="3391" t="s">
        <v>2301</v>
      </c>
      <c r="E341" s="3391">
        <v>45987</v>
      </c>
      <c r="F341" s="2889">
        <f t="shared" ref="F341:F347" si="176">E341+33</f>
        <v>46020</v>
      </c>
      <c r="G341" s="3391">
        <f t="shared" ref="G341:G347" si="177">E341+38</f>
        <v>46025</v>
      </c>
      <c r="H341" s="3391">
        <f t="shared" ref="H341:H347" si="178">E341+43</f>
        <v>46030</v>
      </c>
      <c r="I341" s="1063">
        <v>45985</v>
      </c>
      <c r="J341" s="3393">
        <f t="shared" si="172"/>
        <v>45985</v>
      </c>
      <c r="K341" s="14"/>
    </row>
    <row r="342" spans="1:14" ht="43.5" customHeight="1">
      <c r="B342" s="3345" t="s">
        <v>9329</v>
      </c>
      <c r="C342" s="3340" t="s">
        <v>2319</v>
      </c>
      <c r="D342" s="3339" t="s">
        <v>171</v>
      </c>
      <c r="E342" s="3339">
        <v>45992</v>
      </c>
      <c r="F342" s="3810" t="s">
        <v>2344</v>
      </c>
      <c r="G342" s="3339">
        <f t="shared" si="177"/>
        <v>46030</v>
      </c>
      <c r="H342" s="3810" t="s">
        <v>2344</v>
      </c>
      <c r="I342" s="1063">
        <v>45992</v>
      </c>
      <c r="J342" s="3393">
        <f t="shared" ref="J342:J347" si="179">I342</f>
        <v>45992</v>
      </c>
      <c r="K342" s="14"/>
    </row>
    <row r="343" spans="1:14" ht="20.25" customHeight="1">
      <c r="B343" s="684">
        <v>50</v>
      </c>
      <c r="C343" s="3340" t="s">
        <v>2345</v>
      </c>
      <c r="D343" s="3339" t="s">
        <v>2335</v>
      </c>
      <c r="E343" s="3339">
        <v>45999</v>
      </c>
      <c r="F343" s="2889">
        <f t="shared" si="176"/>
        <v>46032</v>
      </c>
      <c r="G343" s="3339">
        <f>E343+38</f>
        <v>46037</v>
      </c>
      <c r="H343" s="3339">
        <f>E343+43</f>
        <v>46042</v>
      </c>
      <c r="I343" s="1063">
        <v>45999</v>
      </c>
      <c r="J343" s="3393">
        <f t="shared" si="179"/>
        <v>45999</v>
      </c>
      <c r="K343" s="14"/>
    </row>
    <row r="344" spans="1:14" ht="40.5" customHeight="1">
      <c r="B344" s="684">
        <v>51</v>
      </c>
      <c r="C344" s="3340" t="s">
        <v>2320</v>
      </c>
      <c r="D344" s="3339" t="s">
        <v>2323</v>
      </c>
      <c r="E344" s="3339">
        <v>46006</v>
      </c>
      <c r="F344" s="2889">
        <f t="shared" si="176"/>
        <v>46039</v>
      </c>
      <c r="G344" s="3810" t="s">
        <v>9357</v>
      </c>
      <c r="H344" s="3810" t="s">
        <v>9357</v>
      </c>
      <c r="I344" s="1063">
        <v>46006</v>
      </c>
      <c r="J344" s="3393">
        <f t="shared" si="179"/>
        <v>46006</v>
      </c>
      <c r="K344" s="14"/>
    </row>
    <row r="345" spans="1:14" ht="20.25" customHeight="1">
      <c r="B345" s="684">
        <v>52</v>
      </c>
      <c r="C345" s="3340" t="s">
        <v>2300</v>
      </c>
      <c r="D345" s="3339" t="s">
        <v>174</v>
      </c>
      <c r="E345" s="3339">
        <v>46013</v>
      </c>
      <c r="F345" s="2889">
        <f t="shared" si="176"/>
        <v>46046</v>
      </c>
      <c r="G345" s="3339">
        <f t="shared" si="177"/>
        <v>46051</v>
      </c>
      <c r="H345" s="3339">
        <f t="shared" si="178"/>
        <v>46056</v>
      </c>
      <c r="I345" s="1063">
        <v>46013</v>
      </c>
      <c r="J345" s="3393">
        <f t="shared" si="179"/>
        <v>46013</v>
      </c>
      <c r="K345" s="14"/>
    </row>
    <row r="346" spans="1:14" ht="20.25" customHeight="1">
      <c r="B346" s="684">
        <v>53</v>
      </c>
      <c r="C346" s="3340" t="s">
        <v>2302</v>
      </c>
      <c r="D346" s="3339" t="s">
        <v>2346</v>
      </c>
      <c r="E346" s="3339">
        <v>46020</v>
      </c>
      <c r="F346" s="2889">
        <f t="shared" si="176"/>
        <v>46053</v>
      </c>
      <c r="G346" s="3339">
        <f t="shared" si="177"/>
        <v>46058</v>
      </c>
      <c r="H346" s="3339">
        <f t="shared" si="178"/>
        <v>46063</v>
      </c>
      <c r="I346" s="1063">
        <v>46020</v>
      </c>
      <c r="J346" s="3393">
        <f t="shared" si="179"/>
        <v>46020</v>
      </c>
      <c r="K346" s="14"/>
    </row>
    <row r="347" spans="1:14" ht="20.25" customHeight="1">
      <c r="B347" s="684">
        <v>1</v>
      </c>
      <c r="C347" s="1611" t="s">
        <v>2304</v>
      </c>
      <c r="D347" s="775" t="s">
        <v>2301</v>
      </c>
      <c r="E347" s="775">
        <v>46027</v>
      </c>
      <c r="F347" s="2889">
        <f t="shared" si="176"/>
        <v>46060</v>
      </c>
      <c r="G347" s="775">
        <f t="shared" si="177"/>
        <v>46065</v>
      </c>
      <c r="H347" s="775">
        <f t="shared" si="178"/>
        <v>46070</v>
      </c>
      <c r="I347" s="1063">
        <v>46027</v>
      </c>
      <c r="J347" s="3393">
        <f t="shared" si="179"/>
        <v>46027</v>
      </c>
      <c r="K347" s="14"/>
    </row>
    <row r="348" spans="1:14" s="14" customFormat="1" ht="19.5" customHeight="1">
      <c r="C348" s="17" t="s">
        <v>609</v>
      </c>
      <c r="D348"/>
      <c r="E348"/>
      <c r="F348"/>
      <c r="G348"/>
      <c r="H348"/>
      <c r="I348" s="20"/>
      <c r="J348"/>
      <c r="K348"/>
      <c r="L348" s="24"/>
      <c r="M348"/>
    </row>
    <row r="349" spans="1:14" s="14" customFormat="1" ht="17.25" customHeight="1">
      <c r="C349" s="23"/>
      <c r="D349"/>
      <c r="E349"/>
      <c r="F349" s="28"/>
      <c r="G349"/>
      <c r="H349"/>
      <c r="I349" s="20"/>
      <c r="J349"/>
      <c r="K349"/>
      <c r="L349" s="24"/>
      <c r="M349"/>
    </row>
    <row r="350" spans="1:14" s="30" customFormat="1" ht="14.25">
      <c r="C350" s="26" t="s">
        <v>0</v>
      </c>
      <c r="D350" s="27"/>
      <c r="E350" s="1073" t="s">
        <v>2209</v>
      </c>
      <c r="F350" s="23"/>
      <c r="G350" s="23" t="s">
        <v>35</v>
      </c>
      <c r="H350" s="23"/>
      <c r="I350" s="27"/>
      <c r="J350" s="27"/>
      <c r="K350" s="23" t="s">
        <v>60</v>
      </c>
      <c r="L350" s="23" t="str">
        <f>'HOW TO-&gt;'!$B$136</f>
        <v>6011 2413</v>
      </c>
      <c r="M350" s="23"/>
      <c r="N350"/>
    </row>
    <row r="351" spans="1:14" s="30" customFormat="1" ht="14.25">
      <c r="C351" s="31" t="s">
        <v>1</v>
      </c>
      <c r="D351" s="27"/>
      <c r="E351" s="226" t="s">
        <v>610</v>
      </c>
      <c r="F351" s="23"/>
      <c r="G351" s="27" t="s">
        <v>611</v>
      </c>
      <c r="H351" s="27"/>
      <c r="I351" s="226" t="s">
        <v>38</v>
      </c>
      <c r="J351" s="27"/>
      <c r="K351" s="27" t="s">
        <v>62</v>
      </c>
      <c r="L351" s="27"/>
      <c r="M351" s="227" t="s">
        <v>63</v>
      </c>
      <c r="N351"/>
    </row>
    <row r="352" spans="1:14" s="30" customFormat="1" ht="14.25">
      <c r="C352" s="31"/>
      <c r="D352" s="27"/>
      <c r="E352" s="226"/>
      <c r="F352" s="5"/>
      <c r="G352" s="27"/>
      <c r="H352" s="27"/>
      <c r="I352" s="226"/>
      <c r="J352" s="27"/>
      <c r="K352" s="27" t="str">
        <f>'HOW TO-&gt;'!$A$138</f>
        <v>PERMIT</v>
      </c>
      <c r="L352" s="27"/>
      <c r="M352" s="3051" t="str">
        <f>'HOW TO-&gt;'!$C$138</f>
        <v>SG094-SinPermit@msc.com</v>
      </c>
      <c r="N352"/>
    </row>
    <row r="353" spans="3:14" s="29" customFormat="1" ht="14.25">
      <c r="C353" s="320">
        <f>'HOW TO-&gt;'!$A$105</f>
        <v>0</v>
      </c>
      <c r="D353" s="320">
        <f>'HOW TO-&gt;'!$B$105</f>
        <v>0</v>
      </c>
      <c r="E353" s="4">
        <f>'HOW TO-&gt;'!$C$105</f>
        <v>0</v>
      </c>
      <c r="F353" s="5"/>
      <c r="G353" s="320" t="str">
        <f>'HOW TO-&gt;'!$A$124</f>
        <v>ROBERT CHIA</v>
      </c>
      <c r="H353" s="320" t="str">
        <f>'HOW TO-&gt;'!$B$124</f>
        <v>6011 0564</v>
      </c>
      <c r="I353" s="4" t="str">
        <f>'HOW TO-&gt;'!$C$124</f>
        <v>robert.chia@msc.com</v>
      </c>
      <c r="J353" s="5"/>
      <c r="K353" s="320" t="str">
        <f>'HOW TO-&gt;'!$A$139</f>
        <v>RAYNAR ANG</v>
      </c>
      <c r="L353" s="320" t="str">
        <f>'HOW TO-&gt;'!$B$139</f>
        <v>6011 2358</v>
      </c>
      <c r="M353" s="4" t="str">
        <f>'HOW TO-&gt;'!$C$139</f>
        <v>raynar.ang@msc.com</v>
      </c>
      <c r="N353" s="5"/>
    </row>
    <row r="354" spans="3:14" s="29" customFormat="1" ht="14.25">
      <c r="C354" s="320" t="str">
        <f>'HOW TO-&gt;'!$A$106</f>
        <v>NATALIE LEW</v>
      </c>
      <c r="D354" s="320" t="str">
        <f>'HOW TO-&gt;'!$B$106</f>
        <v>6011 2399</v>
      </c>
      <c r="E354" s="4" t="str">
        <f>'HOW TO-&gt;'!$C$106</f>
        <v>natalie.lew@msc.com</v>
      </c>
      <c r="F354" s="5"/>
      <c r="G354" s="320" t="str">
        <f>'HOW TO-&gt;'!$A$125</f>
        <v>S. Y. LIEW</v>
      </c>
      <c r="H354" s="320" t="str">
        <f>'HOW TO-&gt;'!$B$125</f>
        <v>6011 2348</v>
      </c>
      <c r="I354" s="4" t="str">
        <f>'HOW TO-&gt;'!$C$125</f>
        <v>seoyi.liew@msc.com</v>
      </c>
      <c r="J354" s="5"/>
      <c r="K354" s="320" t="str">
        <f>'HOW TO-&gt;'!$A$140</f>
        <v>KAI SIANG</v>
      </c>
      <c r="L354" s="320" t="str">
        <f>'HOW TO-&gt;'!$B$140</f>
        <v>6011 2356</v>
      </c>
      <c r="M354" s="4" t="str">
        <f>'HOW TO-&gt;'!$C$140</f>
        <v>kaisiang.lim@msc.com</v>
      </c>
      <c r="N354" s="5"/>
    </row>
    <row r="355" spans="3:14" s="29" customFormat="1" ht="14.25">
      <c r="C355" s="320" t="str">
        <f>'HOW TO-&gt;'!$A$107</f>
        <v>PHOEBE HUANG</v>
      </c>
      <c r="D355" s="320" t="str">
        <f>'HOW TO-&gt;'!$B$107</f>
        <v>6011 0562</v>
      </c>
      <c r="E355" s="4" t="str">
        <f>'HOW TO-&gt;'!$C$107</f>
        <v>phoebe.huang@msc.com</v>
      </c>
      <c r="F355" s="5"/>
      <c r="G355" s="320" t="str">
        <f>'HOW TO-&gt;'!$A$126</f>
        <v>SHARON KOH</v>
      </c>
      <c r="H355" s="320" t="str">
        <f>'HOW TO-&gt;'!$B$126</f>
        <v>6011 2349</v>
      </c>
      <c r="I355" s="4" t="str">
        <f>'HOW TO-&gt;'!$C$126</f>
        <v>sharon.koh@msc.com</v>
      </c>
      <c r="J355" s="5"/>
      <c r="K355" s="320" t="str">
        <f>'HOW TO-&gt;'!$A$141</f>
        <v>DEWI</v>
      </c>
      <c r="L355" s="320" t="str">
        <f>'HOW TO-&gt;'!$B$141</f>
        <v>6011 2354</v>
      </c>
      <c r="M355" s="4" t="str">
        <f>'HOW TO-&gt;'!$C$141</f>
        <v>dewi.ratnah@msc.com</v>
      </c>
      <c r="N355" s="5"/>
    </row>
    <row r="356" spans="3:14" s="29" customFormat="1" ht="14.25">
      <c r="C356" s="320" t="str">
        <f>'HOW TO-&gt;'!$A$108</f>
        <v>SHERWIN LIM</v>
      </c>
      <c r="D356" s="320" t="str">
        <f>'HOW TO-&gt;'!$B$108</f>
        <v>6011 2395</v>
      </c>
      <c r="E356" s="4" t="str">
        <f>'HOW TO-&gt;'!$C$108</f>
        <v>sherwin.lim@msc.com</v>
      </c>
      <c r="F356" s="5"/>
      <c r="G356" s="320" t="str">
        <f>'HOW TO-&gt;'!$A$127</f>
        <v>ANGELIA LAU</v>
      </c>
      <c r="H356" s="320" t="str">
        <f>'HOW TO-&gt;'!$B$127</f>
        <v>6011 2346</v>
      </c>
      <c r="I356" s="4" t="str">
        <f>'HOW TO-&gt;'!$C$127</f>
        <v>angelia.lau@msc.com</v>
      </c>
      <c r="J356" s="5"/>
      <c r="K356" s="320" t="str">
        <f>'HOW TO-&gt;'!$A$142</f>
        <v>YU TING</v>
      </c>
      <c r="L356" s="320" t="str">
        <f>'HOW TO-&gt;'!$B$142</f>
        <v>6011 2359</v>
      </c>
      <c r="M356" s="4" t="str">
        <f>'HOW TO-&gt;'!$C$142</f>
        <v>yuting.luo@msc.com</v>
      </c>
      <c r="N356" s="5"/>
    </row>
    <row r="357" spans="3:14" s="29" customFormat="1" ht="14.25">
      <c r="C357" s="320" t="str">
        <f>'HOW TO-&gt;'!$A$109</f>
        <v>CHOK KAR HEE</v>
      </c>
      <c r="D357" s="320" t="str">
        <f>'HOW TO-&gt;'!$B$109</f>
        <v>6011 2397</v>
      </c>
      <c r="E357" s="4" t="str">
        <f>'HOW TO-&gt;'!$C$109</f>
        <v>karhee.chok@msc.com</v>
      </c>
      <c r="F357" s="5"/>
      <c r="G357" s="320" t="str">
        <f>'HOW TO-&gt;'!$A$128</f>
        <v>NOOR AFNINDAH</v>
      </c>
      <c r="H357" s="320" t="str">
        <f>'HOW TO-&gt;'!$B$128</f>
        <v>6011 2347</v>
      </c>
      <c r="I357" s="4" t="str">
        <f>'HOW TO-&gt;'!$C$128</f>
        <v>noor.afnindah@msc.com</v>
      </c>
      <c r="J357" s="5"/>
      <c r="K357" s="320" t="str">
        <f>'HOW TO-&gt;'!$A$143</f>
        <v>SHAN SHAN</v>
      </c>
      <c r="L357" s="320" t="str">
        <f>'HOW TO-&gt;'!$B$143</f>
        <v>6011 2353</v>
      </c>
      <c r="M357" s="4" t="str">
        <f>'HOW TO-&gt;'!$C$143</f>
        <v>shanshan.chin@msc.com</v>
      </c>
      <c r="N357"/>
    </row>
    <row r="358" spans="3:14" s="29" customFormat="1" ht="14.25">
      <c r="C358" s="320" t="str">
        <f>'HOW TO-&gt;'!$A$110</f>
        <v>LEWIS SOH</v>
      </c>
      <c r="D358" s="320" t="str">
        <f>'HOW TO-&gt;'!$B$110</f>
        <v>6011 7905</v>
      </c>
      <c r="E358" s="4" t="str">
        <f>'HOW TO-&gt;'!$C$110</f>
        <v>lewis.soh@msc.com</v>
      </c>
      <c r="F358" s="5"/>
      <c r="G358" s="320" t="str">
        <f>'HOW TO-&gt;'!$A$129</f>
        <v>NG CHING WEI</v>
      </c>
      <c r="H358" s="320" t="str">
        <f>'HOW TO-&gt;'!$B$129</f>
        <v>6011 2404</v>
      </c>
      <c r="I358" s="4" t="str">
        <f>'HOW TO-&gt;'!$C$129</f>
        <v>chingwei.ng@msc.com</v>
      </c>
      <c r="J358" s="5"/>
      <c r="K358" s="320" t="str">
        <f>'HOW TO-&gt;'!$A$144</f>
        <v>EUNICE</v>
      </c>
      <c r="L358" s="320" t="str">
        <f>'HOW TO-&gt;'!$B$144</f>
        <v>6011 2355</v>
      </c>
      <c r="M358" s="4" t="str">
        <f>'HOW TO-&gt;'!$C$144</f>
        <v>eunice.chan@msc.com</v>
      </c>
      <c r="N358"/>
    </row>
    <row r="359" spans="3:14" s="29" customFormat="1" ht="14.25">
      <c r="C359" s="320" t="str">
        <f>'HOW TO-&gt;'!$A$111</f>
        <v xml:space="preserve">MELVIN TAN </v>
      </c>
      <c r="D359" s="320" t="str">
        <f>'HOW TO-&gt;'!$B$111</f>
        <v>6011 0561</v>
      </c>
      <c r="E359" s="4" t="str">
        <f>'HOW TO-&gt;'!$C$111</f>
        <v>melvin.tan@msc.com</v>
      </c>
      <c r="F359" s="5"/>
      <c r="G359" s="320" t="str">
        <f>'HOW TO-&gt;'!$A$130</f>
        <v>ZOEY ONG</v>
      </c>
      <c r="H359" s="320">
        <f>'HOW TO-&gt;'!$B$130</f>
        <v>0</v>
      </c>
      <c r="I359" s="4" t="str">
        <f>'HOW TO-&gt;'!$C$130</f>
        <v>zoey.ong@msc.com</v>
      </c>
      <c r="J359" s="5"/>
      <c r="K359" s="320" t="str">
        <f>'HOW TO-&gt;'!$A$145</f>
        <v>HAZEL</v>
      </c>
      <c r="L359" s="320" t="str">
        <f>'HOW TO-&gt;'!$B$145</f>
        <v>6011 2435</v>
      </c>
      <c r="M359" s="4" t="str">
        <f>'HOW TO-&gt;'!$C$145</f>
        <v>hazel.toh@msc.com</v>
      </c>
      <c r="N359"/>
    </row>
    <row r="360" spans="3:14" s="29" customFormat="1" ht="14.25">
      <c r="C360" s="320" t="str">
        <f>'HOW TO-&gt;'!$A$112</f>
        <v>SUE ANN SOON</v>
      </c>
      <c r="D360" s="320" t="str">
        <f>'HOW TO-&gt;'!$B$112</f>
        <v>6011 2327</v>
      </c>
      <c r="E360" s="4" t="str">
        <f>'HOW TO-&gt;'!$C$112</f>
        <v>sueann.soon@msc.com</v>
      </c>
      <c r="F360" s="5"/>
      <c r="G360" s="320" t="str">
        <f>'HOW TO-&gt;'!$A$131</f>
        <v>.</v>
      </c>
      <c r="H360" s="320" t="str">
        <f>'HOW TO-&gt;'!$B$131</f>
        <v>.</v>
      </c>
      <c r="I360" s="4" t="str">
        <f>'HOW TO-&gt;'!$C$131</f>
        <v>.</v>
      </c>
      <c r="J360" s="5"/>
      <c r="K360" s="320">
        <f>'HOW TO-&gt;'!$A$146</f>
        <v>0</v>
      </c>
      <c r="L360" s="320">
        <f>'HOW TO-&gt;'!$B$146</f>
        <v>0</v>
      </c>
      <c r="M360" s="4">
        <f>'HOW TO-&gt;'!$C$146</f>
        <v>0</v>
      </c>
      <c r="N360"/>
    </row>
    <row r="361" spans="3:14" s="29" customFormat="1" ht="14.25">
      <c r="C361" s="320" t="str">
        <f>'HOW TO-&gt;'!$A$113</f>
        <v>LAWRENCE ANG (CROSS-TRADE)</v>
      </c>
      <c r="D361" s="320" t="str">
        <f>'HOW TO-&gt;'!$B$113</f>
        <v>6011 2400</v>
      </c>
      <c r="E361" s="4" t="str">
        <f>'HOW TO-&gt;'!$C$113</f>
        <v>lawrence.ang@msc.com</v>
      </c>
      <c r="F361"/>
      <c r="G361" s="320">
        <f>'HOW TO-&gt;'!$A$132</f>
        <v>0</v>
      </c>
      <c r="H361" s="320">
        <f>'HOW TO-&gt;'!$B$132</f>
        <v>0</v>
      </c>
      <c r="I361" s="4">
        <f>'HOW TO-&gt;'!$C$132</f>
        <v>0</v>
      </c>
      <c r="J361" s="5"/>
      <c r="K361" s="320">
        <f>'HOW TO-&gt;'!$A$147</f>
        <v>0</v>
      </c>
      <c r="L361" s="320">
        <f>'HOW TO-&gt;'!$B$147</f>
        <v>0</v>
      </c>
      <c r="M361" s="4">
        <f>'HOW TO-&gt;'!$C$147</f>
        <v>0</v>
      </c>
      <c r="N361"/>
    </row>
    <row r="362" spans="3:14" s="29" customFormat="1" ht="14.25">
      <c r="C362" s="320" t="str">
        <f>'HOW TO-&gt;'!$A$114</f>
        <v>DARIUS ONG</v>
      </c>
      <c r="D362" s="320" t="str">
        <f>'HOW TO-&gt;'!$B$114</f>
        <v>6011 2396</v>
      </c>
      <c r="E362" s="4" t="str">
        <f>'HOW TO-&gt;'!$C$114</f>
        <v>darius.ong@msc.com</v>
      </c>
      <c r="F362"/>
      <c r="G362"/>
      <c r="H362" s="11"/>
      <c r="I362" s="227"/>
      <c r="J362"/>
      <c r="K362" s="320">
        <f>'HOW TO-&gt;'!$A$148</f>
        <v>0</v>
      </c>
      <c r="L362" s="320">
        <f>'HOW TO-&gt;'!$B$148</f>
        <v>0</v>
      </c>
      <c r="M362" s="4">
        <f>'HOW TO-&gt;'!$C$148</f>
        <v>0</v>
      </c>
    </row>
    <row r="363" spans="3:14" s="29" customFormat="1" ht="14.25">
      <c r="C363" s="320" t="str">
        <f>'HOW TO-&gt;'!$A$115</f>
        <v>YURIKO KHOO</v>
      </c>
      <c r="D363" s="320" t="str">
        <f>'HOW TO-&gt;'!$B$115</f>
        <v>6011 2402</v>
      </c>
      <c r="E363" s="4" t="str">
        <f>'HOW TO-&gt;'!$C$115</f>
        <v>yuriko.k@msc.com</v>
      </c>
      <c r="F363"/>
      <c r="G363"/>
      <c r="H363" s="11"/>
      <c r="I363" s="11"/>
      <c r="J363" s="227"/>
      <c r="K363" s="320"/>
      <c r="L363" s="320"/>
      <c r="M363" s="4"/>
    </row>
    <row r="364" spans="3:14">
      <c r="C364" s="320" t="str">
        <f>'HOW TO-&gt;'!$A$116</f>
        <v>VICKY ZHU</v>
      </c>
      <c r="D364" s="320" t="str">
        <f>'HOW TO-&gt;'!$B$116</f>
        <v>6011 7900</v>
      </c>
      <c r="E364" s="4" t="str">
        <f>'HOW TO-&gt;'!$C$116</f>
        <v>vicky.zhu@msc.com</v>
      </c>
    </row>
    <row r="366" spans="3:14">
      <c r="C366" s="320" t="str">
        <f>'HOW TO-&gt;'!$A$119</f>
        <v xml:space="preserve">MAIN LINE  </v>
      </c>
      <c r="D366" s="320" t="str">
        <f>'HOW TO-&gt;'!$B$119</f>
        <v>6011 2424</v>
      </c>
      <c r="E366" s="4">
        <f>'HOW TO-&gt;'!$C$119</f>
        <v>0</v>
      </c>
    </row>
    <row r="367" spans="3:14">
      <c r="C367" s="34">
        <f>'HOW TO-&gt;'!$A$120</f>
        <v>0</v>
      </c>
      <c r="D367" s="34">
        <f>'HOW TO-&gt;'!$B$120</f>
        <v>0</v>
      </c>
      <c r="E367"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51" display="custsvc@msca.com.sg" xr:uid="{D1EBEF6C-F618-4ED3-B13E-2D3CBBBF1E8C}"/>
    <hyperlink ref="M351" display="sinexp@msca.com.sg" xr:uid="{06EDC3A3-12AF-4ED3-A9FF-9A3B778EC620}"/>
    <hyperlink ref="E350" r:id="rId21" xr:uid="{0A3F1A3E-9A28-45CD-A8B4-C9143ED09294}"/>
    <hyperlink ref="E351"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35"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1" customFormat="1" ht="33">
      <c r="B2" s="4761" t="s">
        <v>1779</v>
      </c>
      <c r="C2" s="4761"/>
      <c r="D2" s="4761"/>
      <c r="E2" s="4761"/>
      <c r="F2" s="4761"/>
      <c r="G2" s="4761"/>
      <c r="H2" s="4761"/>
      <c r="I2" s="4761"/>
      <c r="L2" s="2049"/>
      <c r="N2" s="39"/>
    </row>
    <row r="3" spans="2:14" ht="15.75">
      <c r="B3" s="4762" t="s">
        <v>8361</v>
      </c>
      <c r="C3" s="4762"/>
      <c r="D3" s="4762"/>
      <c r="E3" s="4762"/>
      <c r="F3" s="4762"/>
      <c r="G3" s="4762"/>
      <c r="H3" s="4762"/>
      <c r="I3" s="4762"/>
      <c r="J3" s="774"/>
      <c r="K3" s="41"/>
      <c r="L3" s="41"/>
    </row>
    <row r="4" spans="2:14" ht="15.75">
      <c r="B4" s="199"/>
      <c r="C4" s="774"/>
      <c r="D4" s="774"/>
      <c r="E4" s="774"/>
      <c r="F4" s="774"/>
      <c r="G4" s="774"/>
      <c r="H4" s="774"/>
      <c r="I4" s="774"/>
      <c r="J4" s="774"/>
      <c r="K4" s="41"/>
      <c r="L4" s="41"/>
    </row>
    <row r="5" spans="2:14" ht="15">
      <c r="C5" s="2181"/>
      <c r="D5" s="419"/>
      <c r="E5" s="419"/>
      <c r="F5" s="419"/>
      <c r="G5" s="419"/>
      <c r="H5" s="419"/>
      <c r="I5" s="419"/>
      <c r="J5" s="419"/>
      <c r="K5" s="41"/>
      <c r="L5" s="41"/>
    </row>
    <row r="6" spans="2:14" s="14" customFormat="1" ht="44.25" customHeight="1">
      <c r="B6" s="2075"/>
      <c r="C6" s="463"/>
      <c r="D6" s="50"/>
      <c r="E6" s="4772" t="s">
        <v>96</v>
      </c>
      <c r="F6" s="91" t="s">
        <v>101</v>
      </c>
      <c r="G6" s="91" t="s">
        <v>1003</v>
      </c>
      <c r="H6" s="91" t="s">
        <v>8362</v>
      </c>
      <c r="I6" s="1779"/>
      <c r="J6" s="1779"/>
      <c r="K6" s="2051"/>
      <c r="L6" s="2050"/>
      <c r="M6" s="27"/>
      <c r="N6" s="27"/>
    </row>
    <row r="7" spans="2:14" s="14" customFormat="1" ht="23.25" thickBot="1">
      <c r="B7" s="2076"/>
      <c r="C7" s="464"/>
      <c r="D7" s="92"/>
      <c r="E7" s="4781"/>
      <c r="F7" s="93" t="s">
        <v>3088</v>
      </c>
      <c r="G7" s="93" t="s">
        <v>5442</v>
      </c>
      <c r="H7" s="93" t="s">
        <v>4267</v>
      </c>
      <c r="I7" s="1780"/>
      <c r="J7" s="2142" t="s">
        <v>1792</v>
      </c>
      <c r="K7" s="2180" t="s">
        <v>1793</v>
      </c>
      <c r="L7" s="20"/>
      <c r="M7" s="27"/>
    </row>
    <row r="8" spans="2:14" s="14" customFormat="1" ht="20.25" thickTop="1">
      <c r="B8" s="2678" t="s">
        <v>4274</v>
      </c>
      <c r="C8" s="2744" t="s">
        <v>8363</v>
      </c>
      <c r="D8" s="2743" t="s">
        <v>8364</v>
      </c>
      <c r="E8" s="2743">
        <v>45689</v>
      </c>
      <c r="F8" s="2745">
        <f t="shared" ref="F8:F13" si="0">E8+6</f>
        <v>45695</v>
      </c>
      <c r="G8" s="2745">
        <f t="shared" ref="G8:H9" si="1">F8+3</f>
        <v>45698</v>
      </c>
      <c r="H8" s="2743">
        <f t="shared" si="1"/>
        <v>45701</v>
      </c>
      <c r="I8" s="397"/>
      <c r="J8" s="2751"/>
      <c r="K8" s="2752"/>
      <c r="L8" s="2414"/>
      <c r="M8" s="2414"/>
      <c r="N8" s="27"/>
    </row>
    <row r="9" spans="2:14" s="14" customFormat="1" ht="19.5">
      <c r="B9" s="2678" t="s">
        <v>4279</v>
      </c>
      <c r="C9" s="2744" t="s">
        <v>8363</v>
      </c>
      <c r="D9" s="2743" t="s">
        <v>8365</v>
      </c>
      <c r="E9" s="2775">
        <f>E8+7</f>
        <v>45696</v>
      </c>
      <c r="F9" s="2776">
        <f t="shared" si="0"/>
        <v>45702</v>
      </c>
      <c r="G9" s="2776">
        <f t="shared" si="1"/>
        <v>45705</v>
      </c>
      <c r="H9" s="2775">
        <f t="shared" si="1"/>
        <v>45708</v>
      </c>
      <c r="I9" s="397"/>
      <c r="J9" s="775"/>
      <c r="K9" s="775"/>
      <c r="L9" s="2414"/>
      <c r="M9" s="2414"/>
      <c r="N9" s="27"/>
    </row>
    <row r="10" spans="2:14" s="14" customFormat="1" ht="19.5">
      <c r="B10" s="2678" t="s">
        <v>4284</v>
      </c>
      <c r="C10" s="2744" t="s">
        <v>8363</v>
      </c>
      <c r="D10" s="2743" t="s">
        <v>8366</v>
      </c>
      <c r="E10" s="2775">
        <f>E9+7</f>
        <v>45703</v>
      </c>
      <c r="F10" s="2742">
        <f t="shared" si="0"/>
        <v>45709</v>
      </c>
      <c r="G10" s="2742">
        <f t="shared" ref="G10:H13" si="2">F10+3</f>
        <v>45712</v>
      </c>
      <c r="H10" s="2742">
        <f t="shared" si="2"/>
        <v>45715</v>
      </c>
      <c r="I10" s="397"/>
      <c r="J10" s="775"/>
      <c r="K10" s="775"/>
      <c r="L10" s="2414"/>
      <c r="M10" s="2414"/>
      <c r="N10" s="27"/>
    </row>
    <row r="11" spans="2:14" s="14" customFormat="1" ht="19.5">
      <c r="B11" s="2678" t="s">
        <v>4211</v>
      </c>
      <c r="C11" s="2744" t="s">
        <v>8363</v>
      </c>
      <c r="D11" s="2743" t="s">
        <v>8367</v>
      </c>
      <c r="E11" s="2775">
        <f>E10+7</f>
        <v>45710</v>
      </c>
      <c r="F11" s="2742">
        <f t="shared" si="0"/>
        <v>45716</v>
      </c>
      <c r="G11" s="2742">
        <f t="shared" si="2"/>
        <v>45719</v>
      </c>
      <c r="H11" s="2742">
        <f t="shared" si="2"/>
        <v>45722</v>
      </c>
      <c r="I11" s="397"/>
      <c r="J11" s="775"/>
      <c r="K11" s="775"/>
      <c r="L11" s="2414"/>
      <c r="M11" s="2414"/>
      <c r="N11" s="27"/>
    </row>
    <row r="12" spans="2:14" s="14" customFormat="1" ht="19.5">
      <c r="B12" s="2678" t="s">
        <v>4213</v>
      </c>
      <c r="C12" s="2744" t="s">
        <v>8363</v>
      </c>
      <c r="D12" s="2743" t="s">
        <v>8368</v>
      </c>
      <c r="E12" s="2775">
        <f>E11+7</f>
        <v>45717</v>
      </c>
      <c r="F12" s="2742">
        <f t="shared" si="0"/>
        <v>45723</v>
      </c>
      <c r="G12" s="2742">
        <f t="shared" si="2"/>
        <v>45726</v>
      </c>
      <c r="H12" s="2742">
        <f t="shared" si="2"/>
        <v>45729</v>
      </c>
      <c r="I12" s="397"/>
      <c r="J12" s="775"/>
      <c r="K12" s="775"/>
      <c r="L12" s="2414"/>
      <c r="M12" s="2414"/>
      <c r="N12" s="27"/>
    </row>
    <row r="13" spans="2:14" s="14" customFormat="1" ht="19.5">
      <c r="B13" s="2678" t="s">
        <v>4215</v>
      </c>
      <c r="C13" s="2744" t="s">
        <v>8363</v>
      </c>
      <c r="D13" s="2743" t="s">
        <v>8369</v>
      </c>
      <c r="E13" s="3035">
        <f>E12+7</f>
        <v>45724</v>
      </c>
      <c r="F13" s="2742">
        <f t="shared" si="0"/>
        <v>45730</v>
      </c>
      <c r="G13" s="2742">
        <f t="shared" si="2"/>
        <v>45733</v>
      </c>
      <c r="H13" s="2742">
        <f t="shared" si="2"/>
        <v>45736</v>
      </c>
      <c r="I13" s="397"/>
      <c r="J13" s="775"/>
      <c r="K13" s="775"/>
      <c r="L13" s="2414"/>
      <c r="M13" s="2414"/>
      <c r="N13" s="27"/>
    </row>
    <row r="14" spans="2:14" s="14" customFormat="1" ht="19.5">
      <c r="B14" s="2678"/>
      <c r="C14" s="2052"/>
      <c r="D14" s="135"/>
      <c r="E14" s="397"/>
      <c r="F14" s="1256"/>
      <c r="G14" s="27"/>
      <c r="H14" s="27"/>
      <c r="I14" s="27"/>
      <c r="J14" s="27"/>
      <c r="K14" s="1256"/>
      <c r="L14" s="1256"/>
      <c r="M14" s="27"/>
      <c r="N14" s="27"/>
    </row>
    <row r="15" spans="2:14" s="14" customFormat="1" ht="19.5">
      <c r="B15" s="2075"/>
      <c r="C15" s="27" t="s">
        <v>609</v>
      </c>
      <c r="D15" s="135"/>
      <c r="E15" s="397"/>
      <c r="F15" s="1256"/>
      <c r="G15" s="27"/>
      <c r="H15" s="27"/>
      <c r="I15" s="27"/>
      <c r="J15" s="27"/>
      <c r="K15" s="1256"/>
      <c r="L15" s="1256"/>
      <c r="M15" s="27"/>
      <c r="N15" s="27"/>
    </row>
    <row r="16" spans="2:14" s="14" customFormat="1" ht="19.5">
      <c r="B16" s="2075"/>
      <c r="C16" s="2052"/>
      <c r="D16" s="135"/>
      <c r="F16" s="1256"/>
      <c r="G16" s="27"/>
      <c r="H16" s="27"/>
      <c r="I16" s="27"/>
      <c r="J16" s="27"/>
      <c r="K16" s="1256"/>
      <c r="L16" s="1256"/>
      <c r="M16" s="27"/>
      <c r="N16" s="27"/>
    </row>
    <row r="17" spans="2:14" s="14" customFormat="1" ht="19.5">
      <c r="B17" s="2075"/>
      <c r="D17" s="27"/>
      <c r="E17" s="27"/>
      <c r="F17" s="27"/>
      <c r="G17" s="27"/>
      <c r="H17" s="27"/>
      <c r="I17" s="27"/>
      <c r="J17" s="27"/>
      <c r="K17" s="27"/>
      <c r="L17" s="27"/>
      <c r="M17" s="27"/>
      <c r="N17" s="27"/>
    </row>
    <row r="18" spans="2:14" s="30" customFormat="1" ht="15" thickBot="1">
      <c r="B18" s="2076"/>
      <c r="E18" s="2053"/>
      <c r="F18" s="2053"/>
      <c r="H18" s="135"/>
      <c r="I18" s="2053"/>
      <c r="M18" s="2053"/>
      <c r="N18" s="27"/>
    </row>
    <row r="19" spans="2:14" s="30" customFormat="1" ht="14.25">
      <c r="B19" s="2076"/>
      <c r="C19" s="2031"/>
      <c r="D19" s="2032"/>
      <c r="E19" s="2033"/>
      <c r="F19" s="2072"/>
      <c r="G19" s="2034"/>
      <c r="H19" s="2035"/>
      <c r="I19" s="2036"/>
      <c r="M19" s="2053"/>
      <c r="N19" s="27"/>
    </row>
    <row r="20" spans="2:14" s="30" customFormat="1" ht="15">
      <c r="B20" s="2076"/>
      <c r="C20" s="2037" t="s">
        <v>0</v>
      </c>
      <c r="D20" s="130"/>
      <c r="E20" s="182" t="s">
        <v>3651</v>
      </c>
      <c r="F20" s="182"/>
      <c r="G20" s="182"/>
      <c r="H20" s="182" t="s">
        <v>60</v>
      </c>
      <c r="I20" s="2038"/>
      <c r="K20" s="53"/>
      <c r="L20" s="53"/>
      <c r="M20" s="53"/>
      <c r="N20" s="27"/>
    </row>
    <row r="21" spans="2:14" s="30" customFormat="1" ht="14.25">
      <c r="B21" s="2076"/>
      <c r="C21" s="2039" t="s">
        <v>1</v>
      </c>
      <c r="D21" s="2040" t="s">
        <v>2</v>
      </c>
      <c r="E21" s="128" t="s">
        <v>611</v>
      </c>
      <c r="F21" s="182"/>
      <c r="G21" s="2040" t="s">
        <v>38</v>
      </c>
      <c r="H21" s="130" t="s">
        <v>62</v>
      </c>
      <c r="I21" s="2041" t="s">
        <v>63</v>
      </c>
      <c r="J21" s="27"/>
      <c r="K21" s="27"/>
      <c r="L21" s="27"/>
      <c r="M21" s="906"/>
      <c r="N21" s="27"/>
    </row>
    <row r="22" spans="2:14" s="30" customFormat="1" ht="14.25">
      <c r="B22" s="2076"/>
      <c r="C22" s="2039" t="s">
        <v>4026</v>
      </c>
      <c r="D22" s="2040" t="s">
        <v>4027</v>
      </c>
      <c r="E22" s="128" t="s">
        <v>39</v>
      </c>
      <c r="F22" s="1535" t="s">
        <v>40</v>
      </c>
      <c r="G22" s="2042" t="s">
        <v>41</v>
      </c>
      <c r="H22" s="130" t="s">
        <v>66</v>
      </c>
      <c r="I22" s="2041" t="s">
        <v>68</v>
      </c>
      <c r="M22" s="906"/>
      <c r="N22" s="27"/>
    </row>
    <row r="23" spans="2:14" s="30" customFormat="1" ht="14.25">
      <c r="B23" s="2076"/>
      <c r="C23" s="2039" t="s">
        <v>4028</v>
      </c>
      <c r="D23" s="2040" t="s">
        <v>4029</v>
      </c>
      <c r="E23" s="128" t="s">
        <v>42</v>
      </c>
      <c r="F23" s="1535" t="s">
        <v>43</v>
      </c>
      <c r="G23" s="2042" t="s">
        <v>44</v>
      </c>
      <c r="H23" s="130" t="s">
        <v>72</v>
      </c>
      <c r="I23" s="2041" t="s">
        <v>74</v>
      </c>
      <c r="K23" s="1042"/>
      <c r="L23" s="1042"/>
      <c r="M23" s="54"/>
      <c r="N23" s="27"/>
    </row>
    <row r="24" spans="2:14" ht="14.25">
      <c r="C24" s="2039" t="s">
        <v>8370</v>
      </c>
      <c r="D24" s="2040" t="s">
        <v>8371</v>
      </c>
      <c r="E24" s="128" t="s">
        <v>45</v>
      </c>
      <c r="F24" s="1535" t="s">
        <v>46</v>
      </c>
      <c r="G24" s="2042" t="s">
        <v>47</v>
      </c>
      <c r="H24" s="130" t="s">
        <v>4030</v>
      </c>
      <c r="I24" s="2041" t="s">
        <v>87</v>
      </c>
      <c r="J24" s="30"/>
      <c r="K24" s="1042"/>
      <c r="L24" s="1042"/>
      <c r="M24" s="54"/>
    </row>
    <row r="25" spans="2:14" ht="14.25">
      <c r="C25" s="2039" t="s">
        <v>3</v>
      </c>
      <c r="D25" s="2040" t="s">
        <v>5</v>
      </c>
      <c r="E25" s="128" t="s">
        <v>48</v>
      </c>
      <c r="F25" s="1535" t="s">
        <v>49</v>
      </c>
      <c r="G25" s="2042" t="s">
        <v>50</v>
      </c>
      <c r="H25" s="130" t="s">
        <v>69</v>
      </c>
      <c r="I25" s="2041" t="s">
        <v>71</v>
      </c>
      <c r="J25" s="30"/>
      <c r="K25" s="1042"/>
      <c r="L25" s="1042"/>
      <c r="M25" s="54"/>
    </row>
    <row r="26" spans="2:14" ht="14.25">
      <c r="C26" s="2039" t="s">
        <v>4031</v>
      </c>
      <c r="D26" s="2040" t="s">
        <v>26</v>
      </c>
      <c r="E26" s="128" t="s">
        <v>51</v>
      </c>
      <c r="F26" s="1535" t="s">
        <v>52</v>
      </c>
      <c r="G26" s="2042" t="s">
        <v>53</v>
      </c>
      <c r="H26" s="130" t="s">
        <v>75</v>
      </c>
      <c r="I26" s="2041" t="s">
        <v>77</v>
      </c>
      <c r="J26" s="30"/>
      <c r="K26" s="1042"/>
      <c r="L26" s="1042"/>
      <c r="M26" s="54"/>
    </row>
    <row r="27" spans="2:14" ht="14.25">
      <c r="C27" s="2039" t="s">
        <v>8372</v>
      </c>
      <c r="D27" s="2040" t="s">
        <v>8373</v>
      </c>
      <c r="E27" s="128" t="s">
        <v>4034</v>
      </c>
      <c r="F27" s="1535" t="s">
        <v>55</v>
      </c>
      <c r="G27" s="2073" t="s">
        <v>56</v>
      </c>
      <c r="H27" s="130" t="s">
        <v>8374</v>
      </c>
      <c r="I27" s="2041" t="s">
        <v>8375</v>
      </c>
      <c r="J27" s="30"/>
      <c r="K27" s="1042"/>
      <c r="L27" s="1042"/>
      <c r="M27" s="54"/>
    </row>
    <row r="28" spans="2:14" ht="14.25">
      <c r="C28" s="2039" t="s">
        <v>8376</v>
      </c>
      <c r="D28" s="2040" t="s">
        <v>8377</v>
      </c>
      <c r="E28" s="128"/>
      <c r="F28" s="130"/>
      <c r="G28" s="130"/>
      <c r="H28" s="130" t="s">
        <v>4035</v>
      </c>
      <c r="I28" s="2043" t="s">
        <v>84</v>
      </c>
      <c r="J28" s="30"/>
      <c r="K28" s="1042"/>
      <c r="L28" s="1042"/>
      <c r="M28" s="54"/>
    </row>
    <row r="29" spans="2:14" ht="14.25">
      <c r="C29" s="2039" t="s">
        <v>6</v>
      </c>
      <c r="D29" s="2040" t="s">
        <v>8</v>
      </c>
      <c r="E29" s="130"/>
      <c r="F29" s="130"/>
      <c r="G29" s="130"/>
      <c r="H29" s="130"/>
      <c r="I29" s="2044"/>
      <c r="J29" s="30"/>
      <c r="K29" s="1042"/>
      <c r="L29" s="1042"/>
      <c r="M29" s="54"/>
    </row>
    <row r="30" spans="2:14" ht="15" thickBot="1">
      <c r="C30" s="2045"/>
      <c r="D30" s="2046"/>
      <c r="E30" s="2046"/>
      <c r="F30" s="2047"/>
      <c r="G30" s="2047"/>
      <c r="H30" s="2047"/>
      <c r="I30" s="2048"/>
      <c r="J30" s="30"/>
      <c r="K30" s="1042"/>
      <c r="L30" s="1042"/>
      <c r="M30" s="54"/>
    </row>
    <row r="31" spans="2:14" ht="14.25">
      <c r="C31" s="1042"/>
      <c r="D31" s="1042"/>
      <c r="E31" s="54"/>
      <c r="F31" s="30"/>
      <c r="G31" s="30"/>
      <c r="H31" s="135"/>
      <c r="I31" s="906"/>
      <c r="J31" s="30"/>
      <c r="K31" s="1042"/>
      <c r="L31" s="30"/>
      <c r="M31" s="30"/>
    </row>
    <row r="32" spans="2:14" ht="14.25">
      <c r="C32" s="1042"/>
      <c r="D32" s="1042"/>
      <c r="E32" s="54"/>
      <c r="F32" s="30"/>
      <c r="G32" s="30"/>
      <c r="H32" s="135"/>
      <c r="I32" s="906"/>
      <c r="J32" s="30"/>
      <c r="K32" s="30"/>
      <c r="L32" s="30"/>
      <c r="M32" s="30"/>
    </row>
    <row r="33" spans="3:13" ht="14.25">
      <c r="C33" s="1042"/>
      <c r="D33" s="1042"/>
      <c r="E33" s="54"/>
      <c r="F33" s="30"/>
      <c r="G33" s="30"/>
      <c r="H33" s="135"/>
      <c r="I33" s="135"/>
      <c r="J33" s="906"/>
      <c r="K33" s="30"/>
      <c r="L33" s="30"/>
      <c r="M33" s="30"/>
    </row>
    <row r="34" spans="3:13" ht="14.25">
      <c r="C34" s="1042"/>
      <c r="D34" s="1042"/>
      <c r="E34" s="54"/>
      <c r="F34" s="30"/>
      <c r="K34" s="30"/>
      <c r="L34" s="30"/>
      <c r="M34" s="2053"/>
    </row>
    <row r="35" spans="3:13" ht="14.25">
      <c r="C35" s="1042"/>
      <c r="D35" s="1042"/>
      <c r="E35" s="54"/>
      <c r="F35" s="30"/>
      <c r="K35" s="30"/>
      <c r="L35" s="30"/>
      <c r="M35" s="2053"/>
    </row>
    <row r="36" spans="3:13" ht="14.25">
      <c r="C36" s="1042"/>
      <c r="D36" s="1042"/>
      <c r="E36" s="54"/>
      <c r="F36" s="30"/>
      <c r="K36" s="30"/>
      <c r="L36" s="54"/>
      <c r="M36" s="2053"/>
    </row>
  </sheetData>
  <mergeCells count="3">
    <mergeCell ref="E6:E7"/>
    <mergeCell ref="B2:I2"/>
    <mergeCell ref="B3:I3"/>
  </mergeCells>
  <phoneticPr fontId="29"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01"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01"/>
      <c r="B2" s="7" t="s">
        <v>93</v>
      </c>
      <c r="M2" s="61"/>
    </row>
    <row r="3" spans="1:14" s="37" customFormat="1" ht="22.5" customHeight="1">
      <c r="A3" s="1101"/>
      <c r="B3" s="7"/>
      <c r="M3" s="61"/>
    </row>
    <row r="4" spans="1:14" s="60" customFormat="1" ht="15">
      <c r="A4" s="1102"/>
      <c r="B4" s="200"/>
      <c r="C4" s="65"/>
      <c r="D4" s="691" t="s">
        <v>8378</v>
      </c>
      <c r="E4" s="65"/>
      <c r="F4" s="65"/>
      <c r="G4" s="65"/>
      <c r="H4" s="65"/>
    </row>
    <row r="5" spans="1:14" s="60" customFormat="1" ht="12" thickBot="1">
      <c r="A5" s="1102"/>
      <c r="B5" s="82"/>
      <c r="C5" s="82"/>
      <c r="D5" s="82"/>
      <c r="E5" s="82"/>
      <c r="F5" s="82"/>
      <c r="G5" s="82"/>
      <c r="H5" s="844"/>
    </row>
    <row r="6" spans="1:14" s="69" customFormat="1" ht="29.25" customHeight="1">
      <c r="A6" s="1102" t="s">
        <v>8160</v>
      </c>
      <c r="B6" s="2413" t="s">
        <v>7841</v>
      </c>
      <c r="C6" s="627"/>
      <c r="D6" s="1081" t="s">
        <v>96</v>
      </c>
      <c r="E6" s="1576" t="s">
        <v>4648</v>
      </c>
      <c r="F6" s="327" t="s">
        <v>4649</v>
      </c>
      <c r="G6" s="2146" t="s">
        <v>99</v>
      </c>
      <c r="H6" s="2146" t="s">
        <v>4650</v>
      </c>
      <c r="I6" s="2153" t="s">
        <v>8159</v>
      </c>
      <c r="J6" s="2147" t="s">
        <v>659</v>
      </c>
      <c r="K6" s="2144" t="s">
        <v>8379</v>
      </c>
      <c r="L6" s="60"/>
      <c r="M6" s="60"/>
      <c r="N6" s="60"/>
    </row>
    <row r="7" spans="1:14" s="69" customFormat="1" ht="15.75" customHeight="1" thickBot="1">
      <c r="A7" s="1102"/>
      <c r="B7" s="2148"/>
      <c r="C7" s="2149" t="s">
        <v>4653</v>
      </c>
      <c r="D7" s="1577" t="s">
        <v>3233</v>
      </c>
      <c r="E7" s="2150"/>
      <c r="F7" s="2440"/>
      <c r="G7" s="2151"/>
      <c r="H7" s="2150" t="s">
        <v>4931</v>
      </c>
      <c r="I7" s="2150" t="s">
        <v>7701</v>
      </c>
      <c r="J7" s="2152" t="s">
        <v>7712</v>
      </c>
      <c r="K7" s="2343"/>
      <c r="L7" s="60"/>
      <c r="M7" s="60"/>
      <c r="N7" s="60"/>
    </row>
    <row r="8" spans="1:14" s="69" customFormat="1" ht="18" customHeight="1" thickTop="1">
      <c r="A8" s="1102" t="s">
        <v>7143</v>
      </c>
      <c r="B8" s="2316" t="s">
        <v>6431</v>
      </c>
      <c r="C8" s="2467" t="s">
        <v>7865</v>
      </c>
      <c r="D8" s="2317">
        <v>45499</v>
      </c>
      <c r="E8" s="2318" t="s">
        <v>391</v>
      </c>
      <c r="F8" s="1662" t="s">
        <v>8380</v>
      </c>
      <c r="G8" s="2319" t="s">
        <v>8381</v>
      </c>
      <c r="H8" s="2327">
        <v>45524</v>
      </c>
      <c r="I8" s="2319">
        <f>H8+16</f>
        <v>45540</v>
      </c>
      <c r="J8" s="2319">
        <f>H8+19</f>
        <v>45543</v>
      </c>
    </row>
    <row r="9" spans="1:14" s="69" customFormat="1" ht="18" customHeight="1" thickBot="1">
      <c r="A9" s="1102"/>
      <c r="B9" s="2428" t="s">
        <v>7010</v>
      </c>
      <c r="C9" s="2468" t="s">
        <v>1989</v>
      </c>
      <c r="D9" s="1105">
        <v>45502</v>
      </c>
      <c r="E9" s="1103">
        <f>D9+10</f>
        <v>45512</v>
      </c>
      <c r="F9" s="2320"/>
      <c r="G9" s="2321"/>
      <c r="H9" s="2322"/>
      <c r="I9" s="2322"/>
      <c r="J9" s="2322"/>
    </row>
    <row r="10" spans="1:14" s="69" customFormat="1" ht="18" customHeight="1" thickTop="1">
      <c r="A10" s="1102"/>
      <c r="B10" s="2429" t="s">
        <v>6377</v>
      </c>
      <c r="C10" s="2469" t="s">
        <v>7866</v>
      </c>
      <c r="D10" s="1124">
        <v>45501</v>
      </c>
      <c r="E10" s="2329" t="s">
        <v>391</v>
      </c>
      <c r="F10" s="1910" t="s">
        <v>8382</v>
      </c>
      <c r="G10" s="2319" t="s">
        <v>8383</v>
      </c>
      <c r="H10" s="2328">
        <v>45521</v>
      </c>
      <c r="I10" s="2319">
        <f>H10+16</f>
        <v>45537</v>
      </c>
      <c r="J10" s="2319">
        <f>H10+19</f>
        <v>45540</v>
      </c>
    </row>
    <row r="11" spans="1:14" s="69" customFormat="1" ht="18" customHeight="1">
      <c r="A11" s="1102"/>
      <c r="B11" s="2430" t="s">
        <v>7010</v>
      </c>
      <c r="C11" s="447" t="s">
        <v>1989</v>
      </c>
      <c r="D11" s="448">
        <v>45502</v>
      </c>
      <c r="E11" s="448">
        <f>D11+10</f>
        <v>45512</v>
      </c>
      <c r="F11" s="27"/>
      <c r="G11" s="2426"/>
      <c r="H11" s="2328"/>
      <c r="I11" s="2426"/>
      <c r="J11" s="2426"/>
    </row>
    <row r="12" spans="1:14" s="69" customFormat="1" ht="18" customHeight="1" thickBot="1">
      <c r="A12" s="1102"/>
      <c r="B12" s="2323" t="s">
        <v>1993</v>
      </c>
      <c r="C12" s="2470" t="s">
        <v>7709</v>
      </c>
      <c r="D12" s="1088">
        <v>45502</v>
      </c>
      <c r="E12" s="2425" t="s">
        <v>391</v>
      </c>
      <c r="F12" s="2427"/>
      <c r="G12" s="2321"/>
      <c r="H12" s="2322"/>
      <c r="I12" s="2322"/>
      <c r="J12" s="2322"/>
    </row>
    <row r="13" spans="1:14" s="69" customFormat="1" ht="18" customHeight="1" thickTop="1">
      <c r="A13" s="1102"/>
      <c r="B13" s="2325" t="s">
        <v>6422</v>
      </c>
      <c r="C13" s="819" t="s">
        <v>7868</v>
      </c>
      <c r="D13" s="1126">
        <v>45503</v>
      </c>
      <c r="E13" s="2329" t="s">
        <v>391</v>
      </c>
      <c r="F13" s="1443" t="s">
        <v>6886</v>
      </c>
      <c r="G13" s="2319" t="s">
        <v>8384</v>
      </c>
      <c r="H13" s="2328">
        <v>45527</v>
      </c>
      <c r="I13" s="2319">
        <f>H13+16</f>
        <v>45543</v>
      </c>
      <c r="J13" s="2319">
        <f>H13+19</f>
        <v>45546</v>
      </c>
    </row>
    <row r="14" spans="1:14" s="69" customFormat="1" ht="18" customHeight="1" thickBot="1">
      <c r="A14" s="1102"/>
      <c r="B14" s="2323" t="s">
        <v>2027</v>
      </c>
      <c r="C14" s="800" t="s">
        <v>7871</v>
      </c>
      <c r="D14" s="414">
        <v>45507</v>
      </c>
      <c r="E14" s="1088">
        <f>D14+9</f>
        <v>45516</v>
      </c>
      <c r="F14" s="2326"/>
      <c r="G14" s="2321"/>
      <c r="H14" s="2322"/>
      <c r="I14" s="2322"/>
      <c r="J14" s="2322"/>
    </row>
    <row r="15" spans="1:14" s="69" customFormat="1" ht="18" customHeight="1" thickTop="1">
      <c r="A15" s="1102"/>
      <c r="B15" s="1443" t="s">
        <v>6396</v>
      </c>
      <c r="C15" s="866" t="s">
        <v>7872</v>
      </c>
      <c r="D15" s="252">
        <v>45510</v>
      </c>
      <c r="E15" s="2111" t="s">
        <v>391</v>
      </c>
      <c r="F15" s="2476" t="s">
        <v>404</v>
      </c>
      <c r="G15" s="2319" t="s">
        <v>8385</v>
      </c>
      <c r="H15" s="2474">
        <v>45529</v>
      </c>
      <c r="I15" s="2475">
        <f>H15+16</f>
        <v>45545</v>
      </c>
      <c r="J15" s="2475">
        <f>H15+19</f>
        <v>45548</v>
      </c>
    </row>
    <row r="16" spans="1:14" s="69" customFormat="1" ht="18" customHeight="1" thickBot="1">
      <c r="A16" s="1102"/>
      <c r="B16" s="2094" t="s">
        <v>1965</v>
      </c>
      <c r="C16" s="2095" t="s">
        <v>1991</v>
      </c>
      <c r="D16" s="1088">
        <v>45513</v>
      </c>
      <c r="E16" s="414">
        <f>D16+9</f>
        <v>45522</v>
      </c>
      <c r="F16" s="2477" t="s">
        <v>8386</v>
      </c>
      <c r="G16" s="2321"/>
      <c r="H16" s="2322"/>
      <c r="I16" s="2322"/>
      <c r="J16" s="2322"/>
    </row>
    <row r="17" spans="1:11" s="69" customFormat="1" ht="18" customHeight="1" thickTop="1">
      <c r="A17" s="1102" t="s">
        <v>8387</v>
      </c>
      <c r="B17" s="1443" t="s">
        <v>4659</v>
      </c>
      <c r="C17" s="866" t="s">
        <v>7875</v>
      </c>
      <c r="D17" s="252">
        <v>45517</v>
      </c>
      <c r="E17" s="2111" t="s">
        <v>391</v>
      </c>
      <c r="F17" s="1893" t="s">
        <v>2337</v>
      </c>
      <c r="G17" s="2319" t="s">
        <v>8388</v>
      </c>
      <c r="H17" s="2328">
        <v>45536</v>
      </c>
      <c r="I17" s="2319">
        <f>H17+16</f>
        <v>45552</v>
      </c>
      <c r="J17" s="2319">
        <f>H17+19</f>
        <v>45555</v>
      </c>
    </row>
    <row r="18" spans="1:11" s="69" customFormat="1" ht="18" customHeight="1" thickBot="1">
      <c r="A18" s="2644" t="s">
        <v>7877</v>
      </c>
      <c r="B18" s="2094" t="s">
        <v>1993</v>
      </c>
      <c r="C18" s="2095" t="s">
        <v>1994</v>
      </c>
      <c r="D18" s="414">
        <v>45520</v>
      </c>
      <c r="E18" s="414">
        <f>D18+12</f>
        <v>45532</v>
      </c>
      <c r="F18" s="2326"/>
      <c r="G18" s="2321"/>
      <c r="H18" s="2322"/>
      <c r="I18" s="2322"/>
      <c r="J18" s="2322"/>
    </row>
    <row r="19" spans="1:11" s="69" customFormat="1" ht="18" customHeight="1" thickTop="1">
      <c r="A19" s="1102" t="s">
        <v>8389</v>
      </c>
      <c r="B19" s="1443" t="s">
        <v>4961</v>
      </c>
      <c r="C19" s="866" t="s">
        <v>7878</v>
      </c>
      <c r="D19" s="252">
        <v>45524</v>
      </c>
      <c r="E19" s="2111" t="s">
        <v>391</v>
      </c>
      <c r="F19" s="1893" t="s">
        <v>2337</v>
      </c>
      <c r="G19" s="2319" t="s">
        <v>8390</v>
      </c>
      <c r="H19" s="2328">
        <v>45543</v>
      </c>
      <c r="I19" s="2319">
        <f>H19+16</f>
        <v>45559</v>
      </c>
      <c r="J19" s="2319">
        <f>H19+19</f>
        <v>45562</v>
      </c>
    </row>
    <row r="20" spans="1:11" s="69" customFormat="1" ht="18" customHeight="1" thickBot="1">
      <c r="A20" s="1102"/>
      <c r="B20" s="2094" t="s">
        <v>7793</v>
      </c>
      <c r="C20" s="2095" t="s">
        <v>7881</v>
      </c>
      <c r="D20" s="414">
        <v>45533</v>
      </c>
      <c r="E20" s="414">
        <f>D20+9</f>
        <v>45542</v>
      </c>
      <c r="F20" s="2326"/>
      <c r="G20" s="2321"/>
      <c r="H20" s="2322"/>
      <c r="I20" s="2322"/>
      <c r="J20" s="2322"/>
    </row>
    <row r="21" spans="1:11" s="69" customFormat="1" ht="18" customHeight="1" thickTop="1">
      <c r="A21" s="1102" t="s">
        <v>5348</v>
      </c>
      <c r="B21" s="1443" t="s">
        <v>4690</v>
      </c>
      <c r="C21" s="866" t="s">
        <v>7882</v>
      </c>
      <c r="D21" s="252">
        <v>45531</v>
      </c>
      <c r="E21" s="2111" t="s">
        <v>391</v>
      </c>
      <c r="F21" s="2476" t="s">
        <v>404</v>
      </c>
      <c r="G21" s="2319" t="s">
        <v>8391</v>
      </c>
      <c r="H21" s="2474">
        <v>45550</v>
      </c>
      <c r="I21" s="2475"/>
      <c r="J21" s="2475"/>
    </row>
    <row r="22" spans="1:11" s="69" customFormat="1" ht="18" customHeight="1" thickBot="1">
      <c r="A22" s="1102"/>
      <c r="B22" s="2094" t="s">
        <v>4692</v>
      </c>
      <c r="C22" s="2095" t="s">
        <v>7885</v>
      </c>
      <c r="D22" s="414">
        <v>45539</v>
      </c>
      <c r="E22" s="414">
        <f>D22+9</f>
        <v>45548</v>
      </c>
      <c r="F22" s="2324"/>
      <c r="G22" s="2321"/>
      <c r="H22" s="2322"/>
      <c r="I22" s="2322"/>
      <c r="J22" s="2322"/>
    </row>
    <row r="23" spans="1:11" s="69" customFormat="1" ht="18" customHeight="1" thickTop="1">
      <c r="A23" s="2644" t="s">
        <v>8392</v>
      </c>
      <c r="B23" s="1443" t="s">
        <v>6462</v>
      </c>
      <c r="C23" s="819" t="s">
        <v>7886</v>
      </c>
      <c r="D23" s="947">
        <v>45538</v>
      </c>
      <c r="E23" s="2681" t="s">
        <v>391</v>
      </c>
      <c r="F23" s="1893" t="s">
        <v>4688</v>
      </c>
      <c r="G23" s="2319" t="s">
        <v>8393</v>
      </c>
      <c r="H23" s="2474">
        <v>45557</v>
      </c>
      <c r="I23" s="2475">
        <f>H23+16</f>
        <v>45573</v>
      </c>
      <c r="J23" s="2475">
        <f>H23+19</f>
        <v>45576</v>
      </c>
      <c r="K23" s="2330" t="s">
        <v>8394</v>
      </c>
    </row>
    <row r="24" spans="1:11" s="69" customFormat="1" ht="18" customHeight="1" thickBot="1">
      <c r="A24" s="2644" t="s">
        <v>7889</v>
      </c>
      <c r="B24" s="2094" t="s">
        <v>7890</v>
      </c>
      <c r="C24" s="800" t="s">
        <v>7891</v>
      </c>
      <c r="D24" s="170">
        <v>45539</v>
      </c>
      <c r="E24" s="170">
        <f>D24+9</f>
        <v>45548</v>
      </c>
      <c r="F24" s="2324"/>
      <c r="G24" s="2321"/>
      <c r="H24" s="2680"/>
      <c r="I24" s="2680"/>
      <c r="J24" s="2680"/>
    </row>
    <row r="25" spans="1:11" s="69" customFormat="1" ht="18" customHeight="1" thickTop="1">
      <c r="A25" s="2644" t="s">
        <v>8395</v>
      </c>
      <c r="B25" s="1796" t="s">
        <v>6370</v>
      </c>
      <c r="C25" s="819" t="s">
        <v>7847</v>
      </c>
      <c r="D25" s="2682">
        <v>45545</v>
      </c>
      <c r="E25" s="2681" t="s">
        <v>391</v>
      </c>
      <c r="F25" s="1893" t="s">
        <v>2337</v>
      </c>
      <c r="G25" s="2319" t="s">
        <v>8396</v>
      </c>
      <c r="H25" s="2474">
        <v>45564</v>
      </c>
      <c r="I25" s="2475">
        <f>H25+16</f>
        <v>45580</v>
      </c>
      <c r="J25" s="2475">
        <f>H25+19</f>
        <v>45583</v>
      </c>
    </row>
    <row r="26" spans="1:11" s="69" customFormat="1" ht="18" customHeight="1" thickBot="1">
      <c r="A26" s="2644"/>
      <c r="B26" s="2094" t="s">
        <v>1939</v>
      </c>
      <c r="C26" s="800" t="s">
        <v>2009</v>
      </c>
      <c r="D26" s="170">
        <f>D24+7</f>
        <v>45546</v>
      </c>
      <c r="E26" s="170">
        <f>D26+9</f>
        <v>45555</v>
      </c>
      <c r="F26" s="2324"/>
      <c r="G26" s="2321"/>
      <c r="H26" s="2680"/>
      <c r="I26" s="2680"/>
      <c r="J26" s="2680"/>
    </row>
    <row r="27" spans="1:11" s="69" customFormat="1" ht="18" customHeight="1" thickTop="1">
      <c r="A27" s="2644" t="s">
        <v>6886</v>
      </c>
      <c r="B27" s="1796" t="s">
        <v>4664</v>
      </c>
      <c r="C27" s="819" t="s">
        <v>7893</v>
      </c>
      <c r="D27" s="2682">
        <v>45552</v>
      </c>
      <c r="E27" s="2681" t="s">
        <v>391</v>
      </c>
      <c r="F27" s="1893" t="s">
        <v>2337</v>
      </c>
      <c r="G27" s="2319" t="s">
        <v>8397</v>
      </c>
      <c r="H27" s="2474">
        <v>45571</v>
      </c>
      <c r="I27" s="2475">
        <f>H27+16</f>
        <v>45587</v>
      </c>
      <c r="J27" s="2475">
        <f>H27+19</f>
        <v>45590</v>
      </c>
    </row>
    <row r="28" spans="1:11" s="69" customFormat="1" ht="18" customHeight="1" thickBot="1">
      <c r="A28" s="2644" t="s">
        <v>7895</v>
      </c>
      <c r="B28" s="2094" t="s">
        <v>7896</v>
      </c>
      <c r="C28" s="800" t="s">
        <v>2014</v>
      </c>
      <c r="D28" s="170">
        <v>45553</v>
      </c>
      <c r="E28" s="170">
        <f>D28+9</f>
        <v>45562</v>
      </c>
      <c r="F28" s="2324"/>
      <c r="G28" s="2321"/>
      <c r="H28" s="2680"/>
      <c r="I28" s="2680"/>
      <c r="J28" s="2680"/>
    </row>
    <row r="29" spans="1:11" s="69" customFormat="1" ht="18" customHeight="1" thickTop="1">
      <c r="A29" s="2644"/>
      <c r="B29" s="1796" t="s">
        <v>6517</v>
      </c>
      <c r="C29" s="819" t="s">
        <v>7857</v>
      </c>
      <c r="D29" s="2682">
        <v>45559</v>
      </c>
      <c r="E29" s="2681" t="s">
        <v>391</v>
      </c>
      <c r="F29" s="1893" t="s">
        <v>2337</v>
      </c>
      <c r="G29" s="2319" t="s">
        <v>8398</v>
      </c>
      <c r="H29" s="2474">
        <v>45578</v>
      </c>
      <c r="I29" s="2475">
        <f>H29+16</f>
        <v>45594</v>
      </c>
      <c r="J29" s="2475">
        <f>H29+19</f>
        <v>45597</v>
      </c>
    </row>
    <row r="30" spans="1:11" s="69" customFormat="1" ht="18" customHeight="1" thickBot="1">
      <c r="A30" s="2644"/>
      <c r="B30" s="2094" t="s">
        <v>1993</v>
      </c>
      <c r="C30" s="800" t="s">
        <v>7713</v>
      </c>
      <c r="D30" s="170">
        <v>45560</v>
      </c>
      <c r="E30" s="170">
        <f>D30+9</f>
        <v>45569</v>
      </c>
      <c r="F30" s="2324"/>
      <c r="G30" s="2321"/>
      <c r="H30" s="2680"/>
      <c r="I30" s="2680"/>
      <c r="J30" s="2680"/>
    </row>
    <row r="31" spans="1:11" s="69" customFormat="1" ht="18" customHeight="1" thickTop="1">
      <c r="A31" s="1102"/>
      <c r="B31" s="1796" t="s">
        <v>6446</v>
      </c>
      <c r="C31" s="2102" t="s">
        <v>7898</v>
      </c>
      <c r="D31" s="2682">
        <v>45566</v>
      </c>
      <c r="E31" s="2681" t="s">
        <v>391</v>
      </c>
      <c r="F31" s="1893" t="s">
        <v>2337</v>
      </c>
      <c r="G31" s="2319" t="s">
        <v>8399</v>
      </c>
      <c r="H31" s="2474">
        <v>45585</v>
      </c>
      <c r="I31" s="2475">
        <f>H31+16</f>
        <v>45601</v>
      </c>
      <c r="J31" s="2475">
        <f>H31+19</f>
        <v>45604</v>
      </c>
    </row>
    <row r="32" spans="1:11" s="69" customFormat="1" ht="18" customHeight="1" thickBot="1">
      <c r="A32" s="1102"/>
      <c r="B32" s="2094" t="s">
        <v>7793</v>
      </c>
      <c r="C32" s="2095" t="s">
        <v>7902</v>
      </c>
      <c r="D32" s="170">
        <v>45567</v>
      </c>
      <c r="E32" s="170">
        <f>D32+9</f>
        <v>45576</v>
      </c>
      <c r="F32" s="2324"/>
      <c r="G32" s="2321"/>
      <c r="H32" s="2680"/>
      <c r="I32" s="2680"/>
      <c r="J32" s="2680"/>
    </row>
    <row r="33" spans="1:14" s="69" customFormat="1" ht="18" customHeight="1" thickTop="1">
      <c r="A33" s="1102"/>
      <c r="B33" s="2182"/>
      <c r="C33" s="399"/>
      <c r="D33" s="400"/>
      <c r="E33" s="400"/>
      <c r="F33" s="2649"/>
      <c r="G33" s="2650"/>
      <c r="H33" s="2651"/>
      <c r="I33" s="2651"/>
      <c r="J33" s="2651"/>
    </row>
    <row r="34" spans="1:14" s="69" customFormat="1" ht="18" customHeight="1">
      <c r="A34" s="1102"/>
      <c r="B34" s="2182"/>
      <c r="C34" s="399"/>
      <c r="D34" s="400"/>
      <c r="E34" s="400"/>
      <c r="F34" s="2649"/>
      <c r="G34" s="2650"/>
      <c r="H34" s="2651"/>
      <c r="I34" s="2651"/>
      <c r="J34" s="2651"/>
    </row>
    <row r="35" spans="1:14">
      <c r="A35" s="1102"/>
      <c r="B35" s="2154" t="s">
        <v>609</v>
      </c>
    </row>
    <row r="36" spans="1:14">
      <c r="A36" s="1102"/>
    </row>
    <row r="37" spans="1:14">
      <c r="A37" s="1102"/>
    </row>
    <row r="38" spans="1:14" s="69" customFormat="1">
      <c r="A38" s="2645"/>
      <c r="B38" s="230" t="s">
        <v>0</v>
      </c>
      <c r="D38" t="s">
        <v>2209</v>
      </c>
      <c r="E38" s="231"/>
      <c r="F38" s="70" t="s">
        <v>35</v>
      </c>
      <c r="G38" s="70"/>
      <c r="J38" s="70" t="s">
        <v>60</v>
      </c>
      <c r="K38" s="70"/>
      <c r="L38" s="70"/>
      <c r="M38" s="60"/>
      <c r="N38" s="60"/>
    </row>
    <row r="39" spans="1:14" s="69" customFormat="1">
      <c r="A39" s="2645"/>
      <c r="B39" s="80" t="s">
        <v>1</v>
      </c>
      <c r="D39" s="226" t="s">
        <v>610</v>
      </c>
      <c r="E39" s="70"/>
      <c r="F39" s="69" t="s">
        <v>611</v>
      </c>
      <c r="H39" s="1117" t="s">
        <v>38</v>
      </c>
      <c r="J39" s="69" t="s">
        <v>62</v>
      </c>
      <c r="L39" s="79" t="s">
        <v>63</v>
      </c>
      <c r="M39" s="60"/>
      <c r="N39" s="60"/>
    </row>
    <row r="40" spans="1:14" s="60" customFormat="1" ht="11.25">
      <c r="A40" s="2645"/>
      <c r="B40" s="80"/>
      <c r="C40" s="69"/>
      <c r="D40" s="81"/>
      <c r="E40" s="70"/>
      <c r="F40" s="69"/>
      <c r="G40" s="69"/>
      <c r="H40" s="81"/>
      <c r="J40" s="69"/>
      <c r="K40" s="69"/>
      <c r="L40" s="79"/>
    </row>
    <row r="41" spans="1:14" s="60" customFormat="1" ht="11.25">
      <c r="A41" s="2646"/>
      <c r="B41" s="78" t="str">
        <f>HOME!A$561</f>
        <v>PANTHER</v>
      </c>
      <c r="C41" s="78" t="str">
        <f>HOME!B$561</f>
        <v>YARIMCA</v>
      </c>
      <c r="D41" s="64" t="str">
        <f>HOME!C$561</f>
        <v>TRYAR</v>
      </c>
      <c r="F41" s="78" t="e">
        <f>HOME!#REF!</f>
        <v>#REF!</v>
      </c>
      <c r="G41" s="78" t="e">
        <f>HOME!#REF!</f>
        <v>#REF!</v>
      </c>
      <c r="H41" s="64" t="e">
        <f>HOME!#REF!</f>
        <v>#REF!</v>
      </c>
      <c r="J41" s="78">
        <f>HOME!A$594</f>
        <v>0</v>
      </c>
      <c r="K41" s="78">
        <f>HOME!B$594</f>
        <v>0</v>
      </c>
      <c r="L41" s="64">
        <f>HOME!C$594</f>
        <v>0</v>
      </c>
    </row>
    <row r="42" spans="1:14" s="60" customFormat="1" ht="11.25">
      <c r="A42" s="2646"/>
      <c r="B42" s="78"/>
      <c r="C42" s="78"/>
      <c r="D42" s="64"/>
      <c r="F42" s="78"/>
      <c r="G42" s="78"/>
      <c r="H42" s="64"/>
      <c r="J42" s="78"/>
      <c r="K42" s="78"/>
      <c r="L42" s="64"/>
    </row>
    <row r="43" spans="1:14" s="60" customFormat="1" ht="11.25">
      <c r="A43" s="2645"/>
      <c r="B43" s="78" t="str">
        <f>HOME!A$562</f>
        <v>TIGER SERVICE</v>
      </c>
      <c r="C43" s="78" t="str">
        <f>HOME!B$562</f>
        <v>YARIMCA</v>
      </c>
      <c r="D43" s="64" t="str">
        <f>HOME!C$562</f>
        <v>TRYAR</v>
      </c>
      <c r="F43" s="78" t="e">
        <f>HOME!#REF!</f>
        <v>#REF!</v>
      </c>
      <c r="G43" s="78" t="e">
        <f>HOME!#REF!</f>
        <v>#REF!</v>
      </c>
      <c r="H43" s="64" t="e">
        <f>HOME!#REF!</f>
        <v>#REF!</v>
      </c>
      <c r="J43" s="78">
        <f>HOME!A$596</f>
        <v>0</v>
      </c>
      <c r="K43" s="78">
        <f>HOME!B$596</f>
        <v>0</v>
      </c>
      <c r="L43" s="64">
        <f>HOME!C$596</f>
        <v>0</v>
      </c>
      <c r="M43" s="108"/>
    </row>
    <row r="44" spans="1:14" s="60" customFormat="1" ht="11.25">
      <c r="A44" s="2645"/>
      <c r="B44" s="78" t="str">
        <f>HOME!A$564</f>
        <v>BRITANNIA</v>
      </c>
      <c r="C44" s="78" t="str">
        <f>HOME!B$564</f>
        <v>ZANZIBAR</v>
      </c>
      <c r="D44" s="64" t="str">
        <f>HOME!C$564</f>
        <v>TZZNZ</v>
      </c>
      <c r="F44" s="78" t="str">
        <f>HOME!A573</f>
        <v>SAMBAR / ALPACA</v>
      </c>
      <c r="G44" s="78" t="str">
        <f>HOME!B573</f>
        <v>CALLAO</v>
      </c>
      <c r="H44" s="64" t="str">
        <f>HOME!C573</f>
        <v>PECLL</v>
      </c>
      <c r="J44" s="78">
        <f>HOME!A$599</f>
        <v>0</v>
      </c>
      <c r="K44" s="78">
        <f>HOME!B$599</f>
        <v>0</v>
      </c>
      <c r="L44" s="64">
        <f>HOME!C$599</f>
        <v>0</v>
      </c>
      <c r="M44" s="108"/>
    </row>
    <row r="45" spans="1:14" s="60" customFormat="1" ht="11.25">
      <c r="A45" s="2645"/>
      <c r="B45" s="78" t="str">
        <f>HOME!A$569</f>
        <v>IPANEMA</v>
      </c>
      <c r="C45" s="78" t="str">
        <f>HOME!B$569</f>
        <v>ZARATE</v>
      </c>
      <c r="D45" s="64" t="str">
        <f>HOME!C$569</f>
        <v>ARZAE</v>
      </c>
      <c r="F45" s="78">
        <f>HOME!A582</f>
        <v>0</v>
      </c>
      <c r="G45" s="78">
        <f>HOME!B582</f>
        <v>0</v>
      </c>
      <c r="H45" s="64">
        <f>HOME!C582</f>
        <v>0</v>
      </c>
      <c r="J45" s="78">
        <f>HOME!A$600</f>
        <v>0</v>
      </c>
      <c r="K45" s="78">
        <f>HOME!B$600</f>
        <v>0</v>
      </c>
      <c r="L45" s="64">
        <f>HOME!C$600</f>
        <v>0</v>
      </c>
    </row>
    <row r="46" spans="1:14" s="60" customFormat="1" ht="11.25">
      <c r="A46" s="2645"/>
      <c r="B46" s="78" t="str">
        <f>HOME!A$571</f>
        <v>BRITANNIA</v>
      </c>
      <c r="C46" s="78" t="str">
        <f>HOME!B$571</f>
        <v>ZEEBRUGGE</v>
      </c>
      <c r="D46" s="64" t="str">
        <f>HOME!C$571</f>
        <v>BEZEE</v>
      </c>
      <c r="F46" s="78" t="e">
        <f>HOME!#REF!</f>
        <v>#REF!</v>
      </c>
      <c r="G46" s="78">
        <f>HOME!B583</f>
        <v>0</v>
      </c>
      <c r="H46" s="64">
        <f>HOME!C583</f>
        <v>0</v>
      </c>
      <c r="J46" s="78">
        <f>HOME!A$595</f>
        <v>0</v>
      </c>
      <c r="K46" s="78">
        <f>HOME!B$595</f>
        <v>0</v>
      </c>
      <c r="L46" s="64">
        <f>HOME!C$595</f>
        <v>0</v>
      </c>
    </row>
    <row r="47" spans="1:14" s="60" customFormat="1" ht="11.25">
      <c r="A47" s="2645"/>
      <c r="B47" s="78" t="str">
        <f>HOME!A$572</f>
        <v>SWAN SERVICE</v>
      </c>
      <c r="C47" s="78" t="str">
        <f>HOME!B$572</f>
        <v>HAMBURG</v>
      </c>
      <c r="D47" s="64" t="str">
        <f>HOME!C$572</f>
        <v>DEHAM</v>
      </c>
      <c r="F47" s="78">
        <f>HOME!A584</f>
        <v>0</v>
      </c>
      <c r="G47" s="78">
        <f>HOME!B584</f>
        <v>0</v>
      </c>
      <c r="H47" s="64">
        <f>HOME!C584</f>
        <v>0</v>
      </c>
      <c r="J47" s="78">
        <f>HOME!A$597</f>
        <v>0</v>
      </c>
      <c r="K47" s="78">
        <f>HOME!B$597</f>
        <v>0</v>
      </c>
      <c r="L47" s="64">
        <f>HOME!C$597</f>
        <v>0</v>
      </c>
    </row>
    <row r="48" spans="1:14" s="60" customFormat="1" ht="11.25">
      <c r="A48" s="2645"/>
      <c r="B48" s="78" t="e">
        <f>HOME!#REF!</f>
        <v>#REF!</v>
      </c>
      <c r="C48" s="78" t="e">
        <f>HOME!#REF!</f>
        <v>#REF!</v>
      </c>
      <c r="D48" s="64" t="e">
        <f>HOME!#REF!</f>
        <v>#REF!</v>
      </c>
      <c r="F48" s="78">
        <f>HOME!A585</f>
        <v>0</v>
      </c>
      <c r="G48" s="78">
        <f>HOME!B585</f>
        <v>0</v>
      </c>
      <c r="H48" s="64">
        <f>HOME!C585</f>
        <v>0</v>
      </c>
      <c r="J48" s="78">
        <f>HOME!A$601</f>
        <v>0</v>
      </c>
      <c r="K48" s="78">
        <f>HOME!B$601</f>
        <v>0</v>
      </c>
      <c r="L48" s="64">
        <f>HOME!C$601</f>
        <v>0</v>
      </c>
    </row>
    <row r="49" spans="1:14" s="60" customFormat="1" ht="11.25">
      <c r="A49" s="2645"/>
      <c r="B49" s="78" t="str">
        <f>HOME!A583</f>
        <v>ENDD</v>
      </c>
      <c r="C49" s="78" t="e">
        <f>HOME!#REF!</f>
        <v>#REF!</v>
      </c>
      <c r="D49" s="64" t="e">
        <f>HOME!#REF!</f>
        <v>#REF!</v>
      </c>
      <c r="F49" s="78">
        <f>HOME!A586</f>
        <v>0</v>
      </c>
      <c r="G49" s="78">
        <f>HOME!B586</f>
        <v>0</v>
      </c>
      <c r="H49" s="64">
        <f>HOME!C586</f>
        <v>0</v>
      </c>
      <c r="J49" s="78">
        <f>HOME!A$598</f>
        <v>0</v>
      </c>
      <c r="K49" s="78">
        <f>HOME!B$598</f>
        <v>0</v>
      </c>
      <c r="L49" s="64">
        <f>HOME!C$598</f>
        <v>0</v>
      </c>
    </row>
    <row r="50" spans="1:14" s="60" customFormat="1" ht="11.25">
      <c r="A50" s="2645"/>
      <c r="B50" s="78" t="e">
        <f>HOME!#REF!</f>
        <v>#REF!</v>
      </c>
      <c r="C50" s="78" t="e">
        <f>HOME!#REF!</f>
        <v>#REF!</v>
      </c>
      <c r="D50" s="64" t="e">
        <f>HOME!#REF!</f>
        <v>#REF!</v>
      </c>
      <c r="G50" s="82"/>
      <c r="H50" s="79"/>
      <c r="J50" s="78"/>
    </row>
    <row r="51" spans="1:14" s="60" customFormat="1" ht="11.25">
      <c r="A51" s="2645"/>
      <c r="B51" s="78" t="e">
        <f>HOME!#REF!</f>
        <v>#REF!</v>
      </c>
      <c r="C51" s="78" t="e">
        <f>HOME!#REF!</f>
        <v>#REF!</v>
      </c>
      <c r="D51" s="64" t="e">
        <f>HOME!#REF!</f>
        <v>#REF!</v>
      </c>
      <c r="G51" s="82"/>
      <c r="H51" s="79"/>
    </row>
    <row r="52" spans="1:14" s="60" customFormat="1" ht="11.25">
      <c r="A52" s="1101"/>
      <c r="B52" s="78" t="e">
        <f>HOME!#REF!</f>
        <v>#REF!</v>
      </c>
      <c r="C52" s="78" t="e">
        <f>HOME!#REF!</f>
        <v>#REF!</v>
      </c>
      <c r="D52" s="64" t="e">
        <f>HOME!#REF!</f>
        <v>#REF!</v>
      </c>
      <c r="G52" s="82"/>
      <c r="H52" s="82"/>
    </row>
    <row r="53" spans="1:14">
      <c r="B53" s="78" t="e">
        <f>HOME!#REF!</f>
        <v>#REF!</v>
      </c>
      <c r="C53" s="78" t="e">
        <f>HOME!#REF!</f>
        <v>#REF!</v>
      </c>
      <c r="D53" s="64" t="e">
        <f>HOME!#REF!</f>
        <v>#REF!</v>
      </c>
      <c r="E53" s="60"/>
      <c r="F53" s="60"/>
      <c r="G53" s="60"/>
      <c r="H53" s="60"/>
      <c r="J53" s="60"/>
      <c r="K53" s="60"/>
      <c r="M53" s="5"/>
      <c r="N53" s="5"/>
    </row>
    <row r="54" spans="1:14">
      <c r="B54" s="78" t="e">
        <f>HOME!#REF!</f>
        <v>#REF!</v>
      </c>
      <c r="C54" s="78"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63"/>
  <sheetViews>
    <sheetView zoomScale="114" zoomScaleNormal="115" workbookViewId="0">
      <selection activeCell="C109" sqref="C109:I136"/>
    </sheetView>
  </sheetViews>
  <sheetFormatPr defaultColWidth="9.42578125" defaultRowHeight="12.75"/>
  <cols>
    <col min="1" max="1" width="9.42578125" style="78"/>
    <col min="2" max="2" width="7.42578125" style="664" customWidth="1"/>
    <col min="3" max="3" width="25.710937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029"/>
      <c r="B1" s="663"/>
      <c r="C1" s="60"/>
      <c r="D1" s="60"/>
      <c r="E1" s="60"/>
      <c r="F1" s="60"/>
      <c r="G1" s="60"/>
      <c r="H1" s="60"/>
      <c r="I1" s="60"/>
      <c r="J1" s="60"/>
      <c r="K1" s="60"/>
      <c r="L1" s="60"/>
      <c r="M1" s="60"/>
      <c r="O1" s="37"/>
      <c r="P1" s="5"/>
    </row>
    <row r="2" spans="1:16" s="37" customFormat="1" ht="15.75">
      <c r="A2" s="78"/>
      <c r="B2" s="664"/>
      <c r="C2" s="7" t="s">
        <v>93</v>
      </c>
      <c r="P2" s="61"/>
    </row>
    <row r="3" spans="1:16" s="37" customFormat="1" ht="19.5" customHeight="1">
      <c r="A3" s="78"/>
      <c r="B3" s="664"/>
      <c r="C3" s="7"/>
      <c r="P3" s="61"/>
    </row>
    <row r="4" spans="1:16" s="60" customFormat="1" ht="15.75" hidden="1">
      <c r="A4" s="78"/>
      <c r="B4" s="663"/>
      <c r="C4" s="65"/>
      <c r="D4" s="65"/>
      <c r="E4" s="172" t="s">
        <v>8400</v>
      </c>
      <c r="F4" s="65"/>
      <c r="G4" s="65"/>
      <c r="H4" s="65"/>
      <c r="I4" s="65"/>
      <c r="J4" s="65"/>
      <c r="K4" s="65"/>
    </row>
    <row r="5" spans="1:16" s="60" customFormat="1" ht="11.25" hidden="1">
      <c r="A5" s="78"/>
      <c r="B5" s="663"/>
      <c r="C5" s="82"/>
      <c r="D5" s="82"/>
      <c r="E5" s="82"/>
      <c r="F5" s="82"/>
      <c r="H5" s="82"/>
      <c r="I5" s="82"/>
      <c r="J5" s="844"/>
      <c r="K5" s="82"/>
    </row>
    <row r="6" spans="1:16" s="70" customFormat="1" ht="22.5" hidden="1">
      <c r="A6" s="1819"/>
      <c r="B6" s="665"/>
      <c r="C6" s="1597" t="s">
        <v>8401</v>
      </c>
      <c r="D6" s="627"/>
      <c r="E6" s="742" t="s">
        <v>96</v>
      </c>
      <c r="F6" s="742" t="s">
        <v>1065</v>
      </c>
      <c r="G6" s="742" t="s">
        <v>1617</v>
      </c>
      <c r="H6" s="742" t="s">
        <v>1154</v>
      </c>
      <c r="I6" s="742" t="s">
        <v>8402</v>
      </c>
      <c r="J6" s="742" t="s">
        <v>8403</v>
      </c>
      <c r="K6" s="1052" t="s">
        <v>1792</v>
      </c>
      <c r="L6" s="1060" t="s">
        <v>5276</v>
      </c>
      <c r="M6" s="1454"/>
      <c r="O6" s="239"/>
    </row>
    <row r="7" spans="1:16" s="70" customFormat="1" ht="11.25" hidden="1">
      <c r="A7" s="1819"/>
      <c r="B7" s="665"/>
      <c r="C7" s="345"/>
      <c r="D7" s="346"/>
      <c r="E7" s="743"/>
      <c r="F7" s="744" t="s">
        <v>3562</v>
      </c>
      <c r="G7" s="744" t="s">
        <v>2081</v>
      </c>
      <c r="H7" s="744" t="s">
        <v>3092</v>
      </c>
      <c r="I7" s="744" t="s">
        <v>8404</v>
      </c>
      <c r="J7" s="744" t="s">
        <v>8405</v>
      </c>
      <c r="K7" s="1052"/>
      <c r="L7" s="1043"/>
      <c r="M7" s="1454"/>
      <c r="O7" s="239"/>
    </row>
    <row r="8" spans="1:16" s="70" customFormat="1" ht="11.25" hidden="1">
      <c r="A8" s="1819" t="s">
        <v>8406</v>
      </c>
      <c r="B8" s="665" t="s">
        <v>5334</v>
      </c>
      <c r="C8" s="493" t="s">
        <v>2979</v>
      </c>
      <c r="D8" s="260" t="s">
        <v>1849</v>
      </c>
      <c r="E8" s="1036">
        <v>45204</v>
      </c>
      <c r="F8" s="1036"/>
      <c r="G8" s="1036"/>
      <c r="H8" s="1036"/>
      <c r="I8" s="1036"/>
      <c r="J8" s="1036"/>
      <c r="K8" s="1225">
        <v>45204</v>
      </c>
      <c r="L8" s="1043">
        <f>K8+1</f>
        <v>45205</v>
      </c>
      <c r="M8" s="1454"/>
      <c r="O8" s="239"/>
    </row>
    <row r="9" spans="1:16" s="70" customFormat="1" ht="11.25" hidden="1">
      <c r="A9" s="1819"/>
      <c r="B9" s="665" t="s">
        <v>5338</v>
      </c>
      <c r="C9" s="441" t="s">
        <v>8407</v>
      </c>
      <c r="D9" s="260" t="s">
        <v>1854</v>
      </c>
      <c r="E9" s="260">
        <v>45211</v>
      </c>
      <c r="F9" s="260">
        <f t="shared" ref="F9" si="0">E9+37</f>
        <v>45248</v>
      </c>
      <c r="G9" s="260">
        <f t="shared" ref="G9" si="1">E9+41</f>
        <v>45252</v>
      </c>
      <c r="H9" s="260">
        <f t="shared" ref="H9" si="2">E9+44</f>
        <v>45255</v>
      </c>
      <c r="I9" s="260">
        <f t="shared" ref="I9" si="3">E9+46</f>
        <v>45257</v>
      </c>
      <c r="J9" s="260">
        <f t="shared" ref="J9" si="4">E9+49</f>
        <v>45260</v>
      </c>
      <c r="K9" s="1225">
        <v>45211</v>
      </c>
      <c r="L9" s="1043">
        <f>K9+1</f>
        <v>45212</v>
      </c>
      <c r="M9" s="1454"/>
      <c r="O9" s="239"/>
    </row>
    <row r="10" spans="1:16" s="70" customFormat="1" ht="11.25" hidden="1">
      <c r="A10" s="1819"/>
      <c r="B10" s="665" t="s">
        <v>5341</v>
      </c>
      <c r="C10" s="441" t="s">
        <v>5447</v>
      </c>
      <c r="D10" s="260" t="s">
        <v>8408</v>
      </c>
      <c r="E10" s="260">
        <v>45218</v>
      </c>
      <c r="F10" s="260">
        <f t="shared" ref="F10:F11" si="5">E10+37</f>
        <v>45255</v>
      </c>
      <c r="G10" s="260">
        <f t="shared" ref="G10:G11" si="6">E10+41</f>
        <v>45259</v>
      </c>
      <c r="H10" s="260">
        <f t="shared" ref="H10:H11" si="7">E10+44</f>
        <v>45262</v>
      </c>
      <c r="I10" s="260">
        <f t="shared" ref="I10:I11" si="8">E10+46</f>
        <v>45264</v>
      </c>
      <c r="J10" s="260">
        <f t="shared" ref="J10:J11" si="9">E10+49</f>
        <v>45267</v>
      </c>
      <c r="K10" s="1225">
        <v>45218</v>
      </c>
      <c r="L10" s="1043">
        <f>K10+1</f>
        <v>45219</v>
      </c>
      <c r="M10" s="1454"/>
      <c r="O10" s="239"/>
    </row>
    <row r="11" spans="1:16" s="70" customFormat="1" ht="11.25" hidden="1">
      <c r="A11" s="1819"/>
      <c r="B11" s="665" t="s">
        <v>5343</v>
      </c>
      <c r="C11" s="441" t="s">
        <v>8409</v>
      </c>
      <c r="D11" s="260" t="s">
        <v>8410</v>
      </c>
      <c r="E11" s="260">
        <v>45226</v>
      </c>
      <c r="F11" s="260">
        <f t="shared" si="5"/>
        <v>45263</v>
      </c>
      <c r="G11" s="260">
        <f t="shared" si="6"/>
        <v>45267</v>
      </c>
      <c r="H11" s="260">
        <f t="shared" si="7"/>
        <v>45270</v>
      </c>
      <c r="I11" s="260">
        <f t="shared" si="8"/>
        <v>45272</v>
      </c>
      <c r="J11" s="260">
        <f t="shared" si="9"/>
        <v>45275</v>
      </c>
      <c r="K11" s="1225">
        <v>45225</v>
      </c>
      <c r="L11" s="1043">
        <f t="shared" ref="L11:L22" si="10">K11+1</f>
        <v>45226</v>
      </c>
      <c r="M11" s="1454"/>
      <c r="O11" s="239"/>
    </row>
    <row r="12" spans="1:16" s="70" customFormat="1" ht="11.25" hidden="1">
      <c r="A12" s="1819"/>
      <c r="B12" s="665" t="s">
        <v>5346</v>
      </c>
      <c r="C12" s="441" t="s">
        <v>8411</v>
      </c>
      <c r="D12" s="260" t="s">
        <v>8412</v>
      </c>
      <c r="E12" s="260">
        <v>45232</v>
      </c>
      <c r="F12" s="260">
        <f t="shared" ref="F12" si="11">E12+37</f>
        <v>45269</v>
      </c>
      <c r="G12" s="260">
        <f t="shared" ref="G12" si="12">E12+41</f>
        <v>45273</v>
      </c>
      <c r="H12" s="260">
        <f t="shared" ref="H12" si="13">E12+44</f>
        <v>45276</v>
      </c>
      <c r="I12" s="260">
        <f t="shared" ref="I12" si="14">E12+46</f>
        <v>45278</v>
      </c>
      <c r="J12" s="260">
        <f t="shared" ref="J12" si="15">E12+49</f>
        <v>45281</v>
      </c>
      <c r="K12" s="1225">
        <v>45232</v>
      </c>
      <c r="L12" s="1043">
        <f t="shared" si="10"/>
        <v>45233</v>
      </c>
      <c r="M12" s="1454"/>
      <c r="O12" s="239"/>
    </row>
    <row r="13" spans="1:16" s="70" customFormat="1" ht="11.25" hidden="1">
      <c r="A13" s="1819"/>
      <c r="B13" s="665" t="s">
        <v>5349</v>
      </c>
      <c r="C13" s="441" t="s">
        <v>4488</v>
      </c>
      <c r="D13" s="260" t="s">
        <v>8413</v>
      </c>
      <c r="E13" s="260">
        <v>45239</v>
      </c>
      <c r="F13" s="260">
        <f t="shared" ref="F13" si="16">E13+37</f>
        <v>45276</v>
      </c>
      <c r="G13" s="260">
        <f t="shared" ref="G13" si="17">E13+41</f>
        <v>45280</v>
      </c>
      <c r="H13" s="260">
        <f t="shared" ref="H13" si="18">E13+44</f>
        <v>45283</v>
      </c>
      <c r="I13" s="260">
        <f t="shared" ref="I13" si="19">E13+46</f>
        <v>45285</v>
      </c>
      <c r="J13" s="260">
        <f t="shared" ref="J13" si="20">E13+49</f>
        <v>45288</v>
      </c>
      <c r="K13" s="1225">
        <v>45239</v>
      </c>
      <c r="L13" s="1043">
        <f t="shared" si="10"/>
        <v>45240</v>
      </c>
      <c r="M13" s="1454"/>
      <c r="O13" s="239"/>
    </row>
    <row r="14" spans="1:16" s="70" customFormat="1" ht="11.25" hidden="1">
      <c r="A14" s="1819"/>
      <c r="B14" s="665" t="s">
        <v>5352</v>
      </c>
      <c r="C14" s="441" t="s">
        <v>8414</v>
      </c>
      <c r="D14" s="260" t="s">
        <v>1871</v>
      </c>
      <c r="E14" s="260">
        <v>45254</v>
      </c>
      <c r="F14" s="260">
        <f>E14+37</f>
        <v>45291</v>
      </c>
      <c r="G14" s="260">
        <f>E14+41</f>
        <v>45295</v>
      </c>
      <c r="H14" s="260">
        <f>E14+44</f>
        <v>45298</v>
      </c>
      <c r="I14" s="260">
        <f>E14+46</f>
        <v>45300</v>
      </c>
      <c r="J14" s="260">
        <f>E14+49</f>
        <v>45303</v>
      </c>
      <c r="K14" s="1225">
        <v>45246</v>
      </c>
      <c r="L14" s="1043">
        <f>K14+1</f>
        <v>45247</v>
      </c>
      <c r="M14" s="1454"/>
      <c r="O14" s="239"/>
    </row>
    <row r="15" spans="1:16" s="70" customFormat="1" ht="11.25" hidden="1">
      <c r="A15" s="1819"/>
      <c r="B15" s="665" t="s">
        <v>5356</v>
      </c>
      <c r="C15" s="493" t="s">
        <v>8415</v>
      </c>
      <c r="D15" s="260" t="s">
        <v>1873</v>
      </c>
      <c r="E15" s="442">
        <v>45253</v>
      </c>
      <c r="F15" s="442">
        <f>E15+37</f>
        <v>45290</v>
      </c>
      <c r="G15" s="442">
        <f>E15+41</f>
        <v>45294</v>
      </c>
      <c r="H15" s="442">
        <f>E15+44</f>
        <v>45297</v>
      </c>
      <c r="I15" s="442">
        <f>E15+46</f>
        <v>45299</v>
      </c>
      <c r="J15" s="442">
        <f>E15+49</f>
        <v>45302</v>
      </c>
      <c r="K15" s="1225">
        <v>45253</v>
      </c>
      <c r="L15" s="1043">
        <f t="shared" si="10"/>
        <v>45254</v>
      </c>
      <c r="M15" s="1454"/>
      <c r="O15" s="239"/>
    </row>
    <row r="16" spans="1:16" s="70" customFormat="1" ht="11.25" hidden="1">
      <c r="A16" s="1819"/>
      <c r="B16" s="665" t="s">
        <v>5359</v>
      </c>
      <c r="C16" s="493" t="s">
        <v>2979</v>
      </c>
      <c r="D16" s="260" t="s">
        <v>1875</v>
      </c>
      <c r="E16" s="442">
        <v>45260</v>
      </c>
      <c r="F16" s="442"/>
      <c r="G16" s="442"/>
      <c r="H16" s="442"/>
      <c r="I16" s="442"/>
      <c r="J16" s="442"/>
      <c r="K16" s="1225">
        <v>45260</v>
      </c>
      <c r="L16" s="1043">
        <f t="shared" si="10"/>
        <v>45261</v>
      </c>
      <c r="M16" s="1454"/>
      <c r="O16" s="239"/>
    </row>
    <row r="17" spans="1:15" s="70" customFormat="1" ht="11.25" hidden="1">
      <c r="A17" s="1819"/>
      <c r="B17" s="665" t="s">
        <v>5363</v>
      </c>
      <c r="C17" s="441" t="s">
        <v>5107</v>
      </c>
      <c r="D17" s="260" t="s">
        <v>1876</v>
      </c>
      <c r="E17" s="260">
        <v>45267</v>
      </c>
      <c r="F17" s="260">
        <f>E17+37</f>
        <v>45304</v>
      </c>
      <c r="G17" s="260">
        <f>E17+41</f>
        <v>45308</v>
      </c>
      <c r="H17" s="260">
        <f>E17+44</f>
        <v>45311</v>
      </c>
      <c r="I17" s="260">
        <f>E17+46</f>
        <v>45313</v>
      </c>
      <c r="J17" s="260">
        <f>E17+49</f>
        <v>45316</v>
      </c>
      <c r="K17" s="1225">
        <v>45267</v>
      </c>
      <c r="L17" s="1043">
        <f>K17+1</f>
        <v>45268</v>
      </c>
      <c r="M17" s="1454"/>
      <c r="O17" s="239"/>
    </row>
    <row r="18" spans="1:15" s="70" customFormat="1" ht="11.25" hidden="1">
      <c r="A18" s="1819"/>
      <c r="B18" s="665" t="s">
        <v>5366</v>
      </c>
      <c r="C18" s="281" t="s">
        <v>8416</v>
      </c>
      <c r="D18" s="260" t="s">
        <v>1879</v>
      </c>
      <c r="E18" s="260">
        <v>45274</v>
      </c>
      <c r="F18" s="260">
        <f>E18+37</f>
        <v>45311</v>
      </c>
      <c r="G18" s="260">
        <f>E18+41</f>
        <v>45315</v>
      </c>
      <c r="H18" s="260">
        <f>E18+44</f>
        <v>45318</v>
      </c>
      <c r="I18" s="260">
        <f>E18+46</f>
        <v>45320</v>
      </c>
      <c r="J18" s="260">
        <f>E18+49</f>
        <v>45323</v>
      </c>
      <c r="K18" s="1225">
        <v>45274</v>
      </c>
      <c r="L18" s="1043">
        <f t="shared" si="10"/>
        <v>45275</v>
      </c>
      <c r="M18" s="1454"/>
      <c r="O18" s="239"/>
    </row>
    <row r="19" spans="1:15" s="70" customFormat="1" ht="11.25" hidden="1">
      <c r="A19" s="1819"/>
      <c r="B19" s="665" t="s">
        <v>5370</v>
      </c>
      <c r="C19" s="441" t="s">
        <v>8417</v>
      </c>
      <c r="D19" s="260" t="s">
        <v>8418</v>
      </c>
      <c r="E19" s="260">
        <v>45287</v>
      </c>
      <c r="F19" s="260">
        <f>E19+37</f>
        <v>45324</v>
      </c>
      <c r="G19" s="260">
        <f>E19+41</f>
        <v>45328</v>
      </c>
      <c r="H19" s="260">
        <f>E19+44</f>
        <v>45331</v>
      </c>
      <c r="I19" s="260">
        <f>E19+46</f>
        <v>45333</v>
      </c>
      <c r="J19" s="260">
        <f>E19+49</f>
        <v>45336</v>
      </c>
      <c r="K19" s="1225">
        <v>45281</v>
      </c>
      <c r="L19" s="1043">
        <f t="shared" si="10"/>
        <v>45282</v>
      </c>
      <c r="M19" s="1454"/>
      <c r="O19" s="239"/>
    </row>
    <row r="20" spans="1:15" s="70" customFormat="1" ht="11.25" hidden="1">
      <c r="A20" s="1819"/>
      <c r="B20" s="665" t="s">
        <v>5374</v>
      </c>
      <c r="C20" s="493" t="s">
        <v>2979</v>
      </c>
      <c r="D20" s="260" t="s">
        <v>1887</v>
      </c>
      <c r="E20" s="1036">
        <v>45288</v>
      </c>
      <c r="F20" s="1036"/>
      <c r="G20" s="1036"/>
      <c r="H20" s="1036"/>
      <c r="I20" s="1036"/>
      <c r="J20" s="1036"/>
      <c r="K20" s="1225">
        <v>45288</v>
      </c>
      <c r="L20" s="1043">
        <f t="shared" si="10"/>
        <v>45289</v>
      </c>
      <c r="M20" s="1454"/>
      <c r="O20" s="239"/>
    </row>
    <row r="21" spans="1:15" s="70" customFormat="1" ht="11.25" hidden="1">
      <c r="A21" s="1819"/>
      <c r="B21" s="665" t="s">
        <v>8419</v>
      </c>
      <c r="C21" s="441" t="s">
        <v>8407</v>
      </c>
      <c r="D21" s="260" t="s">
        <v>1888</v>
      </c>
      <c r="E21" s="260">
        <v>45302</v>
      </c>
      <c r="F21" s="260">
        <f t="shared" ref="F21:F27" si="21">E21+37</f>
        <v>45339</v>
      </c>
      <c r="G21" s="260">
        <f t="shared" ref="G21:G27" si="22">E21+41</f>
        <v>45343</v>
      </c>
      <c r="H21" s="260">
        <f t="shared" ref="H21:H27" si="23">E21+44</f>
        <v>45346</v>
      </c>
      <c r="I21" s="260">
        <f t="shared" ref="I21:I22" si="24">E21+46</f>
        <v>45348</v>
      </c>
      <c r="J21" s="260">
        <f t="shared" ref="J21:J22" si="25">E21+49</f>
        <v>45351</v>
      </c>
      <c r="K21" s="1225">
        <v>45295</v>
      </c>
      <c r="L21" s="1043">
        <f t="shared" si="10"/>
        <v>45296</v>
      </c>
      <c r="M21" s="1454"/>
      <c r="O21" s="239"/>
    </row>
    <row r="22" spans="1:15" s="70" customFormat="1" ht="11.25" hidden="1">
      <c r="A22" s="1819"/>
      <c r="B22" s="665" t="s">
        <v>5381</v>
      </c>
      <c r="C22" s="441" t="s">
        <v>5447</v>
      </c>
      <c r="D22" s="260" t="s">
        <v>8420</v>
      </c>
      <c r="E22" s="260">
        <v>45306</v>
      </c>
      <c r="F22" s="260">
        <f t="shared" si="21"/>
        <v>45343</v>
      </c>
      <c r="G22" s="260">
        <f t="shared" si="22"/>
        <v>45347</v>
      </c>
      <c r="H22" s="260">
        <f t="shared" si="23"/>
        <v>45350</v>
      </c>
      <c r="I22" s="260">
        <f t="shared" si="24"/>
        <v>45352</v>
      </c>
      <c r="J22" s="260">
        <f t="shared" si="25"/>
        <v>45355</v>
      </c>
      <c r="K22" s="1225">
        <v>45302</v>
      </c>
      <c r="L22" s="1043">
        <f t="shared" si="10"/>
        <v>45303</v>
      </c>
      <c r="M22" s="1454"/>
      <c r="O22" s="239"/>
    </row>
    <row r="23" spans="1:15" s="70" customFormat="1" ht="11.25" hidden="1">
      <c r="A23" s="1819" t="s">
        <v>8421</v>
      </c>
      <c r="B23" s="665" t="s">
        <v>5385</v>
      </c>
      <c r="C23" s="493" t="s">
        <v>391</v>
      </c>
      <c r="D23" s="260" t="s">
        <v>8422</v>
      </c>
      <c r="E23" s="1036">
        <v>45319</v>
      </c>
      <c r="F23" s="1036"/>
      <c r="G23" s="1036"/>
      <c r="H23" s="1036"/>
      <c r="I23" s="1036"/>
      <c r="J23" s="1036"/>
      <c r="K23" s="1225">
        <v>45309</v>
      </c>
      <c r="L23" s="1043">
        <f t="shared" ref="L23" si="26">K23+1</f>
        <v>45310</v>
      </c>
      <c r="M23" s="1454"/>
      <c r="O23" s="239"/>
    </row>
    <row r="24" spans="1:15" s="70" customFormat="1" ht="11.25" hidden="1">
      <c r="A24" s="1819"/>
      <c r="B24" s="665" t="s">
        <v>5389</v>
      </c>
      <c r="C24" s="441" t="s">
        <v>8411</v>
      </c>
      <c r="D24" s="260" t="s">
        <v>8423</v>
      </c>
      <c r="E24" s="260">
        <v>45322</v>
      </c>
      <c r="F24" s="260">
        <f>E24+37</f>
        <v>45359</v>
      </c>
      <c r="G24" s="260">
        <f>E24+41</f>
        <v>45363</v>
      </c>
      <c r="H24" s="260">
        <f>E24+44</f>
        <v>45366</v>
      </c>
      <c r="I24" s="260">
        <f>E24+46</f>
        <v>45368</v>
      </c>
      <c r="J24" s="260">
        <f>E24+49</f>
        <v>45371</v>
      </c>
      <c r="K24" s="1225">
        <v>45316</v>
      </c>
      <c r="L24" s="1043">
        <f>K24+1</f>
        <v>45317</v>
      </c>
      <c r="M24" s="1454"/>
      <c r="O24" s="239"/>
    </row>
    <row r="25" spans="1:15" s="70" customFormat="1" ht="11.25" hidden="1">
      <c r="A25" s="1819"/>
      <c r="B25" s="665" t="s">
        <v>5393</v>
      </c>
      <c r="C25" s="441" t="s">
        <v>4488</v>
      </c>
      <c r="D25" s="260" t="s">
        <v>8424</v>
      </c>
      <c r="E25" s="1036">
        <v>45331</v>
      </c>
      <c r="F25" s="1036"/>
      <c r="G25" s="1036"/>
      <c r="H25" s="1036"/>
      <c r="I25" s="1036"/>
      <c r="J25" s="1036"/>
      <c r="K25" s="1225">
        <v>45323</v>
      </c>
      <c r="L25" s="1043">
        <f t="shared" ref="L25" si="27">K25+1</f>
        <v>45324</v>
      </c>
      <c r="M25" s="1454"/>
      <c r="O25" s="239"/>
    </row>
    <row r="26" spans="1:15" s="70" customFormat="1" ht="11.25" hidden="1">
      <c r="A26" s="1819"/>
      <c r="B26" s="665" t="s">
        <v>5397</v>
      </c>
      <c r="C26" s="441" t="s">
        <v>8425</v>
      </c>
      <c r="D26" s="260" t="s">
        <v>1902</v>
      </c>
      <c r="E26" s="260">
        <v>45330</v>
      </c>
      <c r="F26" s="260">
        <f t="shared" si="21"/>
        <v>45367</v>
      </c>
      <c r="G26" s="260">
        <f t="shared" si="22"/>
        <v>45371</v>
      </c>
      <c r="H26" s="260">
        <f t="shared" si="23"/>
        <v>45374</v>
      </c>
      <c r="I26" s="260">
        <f>E26+50</f>
        <v>45380</v>
      </c>
      <c r="J26" s="260">
        <f>E26+53</f>
        <v>45383</v>
      </c>
      <c r="K26" s="1225">
        <v>45330</v>
      </c>
      <c r="L26" s="1043">
        <f t="shared" ref="L26:L27" si="28">K26+1</f>
        <v>45331</v>
      </c>
      <c r="M26" s="1701" t="s">
        <v>8426</v>
      </c>
      <c r="O26" s="239"/>
    </row>
    <row r="27" spans="1:15" s="70" customFormat="1" ht="11.25" hidden="1">
      <c r="A27" s="1819"/>
      <c r="B27" s="665" t="s">
        <v>5399</v>
      </c>
      <c r="C27" s="441" t="s">
        <v>8414</v>
      </c>
      <c r="D27" s="260" t="s">
        <v>1906</v>
      </c>
      <c r="E27" s="260">
        <v>45339</v>
      </c>
      <c r="F27" s="260">
        <f t="shared" si="21"/>
        <v>45376</v>
      </c>
      <c r="G27" s="260">
        <f t="shared" si="22"/>
        <v>45380</v>
      </c>
      <c r="H27" s="260">
        <f t="shared" si="23"/>
        <v>45383</v>
      </c>
      <c r="I27" s="260">
        <f>E27+50</f>
        <v>45389</v>
      </c>
      <c r="J27" s="260">
        <f>E27+53</f>
        <v>45392</v>
      </c>
      <c r="K27" s="1225">
        <v>45337</v>
      </c>
      <c r="L27" s="1043">
        <f t="shared" si="28"/>
        <v>45338</v>
      </c>
      <c r="M27" s="1454"/>
      <c r="O27" s="239"/>
    </row>
    <row r="28" spans="1:15" s="70" customFormat="1" ht="11.25" hidden="1">
      <c r="A28" s="1819"/>
      <c r="B28" s="665" t="s">
        <v>5401</v>
      </c>
      <c r="C28" s="493" t="s">
        <v>391</v>
      </c>
      <c r="D28" s="260" t="s">
        <v>1908</v>
      </c>
      <c r="E28" s="1036">
        <v>45344</v>
      </c>
      <c r="F28" s="1036"/>
      <c r="G28" s="1036"/>
      <c r="H28" s="1036"/>
      <c r="I28" s="1036"/>
      <c r="J28" s="1036"/>
      <c r="K28" s="1225">
        <v>45344</v>
      </c>
      <c r="L28" s="1043">
        <f t="shared" ref="L28:L34" si="29">K28+1</f>
        <v>45345</v>
      </c>
      <c r="M28" s="1454"/>
      <c r="O28" s="239"/>
    </row>
    <row r="29" spans="1:15" s="70" customFormat="1" ht="11.25" hidden="1">
      <c r="A29" s="1819"/>
      <c r="B29" s="665" t="s">
        <v>5404</v>
      </c>
      <c r="C29" s="441" t="s">
        <v>5107</v>
      </c>
      <c r="D29" s="260" t="s">
        <v>8427</v>
      </c>
      <c r="E29" s="260">
        <v>45360</v>
      </c>
      <c r="F29" s="260">
        <f>E29+37</f>
        <v>45397</v>
      </c>
      <c r="G29" s="260">
        <f>E29+41</f>
        <v>45401</v>
      </c>
      <c r="H29" s="260">
        <f>E29+44</f>
        <v>45404</v>
      </c>
      <c r="I29" s="260">
        <f>E29+50</f>
        <v>45410</v>
      </c>
      <c r="J29" s="260">
        <f>E29+53</f>
        <v>45413</v>
      </c>
      <c r="K29" s="1225">
        <v>45351</v>
      </c>
      <c r="L29" s="1043">
        <f t="shared" si="29"/>
        <v>45352</v>
      </c>
      <c r="M29" s="1454" t="s">
        <v>8428</v>
      </c>
      <c r="O29" s="239"/>
    </row>
    <row r="30" spans="1:15" s="70" customFormat="1" ht="11.25" hidden="1">
      <c r="A30" s="1819"/>
      <c r="B30" s="665" t="s">
        <v>5408</v>
      </c>
      <c r="C30" s="493" t="s">
        <v>391</v>
      </c>
      <c r="D30" s="260" t="s">
        <v>1912</v>
      </c>
      <c r="E30" s="1036">
        <v>45358</v>
      </c>
      <c r="F30" s="1036"/>
      <c r="G30" s="1036"/>
      <c r="H30" s="1036"/>
      <c r="I30" s="1036"/>
      <c r="J30" s="1036"/>
      <c r="K30" s="1225">
        <v>45358</v>
      </c>
      <c r="L30" s="1043">
        <f t="shared" si="29"/>
        <v>45359</v>
      </c>
      <c r="M30" s="1454" t="s">
        <v>8429</v>
      </c>
      <c r="O30" s="239"/>
    </row>
    <row r="31" spans="1:15" s="70" customFormat="1" ht="11.25" hidden="1">
      <c r="A31" s="1819" t="s">
        <v>8430</v>
      </c>
      <c r="B31" s="665" t="s">
        <v>5411</v>
      </c>
      <c r="C31" s="493" t="s">
        <v>391</v>
      </c>
      <c r="D31" s="260" t="s">
        <v>8431</v>
      </c>
      <c r="E31" s="1036"/>
      <c r="F31" s="1036"/>
      <c r="G31" s="1036"/>
      <c r="H31" s="1036"/>
      <c r="I31" s="1036"/>
      <c r="J31" s="1036"/>
      <c r="K31" s="1225">
        <v>45365</v>
      </c>
      <c r="L31" s="1043">
        <f t="shared" si="29"/>
        <v>45366</v>
      </c>
      <c r="M31" s="1454" t="s">
        <v>8432</v>
      </c>
      <c r="O31" s="239"/>
    </row>
    <row r="32" spans="1:15" s="70" customFormat="1" ht="11.25" hidden="1">
      <c r="A32" s="1819"/>
      <c r="B32" s="665" t="s">
        <v>5413</v>
      </c>
      <c r="C32" s="441" t="s">
        <v>4682</v>
      </c>
      <c r="D32" s="260" t="s">
        <v>1917</v>
      </c>
      <c r="E32" s="1036">
        <v>45378</v>
      </c>
      <c r="F32" s="1036"/>
      <c r="G32" s="1036"/>
      <c r="H32" s="1036"/>
      <c r="I32" s="1036"/>
      <c r="J32" s="1036"/>
      <c r="K32" s="1225">
        <v>45372</v>
      </c>
      <c r="L32" s="1043">
        <f t="shared" si="29"/>
        <v>45373</v>
      </c>
      <c r="M32" s="1454" t="s">
        <v>8433</v>
      </c>
      <c r="O32" s="239"/>
    </row>
    <row r="33" spans="1:15" s="70" customFormat="1" ht="11.25" hidden="1">
      <c r="A33" s="1819"/>
      <c r="B33" s="665" t="s">
        <v>5416</v>
      </c>
      <c r="C33" s="441" t="s">
        <v>8407</v>
      </c>
      <c r="D33" s="260" t="s">
        <v>1921</v>
      </c>
      <c r="E33" s="260">
        <v>45384</v>
      </c>
      <c r="F33" s="260">
        <f>E33+37</f>
        <v>45421</v>
      </c>
      <c r="G33" s="260">
        <f>E33+41</f>
        <v>45425</v>
      </c>
      <c r="H33" s="260">
        <f>E33+44</f>
        <v>45428</v>
      </c>
      <c r="I33" s="260">
        <f>E33+50</f>
        <v>45434</v>
      </c>
      <c r="J33" s="260">
        <f>E33+53</f>
        <v>45437</v>
      </c>
      <c r="K33" s="1225">
        <v>45379</v>
      </c>
      <c r="L33" s="1043">
        <f t="shared" si="29"/>
        <v>45380</v>
      </c>
      <c r="M33" s="1454"/>
      <c r="O33" s="239"/>
    </row>
    <row r="34" spans="1:15" s="70" customFormat="1" ht="11.25" hidden="1">
      <c r="A34" s="1819"/>
      <c r="B34" s="665" t="s">
        <v>5419</v>
      </c>
      <c r="C34" s="441" t="s">
        <v>5447</v>
      </c>
      <c r="D34" s="260" t="s">
        <v>8434</v>
      </c>
      <c r="E34" s="260">
        <v>45397</v>
      </c>
      <c r="F34" s="260">
        <f>E34+37</f>
        <v>45434</v>
      </c>
      <c r="G34" s="260">
        <f>E34+41</f>
        <v>45438</v>
      </c>
      <c r="H34" s="260">
        <f>E34+44</f>
        <v>45441</v>
      </c>
      <c r="I34" s="260">
        <f>E34+50</f>
        <v>45447</v>
      </c>
      <c r="J34" s="260">
        <f>E34+53</f>
        <v>45450</v>
      </c>
      <c r="K34" s="1225">
        <v>45386</v>
      </c>
      <c r="L34" s="1043">
        <f t="shared" si="29"/>
        <v>45387</v>
      </c>
      <c r="M34" s="1454" t="s">
        <v>8435</v>
      </c>
      <c r="O34" s="239"/>
    </row>
    <row r="35" spans="1:15" s="70" customFormat="1" ht="11.25" hidden="1">
      <c r="A35" s="1819"/>
      <c r="B35" s="665" t="s">
        <v>5422</v>
      </c>
      <c r="C35" s="441" t="s">
        <v>8409</v>
      </c>
      <c r="D35" s="260" t="s">
        <v>8436</v>
      </c>
      <c r="E35" s="260">
        <v>45413</v>
      </c>
      <c r="F35" s="260">
        <f>E35+37</f>
        <v>45450</v>
      </c>
      <c r="G35" s="260">
        <f>E35+41</f>
        <v>45454</v>
      </c>
      <c r="H35" s="260">
        <f>E35+44</f>
        <v>45457</v>
      </c>
      <c r="I35" s="260">
        <f>E35+50</f>
        <v>45463</v>
      </c>
      <c r="J35" s="260">
        <f>E35+53</f>
        <v>45466</v>
      </c>
      <c r="K35" s="1225">
        <v>45393</v>
      </c>
      <c r="L35" s="1043">
        <f t="shared" ref="L35" si="30">K35+1</f>
        <v>45394</v>
      </c>
      <c r="M35" s="1454"/>
      <c r="O35" s="239"/>
    </row>
    <row r="36" spans="1:15" s="70" customFormat="1" ht="11.25" hidden="1">
      <c r="A36" s="1819"/>
      <c r="B36" s="665" t="s">
        <v>5425</v>
      </c>
      <c r="C36" s="441" t="s">
        <v>8411</v>
      </c>
      <c r="D36" s="260" t="s">
        <v>8437</v>
      </c>
      <c r="E36" s="260">
        <v>45415</v>
      </c>
      <c r="F36" s="260">
        <f t="shared" ref="F36:F41" si="31">E36+37</f>
        <v>45452</v>
      </c>
      <c r="G36" s="260">
        <f t="shared" ref="G36:G39" si="32">E36+41</f>
        <v>45456</v>
      </c>
      <c r="H36" s="260">
        <f t="shared" ref="H36:H39" si="33">E36+44</f>
        <v>45459</v>
      </c>
      <c r="I36" s="260">
        <f t="shared" ref="I36:I39" si="34">E36+50</f>
        <v>45465</v>
      </c>
      <c r="J36" s="260">
        <f t="shared" ref="J36:J39" si="35">E36+53</f>
        <v>45468</v>
      </c>
      <c r="K36" s="1225">
        <f>K35+7</f>
        <v>45400</v>
      </c>
      <c r="L36" s="1043">
        <f t="shared" ref="L36:L40" si="36">K36+1</f>
        <v>45401</v>
      </c>
      <c r="M36" s="1454"/>
      <c r="O36" s="239"/>
    </row>
    <row r="37" spans="1:15" s="70" customFormat="1" ht="11.25" hidden="1">
      <c r="A37" s="1819"/>
      <c r="B37" s="665" t="s">
        <v>5427</v>
      </c>
      <c r="C37" s="1880" t="s">
        <v>404</v>
      </c>
      <c r="D37" s="260" t="s">
        <v>8438</v>
      </c>
      <c r="E37" s="1036">
        <f>E36+7</f>
        <v>45422</v>
      </c>
      <c r="F37" s="1036">
        <f t="shared" si="31"/>
        <v>45459</v>
      </c>
      <c r="G37" s="1036">
        <f t="shared" si="32"/>
        <v>45463</v>
      </c>
      <c r="H37" s="1036">
        <f t="shared" si="33"/>
        <v>45466</v>
      </c>
      <c r="I37" s="1036">
        <f t="shared" si="34"/>
        <v>45472</v>
      </c>
      <c r="J37" s="1036">
        <f t="shared" si="35"/>
        <v>45475</v>
      </c>
      <c r="K37" s="1225">
        <f>K36+7</f>
        <v>45407</v>
      </c>
      <c r="L37" s="1043">
        <f t="shared" si="36"/>
        <v>45408</v>
      </c>
      <c r="M37" s="1454"/>
      <c r="O37" s="239"/>
    </row>
    <row r="38" spans="1:15" s="70" customFormat="1" ht="11.25" hidden="1">
      <c r="A38" s="1819"/>
      <c r="B38" s="665" t="s">
        <v>5431</v>
      </c>
      <c r="C38" s="441" t="s">
        <v>8425</v>
      </c>
      <c r="D38" s="260" t="s">
        <v>1933</v>
      </c>
      <c r="E38" s="260">
        <v>45423</v>
      </c>
      <c r="F38" s="260">
        <f t="shared" si="31"/>
        <v>45460</v>
      </c>
      <c r="G38" s="260">
        <f t="shared" si="32"/>
        <v>45464</v>
      </c>
      <c r="H38" s="260">
        <f t="shared" si="33"/>
        <v>45467</v>
      </c>
      <c r="I38" s="260">
        <f t="shared" si="34"/>
        <v>45473</v>
      </c>
      <c r="J38" s="260">
        <f t="shared" si="35"/>
        <v>45476</v>
      </c>
      <c r="K38" s="1225">
        <v>45415</v>
      </c>
      <c r="L38" s="1043">
        <f t="shared" si="36"/>
        <v>45416</v>
      </c>
      <c r="M38" s="1454"/>
      <c r="O38" s="239"/>
    </row>
    <row r="39" spans="1:15" s="70" customFormat="1" ht="11.25" hidden="1">
      <c r="A39" s="1819"/>
      <c r="B39" s="665" t="s">
        <v>5434</v>
      </c>
      <c r="C39" s="1880" t="s">
        <v>404</v>
      </c>
      <c r="D39" s="260" t="s">
        <v>8439</v>
      </c>
      <c r="E39" s="1036">
        <v>45422</v>
      </c>
      <c r="F39" s="1036">
        <f t="shared" si="31"/>
        <v>45459</v>
      </c>
      <c r="G39" s="1036">
        <f t="shared" si="32"/>
        <v>45463</v>
      </c>
      <c r="H39" s="1036">
        <f t="shared" si="33"/>
        <v>45466</v>
      </c>
      <c r="I39" s="1036">
        <f t="shared" si="34"/>
        <v>45472</v>
      </c>
      <c r="J39" s="1036">
        <f t="shared" si="35"/>
        <v>45475</v>
      </c>
      <c r="K39" s="1225">
        <f>K38+7</f>
        <v>45422</v>
      </c>
      <c r="L39" s="1043">
        <f t="shared" si="36"/>
        <v>45423</v>
      </c>
      <c r="M39" s="1454"/>
      <c r="O39" s="239"/>
    </row>
    <row r="40" spans="1:15" s="70" customFormat="1" ht="11.25" hidden="1">
      <c r="A40" s="1819"/>
      <c r="B40" s="665" t="s">
        <v>5438</v>
      </c>
      <c r="C40" s="441" t="s">
        <v>8414</v>
      </c>
      <c r="D40" s="260" t="s">
        <v>1937</v>
      </c>
      <c r="E40" s="2004">
        <v>45433</v>
      </c>
      <c r="F40" s="260">
        <f>E40+37</f>
        <v>45470</v>
      </c>
      <c r="G40" s="260">
        <f>E40+41</f>
        <v>45474</v>
      </c>
      <c r="H40" s="260">
        <f>E40+44</f>
        <v>45477</v>
      </c>
      <c r="I40" s="260">
        <f>E40+50</f>
        <v>45483</v>
      </c>
      <c r="J40" s="260">
        <f>E40+53</f>
        <v>45486</v>
      </c>
      <c r="K40" s="1225">
        <f>K39+7</f>
        <v>45429</v>
      </c>
      <c r="L40" s="1043">
        <f t="shared" si="36"/>
        <v>45430</v>
      </c>
      <c r="M40" s="1454"/>
      <c r="O40" s="239"/>
    </row>
    <row r="41" spans="1:15" s="70" customFormat="1" ht="11.25" hidden="1">
      <c r="A41" s="1819" t="s">
        <v>4488</v>
      </c>
      <c r="B41" s="665" t="s">
        <v>5446</v>
      </c>
      <c r="C41" s="493" t="s">
        <v>4488</v>
      </c>
      <c r="D41" s="260" t="s">
        <v>8440</v>
      </c>
      <c r="E41" s="329" t="s">
        <v>5031</v>
      </c>
      <c r="F41" s="1036" t="e">
        <f t="shared" si="31"/>
        <v>#VALUE!</v>
      </c>
      <c r="G41" s="1036" t="e">
        <f t="shared" ref="G41" si="37">E41+41</f>
        <v>#VALUE!</v>
      </c>
      <c r="H41" s="1036" t="e">
        <f t="shared" ref="H41" si="38">E41+44</f>
        <v>#VALUE!</v>
      </c>
      <c r="I41" s="1036" t="e">
        <f t="shared" ref="I41" si="39">E41+50</f>
        <v>#VALUE!</v>
      </c>
      <c r="J41" s="1036" t="e">
        <f t="shared" ref="J41" si="40">E41+53</f>
        <v>#VALUE!</v>
      </c>
      <c r="K41" s="1225">
        <v>45436</v>
      </c>
      <c r="L41" s="1043">
        <f t="shared" ref="L41" si="41">K41+1</f>
        <v>45437</v>
      </c>
      <c r="M41" s="1454"/>
      <c r="O41" s="239"/>
    </row>
    <row r="42" spans="1:15" s="70" customFormat="1" ht="11.25" hidden="1">
      <c r="A42" s="1819"/>
      <c r="B42" s="665" t="s">
        <v>5450</v>
      </c>
      <c r="C42" s="493" t="s">
        <v>5107</v>
      </c>
      <c r="D42" s="260" t="s">
        <v>8441</v>
      </c>
      <c r="E42" s="329" t="s">
        <v>8442</v>
      </c>
      <c r="F42" s="1036" t="e">
        <f t="shared" ref="F42:F50" si="42">E42+37</f>
        <v>#VALUE!</v>
      </c>
      <c r="G42" s="1036" t="e">
        <f t="shared" ref="G42:G50" si="43">E42+41</f>
        <v>#VALUE!</v>
      </c>
      <c r="H42" s="1036" t="e">
        <f t="shared" ref="H42:H50" si="44">E42+44</f>
        <v>#VALUE!</v>
      </c>
      <c r="I42" s="1036" t="e">
        <f t="shared" ref="I42:I50" si="45">E42+50</f>
        <v>#VALUE!</v>
      </c>
      <c r="J42" s="1036" t="e">
        <f t="shared" ref="J42:J50" si="46">E42+53</f>
        <v>#VALUE!</v>
      </c>
      <c r="K42" s="1225">
        <f>K41+7</f>
        <v>45443</v>
      </c>
      <c r="L42" s="1043">
        <f t="shared" ref="L42" si="47">K42+1</f>
        <v>45444</v>
      </c>
      <c r="M42" s="1454"/>
      <c r="O42" s="239"/>
    </row>
    <row r="43" spans="1:15" s="70" customFormat="1" ht="11.25" hidden="1">
      <c r="A43" s="1819"/>
      <c r="B43" s="665" t="s">
        <v>5454</v>
      </c>
      <c r="C43" s="493" t="s">
        <v>7457</v>
      </c>
      <c r="D43" s="260" t="s">
        <v>8443</v>
      </c>
      <c r="E43" s="329" t="s">
        <v>8442</v>
      </c>
      <c r="F43" s="1036"/>
      <c r="G43" s="1036"/>
      <c r="H43" s="1036"/>
      <c r="I43" s="1036"/>
      <c r="J43" s="1036"/>
      <c r="K43" s="1225">
        <v>45450</v>
      </c>
      <c r="L43" s="1043">
        <f t="shared" ref="L43:L50" si="48">K43+1</f>
        <v>45451</v>
      </c>
      <c r="M43" s="1454"/>
      <c r="O43" s="239"/>
    </row>
    <row r="44" spans="1:15" s="70" customFormat="1" ht="11.25" hidden="1">
      <c r="A44" s="1819"/>
      <c r="B44" s="665" t="s">
        <v>5458</v>
      </c>
      <c r="C44" s="493" t="s">
        <v>7018</v>
      </c>
      <c r="D44" s="260" t="s">
        <v>8444</v>
      </c>
      <c r="E44" s="329" t="s">
        <v>8442</v>
      </c>
      <c r="F44" s="1036"/>
      <c r="G44" s="1036"/>
      <c r="H44" s="1036"/>
      <c r="I44" s="1036"/>
      <c r="J44" s="1036"/>
      <c r="K44" s="1225">
        <v>45457</v>
      </c>
      <c r="L44" s="1043">
        <f t="shared" si="48"/>
        <v>45458</v>
      </c>
      <c r="M44" s="1454"/>
      <c r="O44" s="239"/>
    </row>
    <row r="45" spans="1:15" s="70" customFormat="1" ht="11.25" hidden="1">
      <c r="A45" s="1819"/>
      <c r="B45" s="665" t="s">
        <v>5463</v>
      </c>
      <c r="C45" s="441" t="s">
        <v>8407</v>
      </c>
      <c r="D45" s="260" t="s">
        <v>1956</v>
      </c>
      <c r="E45" s="260">
        <v>45469</v>
      </c>
      <c r="F45" s="260">
        <f t="shared" si="42"/>
        <v>45506</v>
      </c>
      <c r="G45" s="260">
        <f t="shared" si="43"/>
        <v>45510</v>
      </c>
      <c r="H45" s="260">
        <f t="shared" si="44"/>
        <v>45513</v>
      </c>
      <c r="I45" s="260">
        <f t="shared" si="45"/>
        <v>45519</v>
      </c>
      <c r="J45" s="260">
        <f t="shared" si="46"/>
        <v>45522</v>
      </c>
      <c r="K45" s="1225">
        <v>45464</v>
      </c>
      <c r="L45" s="1043">
        <f t="shared" si="48"/>
        <v>45465</v>
      </c>
      <c r="M45" s="1454"/>
      <c r="O45" s="239"/>
    </row>
    <row r="46" spans="1:15" s="70" customFormat="1" ht="11.25" hidden="1">
      <c r="A46" s="1819"/>
      <c r="B46" s="665" t="s">
        <v>5466</v>
      </c>
      <c r="C46" s="441" t="s">
        <v>8445</v>
      </c>
      <c r="D46" s="260" t="s">
        <v>1959</v>
      </c>
      <c r="E46" s="260">
        <v>45479</v>
      </c>
      <c r="F46" s="260">
        <f t="shared" si="42"/>
        <v>45516</v>
      </c>
      <c r="G46" s="260">
        <f t="shared" si="43"/>
        <v>45520</v>
      </c>
      <c r="H46" s="260">
        <f t="shared" si="44"/>
        <v>45523</v>
      </c>
      <c r="I46" s="260">
        <f t="shared" si="45"/>
        <v>45529</v>
      </c>
      <c r="J46" s="260">
        <f t="shared" si="46"/>
        <v>45532</v>
      </c>
      <c r="K46" s="1225">
        <v>45471</v>
      </c>
      <c r="L46" s="1043">
        <f t="shared" si="48"/>
        <v>45472</v>
      </c>
      <c r="M46" s="1454"/>
      <c r="O46" s="239"/>
    </row>
    <row r="47" spans="1:15" s="70" customFormat="1" ht="11.25" hidden="1">
      <c r="A47" s="1819"/>
      <c r="B47" s="665" t="s">
        <v>5469</v>
      </c>
      <c r="C47" s="441" t="s">
        <v>5447</v>
      </c>
      <c r="D47" s="260" t="s">
        <v>8446</v>
      </c>
      <c r="E47" s="260">
        <v>45486</v>
      </c>
      <c r="F47" s="260">
        <f t="shared" si="42"/>
        <v>45523</v>
      </c>
      <c r="G47" s="260">
        <f t="shared" si="43"/>
        <v>45527</v>
      </c>
      <c r="H47" s="260">
        <f t="shared" si="44"/>
        <v>45530</v>
      </c>
      <c r="I47" s="260">
        <f t="shared" si="45"/>
        <v>45536</v>
      </c>
      <c r="J47" s="260">
        <f t="shared" si="46"/>
        <v>45539</v>
      </c>
      <c r="K47" s="1225">
        <v>45478</v>
      </c>
      <c r="L47" s="1043">
        <f t="shared" si="48"/>
        <v>45479</v>
      </c>
      <c r="M47" s="1454"/>
      <c r="O47" s="239"/>
    </row>
    <row r="48" spans="1:15" s="70" customFormat="1" ht="11.25" hidden="1">
      <c r="A48" s="1819"/>
      <c r="B48" s="665" t="s">
        <v>5473</v>
      </c>
      <c r="C48" s="1880" t="s">
        <v>404</v>
      </c>
      <c r="D48" s="260" t="s">
        <v>8447</v>
      </c>
      <c r="E48" s="1036">
        <v>45485</v>
      </c>
      <c r="F48" s="1036"/>
      <c r="G48" s="1036"/>
      <c r="H48" s="1036"/>
      <c r="I48" s="1036"/>
      <c r="J48" s="1036"/>
      <c r="K48" s="1225">
        <v>45485</v>
      </c>
      <c r="L48" s="1043">
        <f t="shared" si="48"/>
        <v>45486</v>
      </c>
      <c r="M48" s="1454"/>
      <c r="O48" s="239"/>
    </row>
    <row r="49" spans="1:15" s="70" customFormat="1" ht="11.25" hidden="1">
      <c r="A49" s="1819"/>
      <c r="B49" s="665" t="s">
        <v>5476</v>
      </c>
      <c r="C49" s="441" t="s">
        <v>8409</v>
      </c>
      <c r="D49" s="260" t="s">
        <v>8448</v>
      </c>
      <c r="E49" s="260">
        <v>45498</v>
      </c>
      <c r="F49" s="260">
        <f t="shared" si="42"/>
        <v>45535</v>
      </c>
      <c r="G49" s="260">
        <f t="shared" si="43"/>
        <v>45539</v>
      </c>
      <c r="H49" s="260">
        <f t="shared" si="44"/>
        <v>45542</v>
      </c>
      <c r="I49" s="260">
        <f t="shared" si="45"/>
        <v>45548</v>
      </c>
      <c r="J49" s="260">
        <f t="shared" si="46"/>
        <v>45551</v>
      </c>
      <c r="K49" s="1225">
        <v>45492</v>
      </c>
      <c r="L49" s="1043">
        <f t="shared" si="48"/>
        <v>45493</v>
      </c>
      <c r="M49" s="1454"/>
      <c r="O49" s="239"/>
    </row>
    <row r="50" spans="1:15" s="70" customFormat="1" ht="11.25" hidden="1">
      <c r="A50" s="1819"/>
      <c r="B50" s="665" t="s">
        <v>5479</v>
      </c>
      <c r="C50" s="441" t="s">
        <v>8411</v>
      </c>
      <c r="D50" s="260" t="s">
        <v>8449</v>
      </c>
      <c r="E50" s="260">
        <v>45502</v>
      </c>
      <c r="F50" s="260">
        <f t="shared" si="42"/>
        <v>45539</v>
      </c>
      <c r="G50" s="260">
        <f t="shared" si="43"/>
        <v>45543</v>
      </c>
      <c r="H50" s="260">
        <f t="shared" si="44"/>
        <v>45546</v>
      </c>
      <c r="I50" s="260">
        <f t="shared" si="45"/>
        <v>45552</v>
      </c>
      <c r="J50" s="260">
        <f t="shared" si="46"/>
        <v>45555</v>
      </c>
      <c r="K50" s="1225">
        <v>45499</v>
      </c>
      <c r="L50" s="1043">
        <f t="shared" si="48"/>
        <v>45500</v>
      </c>
      <c r="M50" s="1454"/>
      <c r="O50" s="239"/>
    </row>
    <row r="51" spans="1:15" s="70" customFormat="1" ht="11.25" hidden="1">
      <c r="A51" s="1819"/>
      <c r="B51" s="665" t="s">
        <v>5483</v>
      </c>
      <c r="C51" s="441" t="s">
        <v>8425</v>
      </c>
      <c r="D51" s="260" t="s">
        <v>1975</v>
      </c>
      <c r="E51" s="260">
        <v>45511</v>
      </c>
      <c r="F51" s="2478" t="s">
        <v>391</v>
      </c>
      <c r="G51" s="260">
        <f>E51+41</f>
        <v>45552</v>
      </c>
      <c r="H51" s="260">
        <f>E51+44</f>
        <v>45555</v>
      </c>
      <c r="I51" s="260">
        <f>E51+50</f>
        <v>45561</v>
      </c>
      <c r="J51" s="260">
        <f>E51+53</f>
        <v>45564</v>
      </c>
      <c r="K51" s="1225">
        <v>45506</v>
      </c>
      <c r="L51" s="1043">
        <f t="shared" ref="L51:L58" si="49">K51+1</f>
        <v>45507</v>
      </c>
      <c r="M51" s="1454"/>
      <c r="O51" s="239"/>
    </row>
    <row r="52" spans="1:15" s="70" customFormat="1" ht="11.25" hidden="1">
      <c r="A52" s="1819"/>
      <c r="B52" s="665" t="s">
        <v>5486</v>
      </c>
      <c r="C52" s="441" t="s">
        <v>8414</v>
      </c>
      <c r="D52" s="260" t="s">
        <v>1978</v>
      </c>
      <c r="E52" s="260">
        <v>45513</v>
      </c>
      <c r="F52" s="260">
        <f>E52+37</f>
        <v>45550</v>
      </c>
      <c r="G52" s="260">
        <f>E52+41</f>
        <v>45554</v>
      </c>
      <c r="H52" s="260">
        <f>E52+44</f>
        <v>45557</v>
      </c>
      <c r="I52" s="260">
        <f>E52+50</f>
        <v>45563</v>
      </c>
      <c r="J52" s="260">
        <f>E52+53</f>
        <v>45566</v>
      </c>
      <c r="K52" s="1225">
        <v>45513</v>
      </c>
      <c r="L52" s="1043">
        <f t="shared" si="49"/>
        <v>45514</v>
      </c>
      <c r="M52" s="1454"/>
      <c r="O52" s="239"/>
    </row>
    <row r="53" spans="1:15" s="70" customFormat="1" ht="11.25" hidden="1">
      <c r="A53" s="3030" t="s">
        <v>8450</v>
      </c>
      <c r="B53" s="665" t="s">
        <v>5490</v>
      </c>
      <c r="C53" s="493" t="s">
        <v>5031</v>
      </c>
      <c r="D53" s="260" t="s">
        <v>8451</v>
      </c>
      <c r="E53" s="1036">
        <v>45520</v>
      </c>
      <c r="F53" s="1036"/>
      <c r="G53" s="1036"/>
      <c r="H53" s="1036"/>
      <c r="I53" s="1036"/>
      <c r="J53" s="1036"/>
      <c r="K53" s="1225">
        <v>45520</v>
      </c>
      <c r="L53" s="1043">
        <f t="shared" si="49"/>
        <v>45521</v>
      </c>
      <c r="M53" s="1454"/>
      <c r="O53" s="239"/>
    </row>
    <row r="54" spans="1:15" s="70" customFormat="1" ht="11.25" hidden="1">
      <c r="A54" s="1819"/>
      <c r="B54" s="665" t="s">
        <v>5495</v>
      </c>
      <c r="C54" s="1880" t="s">
        <v>404</v>
      </c>
      <c r="D54" s="260" t="s">
        <v>1983</v>
      </c>
      <c r="E54" s="1036">
        <v>45527</v>
      </c>
      <c r="F54" s="1036"/>
      <c r="G54" s="1036"/>
      <c r="H54" s="1036"/>
      <c r="I54" s="1036"/>
      <c r="J54" s="1036"/>
      <c r="K54" s="1225">
        <v>45527</v>
      </c>
      <c r="L54" s="1043">
        <f t="shared" si="49"/>
        <v>45528</v>
      </c>
      <c r="M54" s="1454"/>
      <c r="O54" s="239"/>
    </row>
    <row r="55" spans="1:15" s="70" customFormat="1" ht="11.25" hidden="1">
      <c r="A55" s="1819"/>
      <c r="B55" s="665" t="s">
        <v>5499</v>
      </c>
      <c r="C55" s="281" t="s">
        <v>7457</v>
      </c>
      <c r="D55" s="260" t="s">
        <v>8452</v>
      </c>
      <c r="E55" s="260">
        <v>45543</v>
      </c>
      <c r="F55" s="260">
        <f>E55+37</f>
        <v>45580</v>
      </c>
      <c r="G55" s="260">
        <f>E55+41</f>
        <v>45584</v>
      </c>
      <c r="H55" s="260">
        <f>E55+44</f>
        <v>45587</v>
      </c>
      <c r="I55" s="260">
        <f>E55+50</f>
        <v>45593</v>
      </c>
      <c r="J55" s="260">
        <f>E55+53</f>
        <v>45596</v>
      </c>
      <c r="K55" s="1225">
        <v>45534</v>
      </c>
      <c r="L55" s="1043">
        <f t="shared" si="49"/>
        <v>45535</v>
      </c>
      <c r="M55" s="2753">
        <f t="shared" ref="M55:M68" si="50">WEEKNUM(L55)</f>
        <v>35</v>
      </c>
      <c r="O55" s="239"/>
    </row>
    <row r="56" spans="1:15" s="70" customFormat="1" ht="11.25" hidden="1">
      <c r="A56" s="1819"/>
      <c r="B56" s="665" t="s">
        <v>5504</v>
      </c>
      <c r="C56" s="281" t="s">
        <v>5529</v>
      </c>
      <c r="D56" s="260" t="s">
        <v>8453</v>
      </c>
      <c r="E56" s="260">
        <v>45551</v>
      </c>
      <c r="F56" s="1036"/>
      <c r="G56" s="260">
        <f>E56+41</f>
        <v>45592</v>
      </c>
      <c r="H56" s="260">
        <f>E56+44</f>
        <v>45595</v>
      </c>
      <c r="I56" s="260">
        <f>E56+50</f>
        <v>45601</v>
      </c>
      <c r="J56" s="260">
        <f>E56+53</f>
        <v>45604</v>
      </c>
      <c r="K56" s="1225">
        <v>45541</v>
      </c>
      <c r="L56" s="1043">
        <f t="shared" si="49"/>
        <v>45542</v>
      </c>
      <c r="M56" s="2753">
        <f t="shared" si="50"/>
        <v>36</v>
      </c>
      <c r="O56" s="239"/>
    </row>
    <row r="57" spans="1:15" s="70" customFormat="1" ht="11.25" hidden="1">
      <c r="A57" s="1819"/>
      <c r="B57" s="665" t="s">
        <v>5323</v>
      </c>
      <c r="C57" s="1880" t="s">
        <v>404</v>
      </c>
      <c r="D57" s="260" t="s">
        <v>1995</v>
      </c>
      <c r="E57" s="1036">
        <v>45548</v>
      </c>
      <c r="F57" s="1036"/>
      <c r="G57" s="1036"/>
      <c r="H57" s="1036"/>
      <c r="I57" s="1036"/>
      <c r="J57" s="1036"/>
      <c r="K57" s="1225">
        <v>45548</v>
      </c>
      <c r="L57" s="1043">
        <f t="shared" si="49"/>
        <v>45549</v>
      </c>
      <c r="M57" s="2753">
        <f t="shared" si="50"/>
        <v>37</v>
      </c>
      <c r="O57" s="239"/>
    </row>
    <row r="58" spans="1:15" s="70" customFormat="1" ht="11.25" hidden="1">
      <c r="A58" s="1819"/>
      <c r="B58" s="665" t="s">
        <v>5327</v>
      </c>
      <c r="C58" s="281" t="s">
        <v>8407</v>
      </c>
      <c r="D58" s="260" t="s">
        <v>1997</v>
      </c>
      <c r="E58" s="260">
        <v>45559</v>
      </c>
      <c r="F58" s="260">
        <f>E58+37</f>
        <v>45596</v>
      </c>
      <c r="G58" s="260">
        <f>E58+41</f>
        <v>45600</v>
      </c>
      <c r="H58" s="260">
        <f>E58+44</f>
        <v>45603</v>
      </c>
      <c r="I58" s="260">
        <f>E58+50</f>
        <v>45609</v>
      </c>
      <c r="J58" s="260">
        <f>E58+53</f>
        <v>45612</v>
      </c>
      <c r="K58" s="1225">
        <v>45555</v>
      </c>
      <c r="L58" s="1043">
        <f t="shared" si="49"/>
        <v>45556</v>
      </c>
      <c r="M58" s="2753">
        <f t="shared" si="50"/>
        <v>38</v>
      </c>
      <c r="O58" s="239"/>
    </row>
    <row r="59" spans="1:15" s="70" customFormat="1" ht="11.25" hidden="1">
      <c r="A59" s="1819"/>
      <c r="B59" s="665" t="s">
        <v>5330</v>
      </c>
      <c r="C59" s="281" t="s">
        <v>8445</v>
      </c>
      <c r="D59" s="260" t="s">
        <v>2001</v>
      </c>
      <c r="E59" s="260">
        <v>45565</v>
      </c>
      <c r="F59" s="260">
        <f t="shared" ref="F59:F62" si="51">E59+37</f>
        <v>45602</v>
      </c>
      <c r="G59" s="260">
        <f t="shared" ref="G59:G61" si="52">E59+41</f>
        <v>45606</v>
      </c>
      <c r="H59" s="260">
        <f t="shared" ref="H59:H61" si="53">E59+44</f>
        <v>45609</v>
      </c>
      <c r="I59" s="260">
        <f t="shared" ref="I59:I61" si="54">E59+50</f>
        <v>45615</v>
      </c>
      <c r="J59" s="260">
        <f t="shared" ref="J59:J61" si="55">E59+53</f>
        <v>45618</v>
      </c>
      <c r="K59" s="1225">
        <v>45562</v>
      </c>
      <c r="L59" s="1043">
        <f t="shared" ref="L59:L62" si="56">K59+1</f>
        <v>45563</v>
      </c>
      <c r="M59" s="2753">
        <f t="shared" si="50"/>
        <v>39</v>
      </c>
      <c r="O59" s="239"/>
    </row>
    <row r="60" spans="1:15" s="70" customFormat="1" ht="11.25" hidden="1">
      <c r="A60" s="3030" t="s">
        <v>8454</v>
      </c>
      <c r="B60" s="665" t="s">
        <v>5334</v>
      </c>
      <c r="C60" s="1880" t="s">
        <v>404</v>
      </c>
      <c r="D60" s="260" t="s">
        <v>8455</v>
      </c>
      <c r="E60" s="1036">
        <v>45569</v>
      </c>
      <c r="F60" s="1036">
        <f t="shared" si="51"/>
        <v>45606</v>
      </c>
      <c r="G60" s="1036">
        <f t="shared" si="52"/>
        <v>45610</v>
      </c>
      <c r="H60" s="1036">
        <f t="shared" si="53"/>
        <v>45613</v>
      </c>
      <c r="I60" s="1036">
        <f t="shared" si="54"/>
        <v>45619</v>
      </c>
      <c r="J60" s="1036">
        <f t="shared" si="55"/>
        <v>45622</v>
      </c>
      <c r="K60" s="1225">
        <v>45569</v>
      </c>
      <c r="L60" s="1043">
        <f t="shared" si="56"/>
        <v>45570</v>
      </c>
      <c r="M60" s="2753">
        <f t="shared" si="50"/>
        <v>40</v>
      </c>
      <c r="O60" s="239"/>
    </row>
    <row r="61" spans="1:15" s="70" customFormat="1" ht="11.25" hidden="1">
      <c r="A61" s="1819"/>
      <c r="B61" s="665" t="s">
        <v>5338</v>
      </c>
      <c r="C61" s="281" t="s">
        <v>8409</v>
      </c>
      <c r="D61" s="260" t="s">
        <v>8456</v>
      </c>
      <c r="E61" s="260">
        <v>45588</v>
      </c>
      <c r="F61" s="1036">
        <f t="shared" si="51"/>
        <v>45625</v>
      </c>
      <c r="G61" s="260">
        <f t="shared" si="52"/>
        <v>45629</v>
      </c>
      <c r="H61" s="260">
        <f t="shared" si="53"/>
        <v>45632</v>
      </c>
      <c r="I61" s="260">
        <f t="shared" si="54"/>
        <v>45638</v>
      </c>
      <c r="J61" s="260">
        <f t="shared" si="55"/>
        <v>45641</v>
      </c>
      <c r="K61" s="1225">
        <v>45576</v>
      </c>
      <c r="L61" s="1043">
        <f t="shared" si="56"/>
        <v>45577</v>
      </c>
      <c r="M61" s="2753">
        <f t="shared" si="50"/>
        <v>41</v>
      </c>
      <c r="O61" s="239"/>
    </row>
    <row r="62" spans="1:15" s="70" customFormat="1" ht="11.25" hidden="1">
      <c r="A62" s="3030" t="s">
        <v>8457</v>
      </c>
      <c r="B62" s="665" t="s">
        <v>5341</v>
      </c>
      <c r="C62" s="1880" t="s">
        <v>404</v>
      </c>
      <c r="D62" s="260" t="s">
        <v>8458</v>
      </c>
      <c r="E62" s="1036">
        <v>45603</v>
      </c>
      <c r="F62" s="1036">
        <f t="shared" si="51"/>
        <v>45640</v>
      </c>
      <c r="G62" s="1036"/>
      <c r="H62" s="1036"/>
      <c r="I62" s="1036"/>
      <c r="J62" s="1036"/>
      <c r="K62" s="1225">
        <v>45583</v>
      </c>
      <c r="L62" s="1043">
        <f t="shared" si="56"/>
        <v>45584</v>
      </c>
      <c r="M62" s="2753">
        <f t="shared" si="50"/>
        <v>42</v>
      </c>
      <c r="O62" s="239"/>
    </row>
    <row r="63" spans="1:15" s="70" customFormat="1" ht="11.25" hidden="1">
      <c r="A63" s="3030" t="s">
        <v>8406</v>
      </c>
      <c r="B63" s="665" t="s">
        <v>5343</v>
      </c>
      <c r="C63" s="1880" t="s">
        <v>404</v>
      </c>
      <c r="D63" s="260" t="s">
        <v>2012</v>
      </c>
      <c r="E63" s="1036">
        <v>45599</v>
      </c>
      <c r="F63" s="1036">
        <f>E63+37</f>
        <v>45636</v>
      </c>
      <c r="G63" s="1036"/>
      <c r="H63" s="1036"/>
      <c r="I63" s="1036"/>
      <c r="J63" s="1036"/>
      <c r="K63" s="1225">
        <v>45590</v>
      </c>
      <c r="L63" s="1043">
        <f t="shared" ref="L63:L68" si="57">K63+1</f>
        <v>45591</v>
      </c>
      <c r="M63" s="2753">
        <f t="shared" si="50"/>
        <v>43</v>
      </c>
      <c r="O63" s="239"/>
    </row>
    <row r="64" spans="1:15" s="70" customFormat="1" ht="11.25" hidden="1">
      <c r="A64" s="1819"/>
      <c r="B64" s="665" t="s">
        <v>5346</v>
      </c>
      <c r="C64" s="281" t="s">
        <v>8414</v>
      </c>
      <c r="D64" s="260" t="s">
        <v>2016</v>
      </c>
      <c r="E64" s="260">
        <v>45624</v>
      </c>
      <c r="F64" s="1036">
        <f>E64+37</f>
        <v>45661</v>
      </c>
      <c r="G64" s="260">
        <f>E64+41</f>
        <v>45665</v>
      </c>
      <c r="H64" s="260">
        <f>E64+44</f>
        <v>45668</v>
      </c>
      <c r="I64" s="260">
        <f>E64+50</f>
        <v>45674</v>
      </c>
      <c r="J64" s="260">
        <f>E64+53</f>
        <v>45677</v>
      </c>
      <c r="K64" s="1225">
        <v>45597</v>
      </c>
      <c r="L64" s="1043">
        <f t="shared" si="57"/>
        <v>45598</v>
      </c>
      <c r="M64" s="2753">
        <f t="shared" si="50"/>
        <v>44</v>
      </c>
      <c r="O64" s="239"/>
    </row>
    <row r="65" spans="1:16" s="70" customFormat="1" ht="11.25" hidden="1">
      <c r="A65" s="3030" t="s">
        <v>8450</v>
      </c>
      <c r="B65" s="665" t="s">
        <v>5349</v>
      </c>
      <c r="C65" s="1880" t="s">
        <v>404</v>
      </c>
      <c r="D65" s="260" t="s">
        <v>8459</v>
      </c>
      <c r="E65" s="1036">
        <v>45609</v>
      </c>
      <c r="F65" s="1036"/>
      <c r="G65" s="1036"/>
      <c r="H65" s="1036"/>
      <c r="I65" s="1036"/>
      <c r="J65" s="1036"/>
      <c r="K65" s="1225">
        <v>45604</v>
      </c>
      <c r="L65" s="1043">
        <f t="shared" si="57"/>
        <v>45605</v>
      </c>
      <c r="M65" s="2753">
        <f t="shared" si="50"/>
        <v>45</v>
      </c>
      <c r="O65" s="239"/>
    </row>
    <row r="66" spans="1:16" s="70" customFormat="1" ht="11.25" hidden="1">
      <c r="A66" s="1819"/>
      <c r="B66" s="665" t="s">
        <v>5352</v>
      </c>
      <c r="C66" s="281" t="s">
        <v>8460</v>
      </c>
      <c r="D66" s="260" t="s">
        <v>8461</v>
      </c>
      <c r="E66" s="260">
        <v>45627</v>
      </c>
      <c r="F66" s="1036">
        <f>E66+37</f>
        <v>45664</v>
      </c>
      <c r="G66" s="260">
        <f>E66+41</f>
        <v>45668</v>
      </c>
      <c r="H66" s="260">
        <f>E66+44</f>
        <v>45671</v>
      </c>
      <c r="I66" s="260">
        <f>E66+50</f>
        <v>45677</v>
      </c>
      <c r="J66" s="260">
        <f>E66+53</f>
        <v>45680</v>
      </c>
      <c r="K66" s="1225">
        <v>45611</v>
      </c>
      <c r="L66" s="1043">
        <f t="shared" si="57"/>
        <v>45612</v>
      </c>
      <c r="M66" s="2753">
        <f t="shared" si="50"/>
        <v>46</v>
      </c>
      <c r="O66" s="239"/>
    </row>
    <row r="67" spans="1:16" s="70" customFormat="1" ht="11.25" hidden="1">
      <c r="A67" s="1819"/>
      <c r="B67" s="665" t="s">
        <v>5356</v>
      </c>
      <c r="C67" s="493" t="s">
        <v>404</v>
      </c>
      <c r="D67" s="260" t="s">
        <v>8462</v>
      </c>
      <c r="E67" s="1036">
        <v>45618</v>
      </c>
      <c r="F67" s="1036"/>
      <c r="G67" s="1036"/>
      <c r="H67" s="1036"/>
      <c r="I67" s="1036"/>
      <c r="J67" s="1036"/>
      <c r="K67" s="1225">
        <v>45618</v>
      </c>
      <c r="L67" s="1043">
        <f t="shared" si="57"/>
        <v>45619</v>
      </c>
      <c r="M67" s="2753">
        <f t="shared" si="50"/>
        <v>47</v>
      </c>
      <c r="O67" s="239"/>
    </row>
    <row r="68" spans="1:16" s="70" customFormat="1" ht="11.25" hidden="1">
      <c r="A68" s="1819"/>
      <c r="B68" s="665" t="s">
        <v>5359</v>
      </c>
      <c r="C68" s="281" t="s">
        <v>7457</v>
      </c>
      <c r="D68" s="260" t="s">
        <v>8463</v>
      </c>
      <c r="E68" s="260">
        <v>45629</v>
      </c>
      <c r="F68" s="1036">
        <f>E68+37</f>
        <v>45666</v>
      </c>
      <c r="G68" s="260">
        <f>E68+41</f>
        <v>45670</v>
      </c>
      <c r="H68" s="260">
        <f>E68+44</f>
        <v>45673</v>
      </c>
      <c r="I68" s="260">
        <f>E68+50</f>
        <v>45679</v>
      </c>
      <c r="J68" s="260">
        <f>E68+53</f>
        <v>45682</v>
      </c>
      <c r="K68" s="1225">
        <v>45625</v>
      </c>
      <c r="L68" s="1043">
        <f t="shared" si="57"/>
        <v>45626</v>
      </c>
      <c r="M68" s="2753">
        <f t="shared" si="50"/>
        <v>48</v>
      </c>
      <c r="O68" s="239"/>
    </row>
    <row r="69" spans="1:16" s="70" customFormat="1" ht="11.25" hidden="1">
      <c r="A69" s="1819" t="s">
        <v>8464</v>
      </c>
      <c r="B69" s="665" t="s">
        <v>5363</v>
      </c>
      <c r="C69" s="493" t="s">
        <v>404</v>
      </c>
      <c r="D69" s="260" t="s">
        <v>8465</v>
      </c>
      <c r="E69" s="1036">
        <v>45632</v>
      </c>
      <c r="F69" s="1036">
        <f t="shared" ref="F69:F71" si="58">E69+37</f>
        <v>45669</v>
      </c>
      <c r="G69" s="1036">
        <f t="shared" ref="G69:G71" si="59">E69+41</f>
        <v>45673</v>
      </c>
      <c r="H69" s="1036">
        <f t="shared" ref="H69:H71" si="60">E69+44</f>
        <v>45676</v>
      </c>
      <c r="I69" s="1036">
        <f t="shared" ref="I69:I71" si="61">E69+50</f>
        <v>45682</v>
      </c>
      <c r="J69" s="1036">
        <f t="shared" ref="J69:J71" si="62">E69+53</f>
        <v>45685</v>
      </c>
      <c r="K69" s="1225">
        <v>45632</v>
      </c>
      <c r="L69" s="1043">
        <f t="shared" ref="L69:L72" si="63">K69+1</f>
        <v>45633</v>
      </c>
      <c r="M69" s="2753">
        <f t="shared" ref="M69:M72" si="64">WEEKNUM(L69)</f>
        <v>49</v>
      </c>
      <c r="O69" s="239"/>
    </row>
    <row r="70" spans="1:16" s="70" customFormat="1" ht="11.25" hidden="1">
      <c r="A70" s="1819"/>
      <c r="B70" s="665" t="s">
        <v>5366</v>
      </c>
      <c r="C70" s="281" t="s">
        <v>8407</v>
      </c>
      <c r="D70" s="260" t="s">
        <v>2038</v>
      </c>
      <c r="E70" s="260">
        <v>45639</v>
      </c>
      <c r="F70" s="1036">
        <f t="shared" si="58"/>
        <v>45676</v>
      </c>
      <c r="G70" s="260">
        <f t="shared" si="59"/>
        <v>45680</v>
      </c>
      <c r="H70" s="260">
        <f t="shared" si="60"/>
        <v>45683</v>
      </c>
      <c r="I70" s="260">
        <f t="shared" si="61"/>
        <v>45689</v>
      </c>
      <c r="J70" s="260">
        <f t="shared" si="62"/>
        <v>45692</v>
      </c>
      <c r="K70" s="1225">
        <v>45639</v>
      </c>
      <c r="L70" s="1043">
        <f t="shared" si="63"/>
        <v>45640</v>
      </c>
      <c r="M70" s="2753">
        <f t="shared" si="64"/>
        <v>50</v>
      </c>
      <c r="O70" s="239"/>
    </row>
    <row r="71" spans="1:16" s="70" customFormat="1" ht="11.25" hidden="1">
      <c r="A71" s="1819"/>
      <c r="B71" s="665" t="s">
        <v>5370</v>
      </c>
      <c r="C71" s="281" t="s">
        <v>8445</v>
      </c>
      <c r="D71" s="260" t="s">
        <v>2042</v>
      </c>
      <c r="E71" s="260">
        <v>45646</v>
      </c>
      <c r="F71" s="1036">
        <f t="shared" si="58"/>
        <v>45683</v>
      </c>
      <c r="G71" s="260">
        <f t="shared" si="59"/>
        <v>45687</v>
      </c>
      <c r="H71" s="260">
        <f t="shared" si="60"/>
        <v>45690</v>
      </c>
      <c r="I71" s="260">
        <f t="shared" si="61"/>
        <v>45696</v>
      </c>
      <c r="J71" s="260">
        <f t="shared" si="62"/>
        <v>45699</v>
      </c>
      <c r="K71" s="1225">
        <v>45646</v>
      </c>
      <c r="L71" s="1043">
        <f t="shared" si="63"/>
        <v>45647</v>
      </c>
      <c r="M71" s="2753">
        <f t="shared" si="64"/>
        <v>51</v>
      </c>
      <c r="O71" s="239"/>
    </row>
    <row r="72" spans="1:16" s="70" customFormat="1" ht="11.25" hidden="1">
      <c r="A72" s="1819"/>
      <c r="B72" s="665" t="s">
        <v>5374</v>
      </c>
      <c r="C72" s="493" t="s">
        <v>404</v>
      </c>
      <c r="D72" s="260" t="s">
        <v>8466</v>
      </c>
      <c r="E72" s="1036">
        <v>45653</v>
      </c>
      <c r="F72" s="1036">
        <f t="shared" ref="F72:F77" si="65">E72+37</f>
        <v>45690</v>
      </c>
      <c r="G72" s="1036"/>
      <c r="H72" s="1036"/>
      <c r="I72" s="1036"/>
      <c r="J72" s="1036"/>
      <c r="K72" s="1225">
        <v>45653</v>
      </c>
      <c r="L72" s="1043">
        <f t="shared" si="63"/>
        <v>45654</v>
      </c>
      <c r="M72" s="2753">
        <f t="shared" si="64"/>
        <v>52</v>
      </c>
      <c r="O72" s="239"/>
    </row>
    <row r="73" spans="1:16" s="70" customFormat="1" ht="11.25" hidden="1">
      <c r="A73" s="1819"/>
      <c r="B73" s="665" t="s">
        <v>8467</v>
      </c>
      <c r="C73" s="281" t="s">
        <v>5137</v>
      </c>
      <c r="D73" s="260" t="s">
        <v>8468</v>
      </c>
      <c r="E73" s="260">
        <v>45660</v>
      </c>
      <c r="F73" s="1036">
        <f t="shared" si="65"/>
        <v>45697</v>
      </c>
      <c r="G73" s="260">
        <f t="shared" ref="G73:G74" si="66">E73+41</f>
        <v>45701</v>
      </c>
      <c r="H73" s="260">
        <f t="shared" ref="H73:H74" si="67">E73+44</f>
        <v>45704</v>
      </c>
      <c r="I73" s="260">
        <f t="shared" ref="I73:I74" si="68">E73+50</f>
        <v>45710</v>
      </c>
      <c r="J73" s="260">
        <f t="shared" ref="J73:J74" si="69">E73+53</f>
        <v>45713</v>
      </c>
      <c r="K73" s="1225">
        <v>45660</v>
      </c>
      <c r="L73" s="1043">
        <f t="shared" ref="L73:L77" si="70">K73+1</f>
        <v>45661</v>
      </c>
      <c r="M73" s="2753">
        <f t="shared" ref="M73:M77" si="71">WEEKNUM(L73)</f>
        <v>1</v>
      </c>
      <c r="O73" s="239"/>
    </row>
    <row r="74" spans="1:16" s="70" customFormat="1" ht="11.25" hidden="1">
      <c r="A74" s="1819"/>
      <c r="B74" s="665" t="s">
        <v>5381</v>
      </c>
      <c r="C74" s="281" t="s">
        <v>8409</v>
      </c>
      <c r="D74" s="260" t="s">
        <v>8469</v>
      </c>
      <c r="E74" s="260">
        <v>45667</v>
      </c>
      <c r="F74" s="1036">
        <f t="shared" si="65"/>
        <v>45704</v>
      </c>
      <c r="G74" s="260">
        <f t="shared" si="66"/>
        <v>45708</v>
      </c>
      <c r="H74" s="260">
        <f t="shared" si="67"/>
        <v>45711</v>
      </c>
      <c r="I74" s="260">
        <f t="shared" si="68"/>
        <v>45717</v>
      </c>
      <c r="J74" s="260">
        <f t="shared" si="69"/>
        <v>45720</v>
      </c>
      <c r="K74" s="1225">
        <v>45667</v>
      </c>
      <c r="L74" s="1043">
        <f t="shared" si="70"/>
        <v>45668</v>
      </c>
      <c r="M74" s="2753">
        <f t="shared" si="71"/>
        <v>2</v>
      </c>
      <c r="O74" s="239"/>
    </row>
    <row r="75" spans="1:16" s="70" customFormat="1" ht="11.25" hidden="1">
      <c r="A75" s="1819"/>
      <c r="B75" s="665" t="s">
        <v>5385</v>
      </c>
      <c r="C75" s="493" t="s">
        <v>404</v>
      </c>
      <c r="D75" s="260" t="s">
        <v>8470</v>
      </c>
      <c r="E75" s="1036">
        <v>45674</v>
      </c>
      <c r="F75" s="1036">
        <f t="shared" si="65"/>
        <v>45711</v>
      </c>
      <c r="G75" s="1036"/>
      <c r="H75" s="1036"/>
      <c r="I75" s="1036"/>
      <c r="J75" s="1036"/>
      <c r="K75" s="1225">
        <v>45674</v>
      </c>
      <c r="L75" s="1043">
        <f t="shared" si="70"/>
        <v>45675</v>
      </c>
      <c r="M75" s="2753">
        <f t="shared" si="71"/>
        <v>3</v>
      </c>
      <c r="O75" s="239"/>
    </row>
    <row r="76" spans="1:16" s="70" customFormat="1" ht="11.25" hidden="1">
      <c r="A76" s="1819"/>
      <c r="B76" s="665" t="s">
        <v>5389</v>
      </c>
      <c r="C76" s="281" t="s">
        <v>8471</v>
      </c>
      <c r="D76" s="260" t="s">
        <v>2055</v>
      </c>
      <c r="E76" s="2926">
        <v>45681</v>
      </c>
      <c r="F76" s="1036">
        <f t="shared" si="65"/>
        <v>45718</v>
      </c>
      <c r="G76" s="1036"/>
      <c r="H76" s="1036"/>
      <c r="I76" s="1036"/>
      <c r="J76" s="1036"/>
      <c r="K76" s="1225">
        <v>45681</v>
      </c>
      <c r="L76" s="1043">
        <f t="shared" si="70"/>
        <v>45682</v>
      </c>
      <c r="M76" s="2753">
        <f t="shared" si="71"/>
        <v>4</v>
      </c>
      <c r="O76" s="239"/>
    </row>
    <row r="77" spans="1:16" s="70" customFormat="1" ht="11.25" hidden="1">
      <c r="A77" s="1819"/>
      <c r="B77" s="665" t="s">
        <v>5393</v>
      </c>
      <c r="C77" s="281" t="s">
        <v>8417</v>
      </c>
      <c r="D77" s="260" t="s">
        <v>8472</v>
      </c>
      <c r="E77" s="2926">
        <v>45696</v>
      </c>
      <c r="F77" s="1036">
        <f t="shared" si="65"/>
        <v>45733</v>
      </c>
      <c r="G77" s="1036"/>
      <c r="H77" s="1036"/>
      <c r="I77" s="1036"/>
      <c r="J77" s="1036"/>
      <c r="K77" s="1225">
        <v>45688</v>
      </c>
      <c r="L77" s="1043">
        <f t="shared" si="70"/>
        <v>45689</v>
      </c>
      <c r="M77" s="2753">
        <f t="shared" si="71"/>
        <v>5</v>
      </c>
      <c r="O77" s="239"/>
    </row>
    <row r="78" spans="1:16" s="70" customFormat="1" ht="11.25" hidden="1">
      <c r="A78" s="1819"/>
      <c r="B78" s="666"/>
      <c r="C78" s="76" t="s">
        <v>609</v>
      </c>
      <c r="D78" s="60"/>
      <c r="E78" s="60"/>
      <c r="F78" s="60"/>
      <c r="G78" s="60"/>
      <c r="H78" s="60"/>
      <c r="I78" s="60"/>
      <c r="J78" s="77"/>
      <c r="K78" s="60"/>
      <c r="L78" s="2706"/>
      <c r="M78" s="60"/>
      <c r="N78" s="80"/>
      <c r="O78" s="60"/>
      <c r="P78" s="60"/>
    </row>
    <row r="79" spans="1:16" s="70" customFormat="1" ht="11.25" hidden="1">
      <c r="A79" s="1819"/>
      <c r="B79" s="666"/>
      <c r="C79" s="76" t="s">
        <v>8473</v>
      </c>
      <c r="D79" s="60"/>
      <c r="E79" s="60"/>
      <c r="F79" s="161"/>
      <c r="G79" s="60"/>
      <c r="H79" s="60"/>
      <c r="I79" s="60"/>
      <c r="J79" s="109"/>
      <c r="K79" s="60"/>
      <c r="L79" s="64"/>
      <c r="M79" s="60"/>
      <c r="N79" s="80"/>
      <c r="O79" s="69"/>
      <c r="P79" s="69"/>
    </row>
    <row r="80" spans="1:16" s="69" customFormat="1" ht="11.25" hidden="1">
      <c r="A80" s="1819"/>
      <c r="B80" s="666"/>
      <c r="C80" s="230"/>
      <c r="E80" s="333"/>
      <c r="F80" s="225"/>
      <c r="G80" s="70"/>
      <c r="H80" s="70"/>
      <c r="I80" s="70"/>
      <c r="L80" s="70"/>
      <c r="M80" s="70"/>
      <c r="N80" s="70"/>
      <c r="O80" s="60"/>
      <c r="P80" s="60"/>
    </row>
    <row r="81" spans="1:16" s="69" customFormat="1" ht="11.25" hidden="1">
      <c r="A81" s="1819"/>
      <c r="B81" s="666"/>
      <c r="C81" s="230"/>
      <c r="E81" s="333"/>
      <c r="F81" s="225"/>
      <c r="G81" s="70"/>
      <c r="H81" s="70"/>
      <c r="I81" s="70"/>
      <c r="L81" s="70"/>
      <c r="M81" s="70"/>
      <c r="N81" s="70"/>
      <c r="O81" s="60"/>
      <c r="P81" s="60"/>
    </row>
    <row r="82" spans="1:16" s="69" customFormat="1" ht="18">
      <c r="A82" s="1819"/>
      <c r="B82" s="666"/>
      <c r="C82" s="31" t="s">
        <v>5096</v>
      </c>
      <c r="E82" s="3116" t="s">
        <v>8474</v>
      </c>
      <c r="F82" s="225"/>
      <c r="G82" s="70"/>
      <c r="H82" s="70"/>
      <c r="I82" s="70"/>
      <c r="L82" s="70"/>
      <c r="M82" s="70"/>
      <c r="N82" s="70"/>
      <c r="O82" s="60"/>
      <c r="P82" s="60"/>
    </row>
    <row r="83" spans="1:16" s="69" customFormat="1" ht="11.25">
      <c r="A83" s="1819"/>
      <c r="B83" s="666"/>
      <c r="C83" s="230"/>
      <c r="E83" s="333"/>
      <c r="F83" s="225"/>
      <c r="G83" s="70"/>
      <c r="H83" s="70"/>
      <c r="I83" s="70"/>
      <c r="L83" s="70"/>
      <c r="M83" s="70"/>
      <c r="N83" s="70"/>
      <c r="O83" s="60"/>
      <c r="P83" s="60"/>
    </row>
    <row r="84" spans="1:16" s="69" customFormat="1" ht="33.75" hidden="1">
      <c r="A84" s="1819"/>
      <c r="B84" s="666"/>
      <c r="C84" s="730" t="s">
        <v>8475</v>
      </c>
      <c r="E84" s="1081" t="s">
        <v>96</v>
      </c>
      <c r="F84" s="1081" t="s">
        <v>8476</v>
      </c>
      <c r="G84" s="1081" t="s">
        <v>918</v>
      </c>
      <c r="H84" s="1081" t="s">
        <v>1617</v>
      </c>
      <c r="I84" s="1081" t="s">
        <v>1154</v>
      </c>
      <c r="J84" s="1081" t="s">
        <v>1385</v>
      </c>
      <c r="K84" s="1081" t="s">
        <v>857</v>
      </c>
      <c r="L84" s="1052" t="s">
        <v>1792</v>
      </c>
      <c r="M84" s="1610" t="s">
        <v>5321</v>
      </c>
      <c r="N84" s="70"/>
      <c r="O84" s="60"/>
      <c r="P84" s="60"/>
    </row>
    <row r="85" spans="1:16" s="69" customFormat="1" ht="16.5" hidden="1" customHeight="1">
      <c r="A85" s="1819"/>
      <c r="B85" s="666"/>
      <c r="C85" s="230"/>
      <c r="D85" s="77" t="s">
        <v>3427</v>
      </c>
      <c r="E85" s="1577"/>
      <c r="F85" s="2895" t="s">
        <v>3384</v>
      </c>
      <c r="G85" s="2895" t="s">
        <v>3091</v>
      </c>
      <c r="H85" s="2895" t="s">
        <v>2081</v>
      </c>
      <c r="I85" s="2895" t="s">
        <v>3218</v>
      </c>
      <c r="J85" s="2895" t="s">
        <v>4570</v>
      </c>
      <c r="K85" s="2895" t="s">
        <v>4605</v>
      </c>
      <c r="L85" s="70"/>
      <c r="M85" s="70"/>
      <c r="N85" s="70"/>
      <c r="O85" s="60"/>
      <c r="P85" s="60"/>
    </row>
    <row r="86" spans="1:16" s="69" customFormat="1" ht="13.5" hidden="1" customHeight="1">
      <c r="A86" s="1819" t="s">
        <v>8477</v>
      </c>
      <c r="B86" s="665" t="s">
        <v>5397</v>
      </c>
      <c r="C86" s="493" t="s">
        <v>404</v>
      </c>
      <c r="D86" s="260" t="s">
        <v>8478</v>
      </c>
      <c r="E86" s="1036">
        <v>45691</v>
      </c>
      <c r="F86" s="1036"/>
      <c r="G86" s="1036"/>
      <c r="H86" s="1036"/>
      <c r="I86" s="1036"/>
      <c r="J86" s="1036"/>
      <c r="K86" s="1036"/>
      <c r="L86" s="2896">
        <v>45691</v>
      </c>
      <c r="M86" s="2896">
        <f t="shared" ref="M86:M95" si="72">L86+1</f>
        <v>45692</v>
      </c>
      <c r="N86" s="70"/>
      <c r="O86" s="60"/>
      <c r="P86" s="60"/>
    </row>
    <row r="87" spans="1:16" s="69" customFormat="1" ht="11.25" hidden="1">
      <c r="A87" s="1819" t="s">
        <v>8477</v>
      </c>
      <c r="B87" s="665" t="s">
        <v>5399</v>
      </c>
      <c r="C87" s="281" t="s">
        <v>8479</v>
      </c>
      <c r="D87" s="260" t="s">
        <v>8480</v>
      </c>
      <c r="E87" s="260">
        <v>45699</v>
      </c>
      <c r="F87" s="1036">
        <f t="shared" ref="F87:F95" si="73">E87+35</f>
        <v>45734</v>
      </c>
      <c r="G87" s="260">
        <f t="shared" ref="G87:G95" si="74">E87+40</f>
        <v>45739</v>
      </c>
      <c r="H87" s="260">
        <f t="shared" ref="H87:H95" si="75">E87+41</f>
        <v>45740</v>
      </c>
      <c r="I87" s="260">
        <f t="shared" ref="I87:I95" si="76">E87+43</f>
        <v>45742</v>
      </c>
      <c r="J87" s="260">
        <f t="shared" ref="J87:J95" si="77">E87+47</f>
        <v>45746</v>
      </c>
      <c r="K87" s="260">
        <f t="shared" ref="K87:K98" si="78">E87+49</f>
        <v>45748</v>
      </c>
      <c r="L87" s="2896">
        <v>45698</v>
      </c>
      <c r="M87" s="2896">
        <f t="shared" si="72"/>
        <v>45699</v>
      </c>
      <c r="N87" s="70"/>
      <c r="O87" s="60"/>
      <c r="P87" s="60"/>
    </row>
    <row r="88" spans="1:16" s="69" customFormat="1" ht="11.25" hidden="1">
      <c r="A88" s="1819" t="s">
        <v>8481</v>
      </c>
      <c r="B88" s="665" t="s">
        <v>5401</v>
      </c>
      <c r="C88" s="281" t="s">
        <v>8482</v>
      </c>
      <c r="D88" s="260" t="s">
        <v>8483</v>
      </c>
      <c r="E88" s="260">
        <v>45707</v>
      </c>
      <c r="F88" s="1036">
        <f t="shared" si="73"/>
        <v>45742</v>
      </c>
      <c r="G88" s="260">
        <f t="shared" si="74"/>
        <v>45747</v>
      </c>
      <c r="H88" s="260">
        <f t="shared" si="75"/>
        <v>45748</v>
      </c>
      <c r="I88" s="260">
        <f t="shared" si="76"/>
        <v>45750</v>
      </c>
      <c r="J88" s="260">
        <f t="shared" si="77"/>
        <v>45754</v>
      </c>
      <c r="K88" s="260">
        <f t="shared" si="78"/>
        <v>45756</v>
      </c>
      <c r="L88" s="2896">
        <v>45705</v>
      </c>
      <c r="M88" s="2896">
        <f t="shared" si="72"/>
        <v>45706</v>
      </c>
      <c r="N88" s="70"/>
      <c r="O88" s="60"/>
      <c r="P88" s="60"/>
    </row>
    <row r="89" spans="1:16" s="69" customFormat="1" ht="11.25" hidden="1">
      <c r="A89" s="1819" t="s">
        <v>8484</v>
      </c>
      <c r="B89" s="665" t="s">
        <v>5404</v>
      </c>
      <c r="C89" s="281" t="s">
        <v>8485</v>
      </c>
      <c r="D89" s="260" t="s">
        <v>8486</v>
      </c>
      <c r="E89" s="260">
        <v>45712</v>
      </c>
      <c r="F89" s="260">
        <f t="shared" si="73"/>
        <v>45747</v>
      </c>
      <c r="G89" s="260">
        <f t="shared" si="74"/>
        <v>45752</v>
      </c>
      <c r="H89" s="260">
        <f t="shared" si="75"/>
        <v>45753</v>
      </c>
      <c r="I89" s="260">
        <f t="shared" si="76"/>
        <v>45755</v>
      </c>
      <c r="J89" s="260">
        <f t="shared" si="77"/>
        <v>45759</v>
      </c>
      <c r="K89" s="260">
        <f t="shared" si="78"/>
        <v>45761</v>
      </c>
      <c r="L89" s="2896">
        <v>45712</v>
      </c>
      <c r="M89" s="2896">
        <f t="shared" si="72"/>
        <v>45713</v>
      </c>
      <c r="N89" s="70"/>
      <c r="O89" s="60"/>
      <c r="P89" s="60"/>
    </row>
    <row r="90" spans="1:16" s="69" customFormat="1" ht="11.25" hidden="1">
      <c r="A90" s="1819" t="s">
        <v>8487</v>
      </c>
      <c r="B90" s="665" t="s">
        <v>5408</v>
      </c>
      <c r="C90" s="374" t="s">
        <v>8488</v>
      </c>
      <c r="D90" s="2897" t="s">
        <v>8489</v>
      </c>
      <c r="E90" s="2897">
        <v>45719</v>
      </c>
      <c r="F90" s="2897">
        <f t="shared" si="73"/>
        <v>45754</v>
      </c>
      <c r="G90" s="2897">
        <f t="shared" si="74"/>
        <v>45759</v>
      </c>
      <c r="H90" s="2897">
        <f t="shared" si="75"/>
        <v>45760</v>
      </c>
      <c r="I90" s="2897">
        <f t="shared" si="76"/>
        <v>45762</v>
      </c>
      <c r="J90" s="2897">
        <f t="shared" si="77"/>
        <v>45766</v>
      </c>
      <c r="K90" s="2897">
        <f t="shared" si="78"/>
        <v>45768</v>
      </c>
      <c r="L90" s="2896">
        <v>45719</v>
      </c>
      <c r="M90" s="2896">
        <f t="shared" si="72"/>
        <v>45720</v>
      </c>
      <c r="N90" s="70"/>
      <c r="O90" s="60"/>
      <c r="P90" s="60"/>
    </row>
    <row r="91" spans="1:16" s="69" customFormat="1" ht="11.25" hidden="1">
      <c r="A91" s="1819" t="s">
        <v>8490</v>
      </c>
      <c r="B91" s="665" t="s">
        <v>5411</v>
      </c>
      <c r="C91" s="374" t="s">
        <v>8491</v>
      </c>
      <c r="D91" s="2897" t="s">
        <v>8486</v>
      </c>
      <c r="E91" s="2897">
        <v>45727</v>
      </c>
      <c r="F91" s="2897">
        <f t="shared" si="73"/>
        <v>45762</v>
      </c>
      <c r="G91" s="2897">
        <f t="shared" si="74"/>
        <v>45767</v>
      </c>
      <c r="H91" s="2897">
        <f t="shared" si="75"/>
        <v>45768</v>
      </c>
      <c r="I91" s="2897">
        <f t="shared" si="76"/>
        <v>45770</v>
      </c>
      <c r="J91" s="2897">
        <f t="shared" si="77"/>
        <v>45774</v>
      </c>
      <c r="K91" s="2897">
        <f t="shared" si="78"/>
        <v>45776</v>
      </c>
      <c r="L91" s="2896">
        <v>45726</v>
      </c>
      <c r="M91" s="2896">
        <f t="shared" si="72"/>
        <v>45727</v>
      </c>
      <c r="N91" s="70"/>
      <c r="O91" s="60"/>
      <c r="P91" s="60"/>
    </row>
    <row r="92" spans="1:16" s="69" customFormat="1" ht="11.25" hidden="1">
      <c r="A92" s="1819" t="s">
        <v>8492</v>
      </c>
      <c r="B92" s="665" t="s">
        <v>5413</v>
      </c>
      <c r="C92" s="374" t="s">
        <v>8493</v>
      </c>
      <c r="D92" s="2897" t="s">
        <v>8489</v>
      </c>
      <c r="E92" s="2897">
        <v>45734</v>
      </c>
      <c r="F92" s="2897">
        <f t="shared" si="73"/>
        <v>45769</v>
      </c>
      <c r="G92" s="2897">
        <f t="shared" si="74"/>
        <v>45774</v>
      </c>
      <c r="H92" s="2897">
        <f t="shared" si="75"/>
        <v>45775</v>
      </c>
      <c r="I92" s="2897">
        <f t="shared" si="76"/>
        <v>45777</v>
      </c>
      <c r="J92" s="2897">
        <f t="shared" si="77"/>
        <v>45781</v>
      </c>
      <c r="K92" s="2897">
        <f t="shared" si="78"/>
        <v>45783</v>
      </c>
      <c r="L92" s="2896">
        <v>45733</v>
      </c>
      <c r="M92" s="2896">
        <f t="shared" si="72"/>
        <v>45734</v>
      </c>
      <c r="N92" s="70"/>
      <c r="O92" s="60"/>
      <c r="P92" s="60"/>
    </row>
    <row r="93" spans="1:16" s="69" customFormat="1" ht="11.25" hidden="1">
      <c r="A93" s="1819" t="s">
        <v>8494</v>
      </c>
      <c r="B93" s="665" t="s">
        <v>5416</v>
      </c>
      <c r="C93" s="374" t="s">
        <v>8495</v>
      </c>
      <c r="D93" s="2897" t="s">
        <v>8489</v>
      </c>
      <c r="E93" s="2897">
        <v>45741</v>
      </c>
      <c r="F93" s="2897">
        <f t="shared" si="73"/>
        <v>45776</v>
      </c>
      <c r="G93" s="2897">
        <f t="shared" si="74"/>
        <v>45781</v>
      </c>
      <c r="H93" s="2897">
        <f t="shared" si="75"/>
        <v>45782</v>
      </c>
      <c r="I93" s="2897">
        <f t="shared" si="76"/>
        <v>45784</v>
      </c>
      <c r="J93" s="2897">
        <f t="shared" si="77"/>
        <v>45788</v>
      </c>
      <c r="K93" s="2897">
        <f t="shared" si="78"/>
        <v>45790</v>
      </c>
      <c r="L93" s="2896">
        <v>45740</v>
      </c>
      <c r="M93" s="2896">
        <f t="shared" si="72"/>
        <v>45741</v>
      </c>
      <c r="N93" s="70"/>
      <c r="O93" s="60"/>
      <c r="P93" s="60"/>
    </row>
    <row r="94" spans="1:16" s="69" customFormat="1" ht="11.25" hidden="1">
      <c r="A94" s="1819" t="s">
        <v>8496</v>
      </c>
      <c r="B94" s="665" t="s">
        <v>5419</v>
      </c>
      <c r="C94" s="374" t="s">
        <v>8497</v>
      </c>
      <c r="D94" s="2897" t="s">
        <v>8483</v>
      </c>
      <c r="E94" s="2897">
        <v>45747</v>
      </c>
      <c r="F94" s="2897">
        <f t="shared" si="73"/>
        <v>45782</v>
      </c>
      <c r="G94" s="2897">
        <f t="shared" si="74"/>
        <v>45787</v>
      </c>
      <c r="H94" s="2897">
        <f t="shared" si="75"/>
        <v>45788</v>
      </c>
      <c r="I94" s="2897">
        <f t="shared" si="76"/>
        <v>45790</v>
      </c>
      <c r="J94" s="2897">
        <f t="shared" si="77"/>
        <v>45794</v>
      </c>
      <c r="K94" s="2897">
        <f t="shared" si="78"/>
        <v>45796</v>
      </c>
      <c r="L94" s="2896">
        <v>45747</v>
      </c>
      <c r="M94" s="2896">
        <f t="shared" si="72"/>
        <v>45748</v>
      </c>
      <c r="N94" s="70"/>
      <c r="O94" s="60"/>
      <c r="P94" s="60"/>
    </row>
    <row r="95" spans="1:16" s="69" customFormat="1" ht="11.25" hidden="1">
      <c r="A95" s="1819"/>
      <c r="B95" s="665" t="s">
        <v>5422</v>
      </c>
      <c r="C95" s="281" t="s">
        <v>8498</v>
      </c>
      <c r="D95" s="260" t="s">
        <v>8486</v>
      </c>
      <c r="E95" s="260">
        <v>45754</v>
      </c>
      <c r="F95" s="260">
        <f t="shared" si="73"/>
        <v>45789</v>
      </c>
      <c r="G95" s="260">
        <f t="shared" si="74"/>
        <v>45794</v>
      </c>
      <c r="H95" s="260">
        <f t="shared" si="75"/>
        <v>45795</v>
      </c>
      <c r="I95" s="260">
        <f t="shared" si="76"/>
        <v>45797</v>
      </c>
      <c r="J95" s="260">
        <f t="shared" si="77"/>
        <v>45801</v>
      </c>
      <c r="K95" s="260">
        <f t="shared" si="78"/>
        <v>45803</v>
      </c>
      <c r="L95" s="2896">
        <v>45754</v>
      </c>
      <c r="M95" s="2896">
        <f t="shared" si="72"/>
        <v>45755</v>
      </c>
      <c r="N95" s="70"/>
      <c r="O95" s="60"/>
      <c r="P95" s="60"/>
    </row>
    <row r="96" spans="1:16" s="69" customFormat="1" ht="11.25" hidden="1">
      <c r="A96" s="1819" t="s">
        <v>8499</v>
      </c>
      <c r="B96" s="665" t="s">
        <v>5425</v>
      </c>
      <c r="C96" s="281" t="s">
        <v>8500</v>
      </c>
      <c r="D96" s="260" t="s">
        <v>8501</v>
      </c>
      <c r="E96" s="260">
        <v>45761</v>
      </c>
      <c r="F96" s="260">
        <f t="shared" ref="F96:F98" si="79">E96+35</f>
        <v>45796</v>
      </c>
      <c r="G96" s="260">
        <f t="shared" ref="G96:G98" si="80">E96+40</f>
        <v>45801</v>
      </c>
      <c r="H96" s="260">
        <f t="shared" ref="H96:H98" si="81">E96+41</f>
        <v>45802</v>
      </c>
      <c r="I96" s="260">
        <f t="shared" ref="I96:I98" si="82">E96+43</f>
        <v>45804</v>
      </c>
      <c r="J96" s="260">
        <f t="shared" ref="J96:J98" si="83">E96+47</f>
        <v>45808</v>
      </c>
      <c r="K96" s="260">
        <f t="shared" si="78"/>
        <v>45810</v>
      </c>
      <c r="L96" s="2896">
        <v>45761</v>
      </c>
      <c r="M96" s="2896">
        <f t="shared" ref="M96:M98" si="84">L96+1</f>
        <v>45762</v>
      </c>
      <c r="N96" s="70"/>
      <c r="O96" s="60"/>
      <c r="P96" s="60"/>
    </row>
    <row r="97" spans="1:16" s="69" customFormat="1" ht="11.25" hidden="1">
      <c r="A97" s="1819" t="s">
        <v>8502</v>
      </c>
      <c r="B97" s="665" t="s">
        <v>5427</v>
      </c>
      <c r="C97" s="281" t="s">
        <v>8503</v>
      </c>
      <c r="D97" s="260" t="s">
        <v>8504</v>
      </c>
      <c r="E97" s="260">
        <v>45768</v>
      </c>
      <c r="F97" s="260">
        <f t="shared" si="79"/>
        <v>45803</v>
      </c>
      <c r="G97" s="260">
        <f t="shared" si="80"/>
        <v>45808</v>
      </c>
      <c r="H97" s="260">
        <f t="shared" si="81"/>
        <v>45809</v>
      </c>
      <c r="I97" s="260">
        <f t="shared" si="82"/>
        <v>45811</v>
      </c>
      <c r="J97" s="260">
        <f t="shared" si="83"/>
        <v>45815</v>
      </c>
      <c r="K97" s="260">
        <f t="shared" si="78"/>
        <v>45817</v>
      </c>
      <c r="L97" s="2896">
        <v>45768</v>
      </c>
      <c r="M97" s="2896">
        <f t="shared" si="84"/>
        <v>45769</v>
      </c>
      <c r="N97" s="70"/>
      <c r="O97" s="60"/>
      <c r="P97" s="60"/>
    </row>
    <row r="98" spans="1:16" s="69" customFormat="1" ht="11.25" hidden="1">
      <c r="A98" s="1819"/>
      <c r="B98" s="665" t="s">
        <v>5431</v>
      </c>
      <c r="C98" s="3170" t="s">
        <v>8505</v>
      </c>
      <c r="D98" s="260" t="s">
        <v>8486</v>
      </c>
      <c r="E98" s="260">
        <v>45779</v>
      </c>
      <c r="F98" s="260">
        <f t="shared" si="79"/>
        <v>45814</v>
      </c>
      <c r="G98" s="260">
        <f t="shared" si="80"/>
        <v>45819</v>
      </c>
      <c r="H98" s="260">
        <f t="shared" si="81"/>
        <v>45820</v>
      </c>
      <c r="I98" s="260">
        <f t="shared" si="82"/>
        <v>45822</v>
      </c>
      <c r="J98" s="260">
        <f t="shared" si="83"/>
        <v>45826</v>
      </c>
      <c r="K98" s="260">
        <f t="shared" si="78"/>
        <v>45828</v>
      </c>
      <c r="L98" s="2896">
        <v>45775</v>
      </c>
      <c r="M98" s="2896">
        <f t="shared" si="84"/>
        <v>45776</v>
      </c>
      <c r="N98" s="70"/>
      <c r="O98" s="60"/>
      <c r="P98" s="60"/>
    </row>
    <row r="99" spans="1:16" s="69" customFormat="1" ht="11.25" hidden="1">
      <c r="A99" s="1819"/>
      <c r="B99" s="665"/>
      <c r="C99" s="280"/>
      <c r="D99" s="225"/>
      <c r="E99" s="225"/>
      <c r="F99" s="225"/>
      <c r="G99" s="225"/>
      <c r="H99" s="225"/>
      <c r="I99" s="225"/>
      <c r="J99" s="225"/>
      <c r="K99" s="225"/>
      <c r="L99" s="2896"/>
      <c r="M99" s="2896"/>
      <c r="N99" s="70"/>
      <c r="O99" s="60"/>
      <c r="P99" s="60"/>
    </row>
    <row r="100" spans="1:16" s="69" customFormat="1" ht="33.75" hidden="1">
      <c r="A100" s="1819"/>
      <c r="B100" s="666"/>
      <c r="C100" s="730" t="s">
        <v>6935</v>
      </c>
      <c r="E100" s="1081" t="s">
        <v>96</v>
      </c>
      <c r="F100" s="1081" t="s">
        <v>918</v>
      </c>
      <c r="G100" s="1081" t="s">
        <v>1617</v>
      </c>
      <c r="H100" s="1081" t="s">
        <v>1392</v>
      </c>
      <c r="I100" s="1081" t="s">
        <v>1385</v>
      </c>
      <c r="J100" s="1081" t="s">
        <v>857</v>
      </c>
      <c r="L100" s="3594" t="s">
        <v>3599</v>
      </c>
      <c r="M100" s="3594" t="s">
        <v>3600</v>
      </c>
      <c r="N100" s="70"/>
      <c r="O100" s="60"/>
      <c r="P100" s="60"/>
    </row>
    <row r="101" spans="1:16" s="69" customFormat="1" ht="11.25" hidden="1">
      <c r="A101" s="1819"/>
      <c r="B101" s="666"/>
      <c r="C101" s="230"/>
      <c r="D101" s="77" t="s">
        <v>3241</v>
      </c>
      <c r="E101" s="1577"/>
      <c r="F101" s="2895" t="s">
        <v>3217</v>
      </c>
      <c r="G101" s="2895" t="s">
        <v>3964</v>
      </c>
      <c r="H101" s="2895" t="s">
        <v>3429</v>
      </c>
      <c r="I101" s="2895" t="s">
        <v>3092</v>
      </c>
      <c r="J101" s="2895" t="s">
        <v>3220</v>
      </c>
      <c r="L101" s="70"/>
      <c r="M101" s="70"/>
      <c r="N101" s="70"/>
      <c r="O101" s="60"/>
      <c r="P101" s="60"/>
    </row>
    <row r="102" spans="1:16" s="69" customFormat="1" ht="11.25" hidden="1">
      <c r="A102" s="1819"/>
      <c r="B102" s="665" t="s">
        <v>5434</v>
      </c>
      <c r="C102" s="3305" t="s">
        <v>404</v>
      </c>
      <c r="D102" s="2897" t="s">
        <v>8480</v>
      </c>
      <c r="E102" s="1036">
        <v>45781</v>
      </c>
      <c r="F102" s="1036"/>
      <c r="G102" s="1036"/>
      <c r="H102" s="1036"/>
      <c r="I102" s="1036"/>
      <c r="J102" s="1036"/>
      <c r="L102" s="2896">
        <v>45781</v>
      </c>
      <c r="M102" s="2896">
        <f>L102+1</f>
        <v>45782</v>
      </c>
      <c r="N102" s="1052" t="s">
        <v>5152</v>
      </c>
      <c r="O102" s="60"/>
      <c r="P102" s="60"/>
    </row>
    <row r="103" spans="1:16" s="69" customFormat="1" ht="11.25" hidden="1">
      <c r="A103" s="1819" t="s">
        <v>8506</v>
      </c>
      <c r="B103" s="665" t="s">
        <v>5438</v>
      </c>
      <c r="C103" s="374" t="s">
        <v>8507</v>
      </c>
      <c r="D103" s="2897" t="s">
        <v>8480</v>
      </c>
      <c r="E103" s="2897">
        <v>45788</v>
      </c>
      <c r="F103" s="2897">
        <f t="shared" ref="F103:F106" si="85">E103+42</f>
        <v>45830</v>
      </c>
      <c r="G103" s="2897">
        <f t="shared" ref="G103:G106" si="86">E103+44</f>
        <v>45832</v>
      </c>
      <c r="H103" s="2897">
        <f t="shared" ref="H103:H106" si="87">E103+47</f>
        <v>45835</v>
      </c>
      <c r="I103" s="2897">
        <f t="shared" ref="I103:I106" si="88">E103+49</f>
        <v>45837</v>
      </c>
      <c r="J103" s="2897">
        <f t="shared" ref="J103:J106" si="89">E103+51</f>
        <v>45839</v>
      </c>
      <c r="L103" s="2896">
        <v>45788</v>
      </c>
      <c r="M103" s="2896">
        <f t="shared" ref="M103:M105" si="90">L103+1</f>
        <v>45789</v>
      </c>
      <c r="O103" s="60"/>
      <c r="P103" s="60"/>
    </row>
    <row r="104" spans="1:16" s="69" customFormat="1" ht="11.25" hidden="1">
      <c r="A104" s="1819" t="s">
        <v>8477</v>
      </c>
      <c r="B104" s="665" t="s">
        <v>5446</v>
      </c>
      <c r="C104" s="374" t="s">
        <v>8479</v>
      </c>
      <c r="D104" s="2897" t="s">
        <v>8489</v>
      </c>
      <c r="E104" s="2897">
        <v>45795</v>
      </c>
      <c r="F104" s="2897">
        <f t="shared" si="85"/>
        <v>45837</v>
      </c>
      <c r="G104" s="2897">
        <f t="shared" si="86"/>
        <v>45839</v>
      </c>
      <c r="H104" s="2897">
        <f t="shared" si="87"/>
        <v>45842</v>
      </c>
      <c r="I104" s="2897">
        <f t="shared" si="88"/>
        <v>45844</v>
      </c>
      <c r="J104" s="2897">
        <f t="shared" si="89"/>
        <v>45846</v>
      </c>
      <c r="L104" s="2896">
        <v>45795</v>
      </c>
      <c r="M104" s="2896">
        <f t="shared" si="90"/>
        <v>45796</v>
      </c>
      <c r="N104" s="70"/>
      <c r="O104" s="60"/>
      <c r="P104" s="60"/>
    </row>
    <row r="105" spans="1:16" s="69" customFormat="1" ht="11.25" hidden="1">
      <c r="A105" s="1819"/>
      <c r="B105" s="665" t="s">
        <v>5450</v>
      </c>
      <c r="C105" s="374" t="s">
        <v>8485</v>
      </c>
      <c r="D105" s="2897" t="s">
        <v>8508</v>
      </c>
      <c r="E105" s="2897">
        <v>45802</v>
      </c>
      <c r="F105" s="2897">
        <f t="shared" si="85"/>
        <v>45844</v>
      </c>
      <c r="G105" s="2897">
        <f t="shared" si="86"/>
        <v>45846</v>
      </c>
      <c r="H105" s="2897">
        <f t="shared" si="87"/>
        <v>45849</v>
      </c>
      <c r="I105" s="2897">
        <f t="shared" si="88"/>
        <v>45851</v>
      </c>
      <c r="J105" s="2897">
        <f t="shared" si="89"/>
        <v>45853</v>
      </c>
      <c r="L105" s="2896">
        <v>45802</v>
      </c>
      <c r="M105" s="2896">
        <f t="shared" si="90"/>
        <v>45803</v>
      </c>
      <c r="N105" s="70"/>
      <c r="O105" s="60"/>
      <c r="P105" s="60"/>
    </row>
    <row r="106" spans="1:16" s="69" customFormat="1" ht="11.25" hidden="1">
      <c r="A106" s="1819"/>
      <c r="B106" s="665" t="s">
        <v>5454</v>
      </c>
      <c r="C106" s="281" t="s">
        <v>8488</v>
      </c>
      <c r="D106" s="260" t="s">
        <v>8486</v>
      </c>
      <c r="E106" s="260">
        <v>45809</v>
      </c>
      <c r="F106" s="260">
        <f t="shared" si="85"/>
        <v>45851</v>
      </c>
      <c r="G106" s="260">
        <f t="shared" si="86"/>
        <v>45853</v>
      </c>
      <c r="H106" s="260">
        <f t="shared" si="87"/>
        <v>45856</v>
      </c>
      <c r="I106" s="260">
        <f t="shared" si="88"/>
        <v>45858</v>
      </c>
      <c r="J106" s="260">
        <f t="shared" si="89"/>
        <v>45860</v>
      </c>
      <c r="L106" s="2896">
        <v>45809</v>
      </c>
      <c r="M106" s="2896">
        <f>L106+1</f>
        <v>45810</v>
      </c>
      <c r="N106" s="70"/>
      <c r="O106" s="60"/>
      <c r="P106" s="60"/>
    </row>
    <row r="107" spans="1:16" s="69" customFormat="1" ht="11.25" hidden="1">
      <c r="A107" s="1819"/>
      <c r="B107" s="665"/>
      <c r="C107" s="280"/>
      <c r="D107" s="225"/>
      <c r="E107" s="225"/>
      <c r="F107" s="225"/>
      <c r="G107" s="225"/>
      <c r="H107" s="225"/>
      <c r="I107" s="225"/>
      <c r="J107" s="225"/>
      <c r="K107" s="225"/>
      <c r="L107" s="2896"/>
      <c r="M107" s="2896"/>
      <c r="N107" s="70"/>
      <c r="O107" s="60"/>
      <c r="P107" s="60"/>
    </row>
    <row r="108" spans="1:16" s="69" customFormat="1" ht="11.25" hidden="1">
      <c r="A108" s="1819"/>
      <c r="B108" s="665"/>
      <c r="C108" s="280"/>
      <c r="D108" s="225"/>
      <c r="E108" s="225"/>
      <c r="F108" s="225"/>
      <c r="G108" s="225"/>
      <c r="H108" s="225"/>
      <c r="I108" s="225"/>
      <c r="J108" s="225"/>
      <c r="K108" s="225"/>
      <c r="L108" s="2896"/>
      <c r="M108" s="2896"/>
      <c r="N108" s="70"/>
      <c r="O108" s="60"/>
      <c r="P108" s="60"/>
    </row>
    <row r="109" spans="1:16" s="69" customFormat="1" ht="33.75">
      <c r="A109" s="1819"/>
      <c r="B109" s="665"/>
      <c r="C109" s="730" t="s">
        <v>6935</v>
      </c>
      <c r="E109" s="1081" t="s">
        <v>96</v>
      </c>
      <c r="F109" s="1081" t="s">
        <v>8476</v>
      </c>
      <c r="G109" s="1081" t="s">
        <v>918</v>
      </c>
      <c r="H109" s="1081" t="s">
        <v>1617</v>
      </c>
      <c r="I109" s="1081" t="s">
        <v>1385</v>
      </c>
      <c r="J109" s="1081" t="s">
        <v>857</v>
      </c>
      <c r="L109" s="3594" t="s">
        <v>3599</v>
      </c>
      <c r="M109" s="3594" t="s">
        <v>3600</v>
      </c>
      <c r="N109" s="70"/>
      <c r="O109" s="60"/>
      <c r="P109" s="60"/>
    </row>
    <row r="110" spans="1:16" s="69" customFormat="1" ht="11.25">
      <c r="A110" s="1819"/>
      <c r="B110" s="4114"/>
      <c r="C110" s="230"/>
      <c r="D110" s="77" t="s">
        <v>3241</v>
      </c>
      <c r="E110" s="1577"/>
      <c r="F110" s="2895" t="s">
        <v>3219</v>
      </c>
      <c r="G110" s="2895" t="s">
        <v>3091</v>
      </c>
      <c r="H110" s="2895" t="s">
        <v>2081</v>
      </c>
      <c r="I110" s="2895" t="s">
        <v>3219</v>
      </c>
      <c r="J110" s="2895" t="s">
        <v>4570</v>
      </c>
      <c r="L110" s="70"/>
      <c r="M110" s="70"/>
      <c r="N110" s="70"/>
      <c r="O110" s="60"/>
      <c r="P110" s="60"/>
    </row>
    <row r="111" spans="1:16" s="69" customFormat="1" ht="11.25" hidden="1">
      <c r="A111" s="1819" t="s">
        <v>8487</v>
      </c>
      <c r="B111" s="4114" t="s">
        <v>5458</v>
      </c>
      <c r="C111" s="281" t="s">
        <v>8509</v>
      </c>
      <c r="D111" s="260" t="s">
        <v>4973</v>
      </c>
      <c r="E111" s="260">
        <v>45816</v>
      </c>
      <c r="F111" s="260">
        <f t="shared" ref="F111:F131" si="91">E111+35</f>
        <v>45851</v>
      </c>
      <c r="G111" s="1036">
        <f t="shared" ref="G111:G132" si="92">E111+40</f>
        <v>45856</v>
      </c>
      <c r="H111" s="1036">
        <f t="shared" ref="H111:H132" si="93">E111+41</f>
        <v>45857</v>
      </c>
      <c r="I111" s="260">
        <f>E111+49</f>
        <v>45865</v>
      </c>
      <c r="J111" s="260">
        <f>E111+51</f>
        <v>45867</v>
      </c>
      <c r="L111" s="2896">
        <v>45816</v>
      </c>
      <c r="M111" s="2896">
        <f>L111+1</f>
        <v>45817</v>
      </c>
      <c r="N111" s="70"/>
    </row>
    <row r="112" spans="1:16" s="69" customFormat="1" ht="11.25" hidden="1">
      <c r="A112" s="1819" t="s">
        <v>8510</v>
      </c>
      <c r="B112" s="4114" t="s">
        <v>5463</v>
      </c>
      <c r="C112" s="281" t="s">
        <v>4972</v>
      </c>
      <c r="D112" s="260" t="s">
        <v>4990</v>
      </c>
      <c r="E112" s="260">
        <v>45823</v>
      </c>
      <c r="F112" s="260">
        <f t="shared" si="91"/>
        <v>45858</v>
      </c>
      <c r="G112" s="1036">
        <f t="shared" si="92"/>
        <v>45863</v>
      </c>
      <c r="H112" s="1036">
        <f t="shared" si="93"/>
        <v>45864</v>
      </c>
      <c r="I112" s="3274">
        <f>E112+49</f>
        <v>45872</v>
      </c>
      <c r="J112" s="3274">
        <f>E112+51</f>
        <v>45874</v>
      </c>
      <c r="L112" s="2896">
        <v>45823</v>
      </c>
      <c r="M112" s="2896">
        <f>L112+1</f>
        <v>45824</v>
      </c>
      <c r="N112" s="70"/>
    </row>
    <row r="113" spans="1:14" s="69" customFormat="1" ht="11.25" hidden="1">
      <c r="A113" s="1819"/>
      <c r="B113" s="4114" t="s">
        <v>5466</v>
      </c>
      <c r="C113" s="281" t="s">
        <v>8495</v>
      </c>
      <c r="D113" s="260" t="s">
        <v>8486</v>
      </c>
      <c r="E113" s="260">
        <v>45830</v>
      </c>
      <c r="F113" s="260">
        <f t="shared" si="91"/>
        <v>45865</v>
      </c>
      <c r="G113" s="1036">
        <f t="shared" si="92"/>
        <v>45870</v>
      </c>
      <c r="H113" s="260">
        <f t="shared" si="93"/>
        <v>45871</v>
      </c>
      <c r="I113" s="260">
        <f t="shared" ref="I113:I132" si="94">E113+45</f>
        <v>45875</v>
      </c>
      <c r="J113" s="260">
        <f t="shared" ref="J113:J132" si="95">E113+47</f>
        <v>45877</v>
      </c>
      <c r="L113" s="2896">
        <v>45830</v>
      </c>
      <c r="M113" s="2896">
        <f t="shared" ref="M113:M118" si="96">L113+1</f>
        <v>45831</v>
      </c>
      <c r="N113" s="70"/>
    </row>
    <row r="114" spans="1:14" s="69" customFormat="1" ht="11.25" hidden="1">
      <c r="A114" s="1819"/>
      <c r="B114" s="4114" t="s">
        <v>5469</v>
      </c>
      <c r="C114" s="281" t="s">
        <v>8497</v>
      </c>
      <c r="D114" s="260" t="s">
        <v>8480</v>
      </c>
      <c r="E114" s="260">
        <v>45837</v>
      </c>
      <c r="F114" s="260">
        <f t="shared" si="91"/>
        <v>45872</v>
      </c>
      <c r="G114" s="1036">
        <f t="shared" si="92"/>
        <v>45877</v>
      </c>
      <c r="H114" s="260">
        <f t="shared" si="93"/>
        <v>45878</v>
      </c>
      <c r="I114" s="260">
        <f t="shared" si="94"/>
        <v>45882</v>
      </c>
      <c r="J114" s="260">
        <f t="shared" si="95"/>
        <v>45884</v>
      </c>
      <c r="L114" s="2896">
        <v>45837</v>
      </c>
      <c r="M114" s="2896">
        <f t="shared" si="96"/>
        <v>45838</v>
      </c>
      <c r="N114" s="70"/>
    </row>
    <row r="115" spans="1:14" s="69" customFormat="1" ht="11.25" hidden="1">
      <c r="A115" s="1819"/>
      <c r="B115" s="4114" t="s">
        <v>5473</v>
      </c>
      <c r="C115" s="374" t="s">
        <v>8498</v>
      </c>
      <c r="D115" s="2897" t="s">
        <v>8508</v>
      </c>
      <c r="E115" s="2897">
        <v>45844</v>
      </c>
      <c r="F115" s="2897">
        <f t="shared" si="91"/>
        <v>45879</v>
      </c>
      <c r="G115" s="1036">
        <f t="shared" si="92"/>
        <v>45884</v>
      </c>
      <c r="H115" s="2897">
        <f t="shared" si="93"/>
        <v>45885</v>
      </c>
      <c r="I115" s="2897">
        <f t="shared" si="94"/>
        <v>45889</v>
      </c>
      <c r="J115" s="2897">
        <f t="shared" si="95"/>
        <v>45891</v>
      </c>
      <c r="L115" s="2896">
        <v>45844</v>
      </c>
      <c r="M115" s="2896">
        <f t="shared" si="96"/>
        <v>45845</v>
      </c>
      <c r="N115" s="70"/>
    </row>
    <row r="116" spans="1:14" s="69" customFormat="1" ht="11.25" hidden="1">
      <c r="A116" s="1819"/>
      <c r="B116" s="4114" t="s">
        <v>5476</v>
      </c>
      <c r="C116" s="374" t="s">
        <v>8500</v>
      </c>
      <c r="D116" s="2897" t="s">
        <v>8511</v>
      </c>
      <c r="E116" s="2897">
        <v>45851</v>
      </c>
      <c r="F116" s="2897">
        <f t="shared" si="91"/>
        <v>45886</v>
      </c>
      <c r="G116" s="2897">
        <f t="shared" si="92"/>
        <v>45891</v>
      </c>
      <c r="H116" s="2897">
        <f t="shared" si="93"/>
        <v>45892</v>
      </c>
      <c r="I116" s="2897">
        <f t="shared" si="94"/>
        <v>45896</v>
      </c>
      <c r="J116" s="2897">
        <f t="shared" si="95"/>
        <v>45898</v>
      </c>
      <c r="L116" s="2896">
        <v>45851</v>
      </c>
      <c r="M116" s="2896">
        <f t="shared" si="96"/>
        <v>45852</v>
      </c>
      <c r="N116" s="70"/>
    </row>
    <row r="117" spans="1:14" s="69" customFormat="1" ht="11.25" hidden="1">
      <c r="A117" s="1819" t="s">
        <v>8512</v>
      </c>
      <c r="B117" s="4114" t="s">
        <v>5479</v>
      </c>
      <c r="C117" s="374" t="s">
        <v>8513</v>
      </c>
      <c r="D117" s="2897" t="s">
        <v>8483</v>
      </c>
      <c r="E117" s="2897">
        <v>45858</v>
      </c>
      <c r="F117" s="2897">
        <f t="shared" si="91"/>
        <v>45893</v>
      </c>
      <c r="G117" s="2897">
        <f t="shared" si="92"/>
        <v>45898</v>
      </c>
      <c r="H117" s="2897">
        <f t="shared" si="93"/>
        <v>45899</v>
      </c>
      <c r="I117" s="2897">
        <f t="shared" si="94"/>
        <v>45903</v>
      </c>
      <c r="J117" s="2897">
        <f t="shared" si="95"/>
        <v>45905</v>
      </c>
      <c r="L117" s="2896">
        <v>45858</v>
      </c>
      <c r="M117" s="2896">
        <f t="shared" si="96"/>
        <v>45859</v>
      </c>
      <c r="N117" s="70"/>
    </row>
    <row r="118" spans="1:14" s="69" customFormat="1" ht="11.25" hidden="1">
      <c r="A118" s="1819"/>
      <c r="B118" s="4114" t="s">
        <v>5483</v>
      </c>
      <c r="C118" s="374" t="s">
        <v>8505</v>
      </c>
      <c r="D118" s="2897" t="s">
        <v>8508</v>
      </c>
      <c r="E118" s="2897">
        <v>45865</v>
      </c>
      <c r="F118" s="2897">
        <f t="shared" si="91"/>
        <v>45900</v>
      </c>
      <c r="G118" s="2897">
        <f t="shared" si="92"/>
        <v>45905</v>
      </c>
      <c r="H118" s="2897">
        <f t="shared" si="93"/>
        <v>45906</v>
      </c>
      <c r="I118" s="2897">
        <f t="shared" si="94"/>
        <v>45910</v>
      </c>
      <c r="J118" s="2897">
        <f t="shared" si="95"/>
        <v>45912</v>
      </c>
      <c r="L118" s="2896">
        <v>45865</v>
      </c>
      <c r="M118" s="2896">
        <f t="shared" si="96"/>
        <v>45866</v>
      </c>
      <c r="N118" s="70"/>
    </row>
    <row r="119" spans="1:14" s="69" customFormat="1" ht="11.25" hidden="1">
      <c r="A119" s="1819"/>
      <c r="B119" s="4114" t="s">
        <v>5486</v>
      </c>
      <c r="C119" s="281" t="s">
        <v>8507</v>
      </c>
      <c r="D119" s="260" t="s">
        <v>8489</v>
      </c>
      <c r="E119" s="260">
        <v>45872</v>
      </c>
      <c r="F119" s="260">
        <f t="shared" si="91"/>
        <v>45907</v>
      </c>
      <c r="G119" s="260">
        <f t="shared" si="92"/>
        <v>45912</v>
      </c>
      <c r="H119" s="260">
        <f t="shared" si="93"/>
        <v>45913</v>
      </c>
      <c r="I119" s="260">
        <f t="shared" si="94"/>
        <v>45917</v>
      </c>
      <c r="J119" s="260">
        <f t="shared" si="95"/>
        <v>45919</v>
      </c>
      <c r="L119" s="2896">
        <f>L118+7</f>
        <v>45872</v>
      </c>
      <c r="M119" s="2896">
        <f t="shared" ref="M119" si="97">L119+1</f>
        <v>45873</v>
      </c>
      <c r="N119" s="70"/>
    </row>
    <row r="120" spans="1:14" s="69" customFormat="1" ht="11.25" hidden="1">
      <c r="A120" s="1819"/>
      <c r="B120" s="4114" t="s">
        <v>5490</v>
      </c>
      <c r="C120" s="281" t="s">
        <v>8479</v>
      </c>
      <c r="D120" s="260" t="s">
        <v>8486</v>
      </c>
      <c r="E120" s="260">
        <v>45879</v>
      </c>
      <c r="F120" s="260">
        <f t="shared" si="91"/>
        <v>45914</v>
      </c>
      <c r="G120" s="260">
        <f t="shared" si="92"/>
        <v>45919</v>
      </c>
      <c r="H120" s="260">
        <f t="shared" si="93"/>
        <v>45920</v>
      </c>
      <c r="I120" s="260">
        <f t="shared" si="94"/>
        <v>45924</v>
      </c>
      <c r="J120" s="260">
        <f t="shared" si="95"/>
        <v>45926</v>
      </c>
      <c r="L120" s="2896">
        <v>45879</v>
      </c>
      <c r="M120" s="2896">
        <f t="shared" ref="M120" si="98">L120+1</f>
        <v>45880</v>
      </c>
      <c r="N120" s="70"/>
    </row>
    <row r="121" spans="1:14" s="69" customFormat="1" ht="11.25" hidden="1">
      <c r="A121" s="1819"/>
      <c r="B121" s="4114" t="s">
        <v>5495</v>
      </c>
      <c r="C121" s="281" t="s">
        <v>8485</v>
      </c>
      <c r="D121" s="260" t="s">
        <v>8514</v>
      </c>
      <c r="E121" s="260">
        <v>45886</v>
      </c>
      <c r="F121" s="260">
        <f t="shared" si="91"/>
        <v>45921</v>
      </c>
      <c r="G121" s="260">
        <f t="shared" si="92"/>
        <v>45926</v>
      </c>
      <c r="H121" s="260">
        <f t="shared" si="93"/>
        <v>45927</v>
      </c>
      <c r="I121" s="260">
        <f t="shared" si="94"/>
        <v>45931</v>
      </c>
      <c r="J121" s="260">
        <f t="shared" si="95"/>
        <v>45933</v>
      </c>
      <c r="L121" s="2896">
        <v>45886</v>
      </c>
      <c r="M121" s="2896">
        <f t="shared" ref="M121:M128" si="99">L121+1</f>
        <v>45887</v>
      </c>
      <c r="N121" s="70"/>
    </row>
    <row r="122" spans="1:14" s="69" customFormat="1" ht="11.25" hidden="1">
      <c r="A122" s="1819"/>
      <c r="B122" s="4114" t="s">
        <v>5499</v>
      </c>
      <c r="C122" s="281" t="s">
        <v>8488</v>
      </c>
      <c r="D122" s="260" t="s">
        <v>8508</v>
      </c>
      <c r="E122" s="260">
        <v>45893</v>
      </c>
      <c r="F122" s="1036"/>
      <c r="G122" s="260">
        <f t="shared" si="92"/>
        <v>45933</v>
      </c>
      <c r="H122" s="260">
        <f t="shared" si="93"/>
        <v>45934</v>
      </c>
      <c r="I122" s="260">
        <f t="shared" si="94"/>
        <v>45938</v>
      </c>
      <c r="J122" s="260">
        <f t="shared" si="95"/>
        <v>45940</v>
      </c>
      <c r="L122" s="2896">
        <v>45893</v>
      </c>
      <c r="M122" s="2896">
        <f t="shared" si="99"/>
        <v>45894</v>
      </c>
      <c r="N122" s="70"/>
    </row>
    <row r="123" spans="1:14" s="69" customFormat="1" ht="11.25" hidden="1">
      <c r="A123" s="1819" t="s">
        <v>8515</v>
      </c>
      <c r="B123" s="4114" t="s">
        <v>5504</v>
      </c>
      <c r="C123" s="281" t="s">
        <v>8516</v>
      </c>
      <c r="D123" s="237" t="s">
        <v>8517</v>
      </c>
      <c r="E123" s="260">
        <v>45900</v>
      </c>
      <c r="F123" s="1036"/>
      <c r="G123" s="260">
        <f t="shared" si="92"/>
        <v>45940</v>
      </c>
      <c r="H123" s="260">
        <f t="shared" si="93"/>
        <v>45941</v>
      </c>
      <c r="I123" s="260">
        <f t="shared" si="94"/>
        <v>45945</v>
      </c>
      <c r="J123" s="260">
        <f t="shared" si="95"/>
        <v>45947</v>
      </c>
      <c r="L123" s="2896">
        <v>45900</v>
      </c>
      <c r="M123" s="2896">
        <f t="shared" si="99"/>
        <v>45901</v>
      </c>
      <c r="N123" s="70"/>
    </row>
    <row r="124" spans="1:14" s="69" customFormat="1" ht="11.25" hidden="1">
      <c r="A124" s="1819" t="s">
        <v>8518</v>
      </c>
      <c r="B124" s="4114" t="s">
        <v>5323</v>
      </c>
      <c r="C124" s="3305" t="s">
        <v>8519</v>
      </c>
      <c r="D124" s="2897" t="s">
        <v>8501</v>
      </c>
      <c r="E124" s="2897">
        <v>45907</v>
      </c>
      <c r="F124" s="1036"/>
      <c r="G124" s="2897">
        <f t="shared" si="92"/>
        <v>45947</v>
      </c>
      <c r="H124" s="2897">
        <f t="shared" si="93"/>
        <v>45948</v>
      </c>
      <c r="I124" s="2897">
        <f t="shared" si="94"/>
        <v>45952</v>
      </c>
      <c r="J124" s="2897">
        <f t="shared" si="95"/>
        <v>45954</v>
      </c>
      <c r="K124" s="831" t="s">
        <v>8520</v>
      </c>
      <c r="L124" s="2896">
        <v>45907</v>
      </c>
      <c r="M124" s="2896">
        <f t="shared" si="99"/>
        <v>45908</v>
      </c>
      <c r="N124" s="70"/>
    </row>
    <row r="125" spans="1:14" s="69" customFormat="1" ht="11.25" hidden="1">
      <c r="A125" s="1819"/>
      <c r="B125" s="4114" t="s">
        <v>5327</v>
      </c>
      <c r="C125" s="374" t="s">
        <v>8495</v>
      </c>
      <c r="D125" s="2897" t="s">
        <v>8508</v>
      </c>
      <c r="E125" s="2897">
        <v>45914</v>
      </c>
      <c r="F125" s="1036"/>
      <c r="G125" s="2897">
        <f t="shared" si="92"/>
        <v>45954</v>
      </c>
      <c r="H125" s="2897">
        <f t="shared" si="93"/>
        <v>45955</v>
      </c>
      <c r="I125" s="2897">
        <f t="shared" si="94"/>
        <v>45959</v>
      </c>
      <c r="J125" s="2897">
        <f t="shared" si="95"/>
        <v>45961</v>
      </c>
      <c r="L125" s="2896">
        <v>45914</v>
      </c>
      <c r="M125" s="2896">
        <f t="shared" si="99"/>
        <v>45915</v>
      </c>
      <c r="N125" s="70"/>
    </row>
    <row r="126" spans="1:14" s="69" customFormat="1" ht="11.25" hidden="1">
      <c r="A126" s="1819"/>
      <c r="B126" s="4114" t="s">
        <v>5330</v>
      </c>
      <c r="C126" s="374" t="s">
        <v>8497</v>
      </c>
      <c r="D126" s="2897" t="s">
        <v>8489</v>
      </c>
      <c r="E126" s="2897">
        <v>45921</v>
      </c>
      <c r="F126" s="2897">
        <f t="shared" si="91"/>
        <v>45956</v>
      </c>
      <c r="G126" s="2897">
        <f t="shared" si="92"/>
        <v>45961</v>
      </c>
      <c r="H126" s="2897">
        <f t="shared" si="93"/>
        <v>45962</v>
      </c>
      <c r="I126" s="2897">
        <f t="shared" si="94"/>
        <v>45966</v>
      </c>
      <c r="J126" s="2897">
        <f t="shared" si="95"/>
        <v>45968</v>
      </c>
      <c r="L126" s="2896">
        <v>45921</v>
      </c>
      <c r="M126" s="2896">
        <f t="shared" si="99"/>
        <v>45922</v>
      </c>
      <c r="N126" s="70"/>
    </row>
    <row r="127" spans="1:14" s="69" customFormat="1" ht="11.25" hidden="1">
      <c r="A127" s="1819"/>
      <c r="B127" s="4114" t="s">
        <v>5334</v>
      </c>
      <c r="C127" s="374" t="s">
        <v>8498</v>
      </c>
      <c r="D127" s="2897" t="s">
        <v>8514</v>
      </c>
      <c r="E127" s="2897">
        <v>45928</v>
      </c>
      <c r="F127" s="2897">
        <f t="shared" si="91"/>
        <v>45963</v>
      </c>
      <c r="G127" s="2897">
        <f t="shared" si="92"/>
        <v>45968</v>
      </c>
      <c r="H127" s="2897">
        <f t="shared" si="93"/>
        <v>45969</v>
      </c>
      <c r="I127" s="2897">
        <f t="shared" si="94"/>
        <v>45973</v>
      </c>
      <c r="J127" s="2897">
        <f t="shared" si="95"/>
        <v>45975</v>
      </c>
      <c r="L127" s="2896">
        <v>45928</v>
      </c>
      <c r="M127" s="2896">
        <f t="shared" si="99"/>
        <v>45929</v>
      </c>
      <c r="N127" s="70"/>
    </row>
    <row r="128" spans="1:14" s="69" customFormat="1" ht="11.25">
      <c r="A128" s="1819"/>
      <c r="B128" s="2677" t="s">
        <v>5338</v>
      </c>
      <c r="C128" s="281" t="s">
        <v>8521</v>
      </c>
      <c r="D128" s="260" t="s">
        <v>8522</v>
      </c>
      <c r="E128" s="260">
        <v>45935</v>
      </c>
      <c r="F128" s="260">
        <f t="shared" si="91"/>
        <v>45970</v>
      </c>
      <c r="G128" s="260">
        <f t="shared" si="92"/>
        <v>45975</v>
      </c>
      <c r="H128" s="260">
        <f t="shared" si="93"/>
        <v>45976</v>
      </c>
      <c r="I128" s="260">
        <f t="shared" si="94"/>
        <v>45980</v>
      </c>
      <c r="J128" s="260">
        <f t="shared" si="95"/>
        <v>45982</v>
      </c>
      <c r="K128" s="831"/>
      <c r="L128" s="2896">
        <v>45935</v>
      </c>
      <c r="M128" s="2896">
        <f t="shared" si="99"/>
        <v>45936</v>
      </c>
      <c r="N128" s="70"/>
    </row>
    <row r="129" spans="1:16" s="69" customFormat="1" ht="11.25">
      <c r="A129" s="1819" t="s">
        <v>8523</v>
      </c>
      <c r="B129" s="2677" t="s">
        <v>5341</v>
      </c>
      <c r="C129" s="281" t="s">
        <v>8524</v>
      </c>
      <c r="D129" s="260" t="s">
        <v>8525</v>
      </c>
      <c r="E129" s="260">
        <v>45942</v>
      </c>
      <c r="F129" s="260">
        <f t="shared" si="91"/>
        <v>45977</v>
      </c>
      <c r="G129" s="260">
        <f t="shared" si="92"/>
        <v>45982</v>
      </c>
      <c r="H129" s="260">
        <f t="shared" si="93"/>
        <v>45983</v>
      </c>
      <c r="I129" s="260">
        <f t="shared" si="94"/>
        <v>45987</v>
      </c>
      <c r="J129" s="260">
        <f t="shared" si="95"/>
        <v>45989</v>
      </c>
      <c r="L129" s="2896">
        <v>45942</v>
      </c>
      <c r="M129" s="2896">
        <f>L129+1</f>
        <v>45943</v>
      </c>
      <c r="N129" s="70"/>
    </row>
    <row r="130" spans="1:16" s="69" customFormat="1" ht="11.25">
      <c r="A130" s="1819"/>
      <c r="B130" s="2677" t="s">
        <v>5343</v>
      </c>
      <c r="C130" s="281" t="s">
        <v>8505</v>
      </c>
      <c r="D130" s="260" t="s">
        <v>8514</v>
      </c>
      <c r="E130" s="260">
        <v>45949</v>
      </c>
      <c r="F130" s="260">
        <f t="shared" si="91"/>
        <v>45984</v>
      </c>
      <c r="G130" s="260">
        <f t="shared" si="92"/>
        <v>45989</v>
      </c>
      <c r="H130" s="260">
        <f t="shared" si="93"/>
        <v>45990</v>
      </c>
      <c r="I130" s="260">
        <f t="shared" si="94"/>
        <v>45994</v>
      </c>
      <c r="J130" s="260">
        <f t="shared" si="95"/>
        <v>45996</v>
      </c>
      <c r="L130" s="2896">
        <v>45949</v>
      </c>
      <c r="M130" s="2896">
        <f>L130+1</f>
        <v>45950</v>
      </c>
      <c r="N130" s="70"/>
    </row>
    <row r="131" spans="1:16" s="69" customFormat="1" ht="11.25">
      <c r="A131" s="1819" t="s">
        <v>8526</v>
      </c>
      <c r="B131" s="2677" t="s">
        <v>5346</v>
      </c>
      <c r="C131" s="281" t="s">
        <v>4966</v>
      </c>
      <c r="D131" s="260" t="s">
        <v>8517</v>
      </c>
      <c r="E131" s="683">
        <v>45957</v>
      </c>
      <c r="F131" s="260">
        <f t="shared" si="91"/>
        <v>45992</v>
      </c>
      <c r="G131" s="260">
        <f t="shared" si="92"/>
        <v>45997</v>
      </c>
      <c r="H131" s="260">
        <f t="shared" si="93"/>
        <v>45998</v>
      </c>
      <c r="I131" s="260">
        <f t="shared" si="94"/>
        <v>46002</v>
      </c>
      <c r="J131" s="260">
        <f t="shared" si="95"/>
        <v>46004</v>
      </c>
      <c r="L131" s="2896">
        <v>45956</v>
      </c>
      <c r="M131" s="2896">
        <f>L131+1</f>
        <v>45957</v>
      </c>
      <c r="N131" s="70"/>
    </row>
    <row r="132" spans="1:16" s="69" customFormat="1" ht="11.25">
      <c r="A132" s="1819"/>
      <c r="B132" s="2677" t="s">
        <v>5349</v>
      </c>
      <c r="C132" s="374" t="s">
        <v>8479</v>
      </c>
      <c r="D132" s="2897" t="s">
        <v>8508</v>
      </c>
      <c r="E132" s="2897">
        <v>45963</v>
      </c>
      <c r="F132" s="2897">
        <f>E132+35</f>
        <v>45998</v>
      </c>
      <c r="G132" s="2897">
        <f t="shared" si="92"/>
        <v>46003</v>
      </c>
      <c r="H132" s="2897">
        <f t="shared" si="93"/>
        <v>46004</v>
      </c>
      <c r="I132" s="2897">
        <f t="shared" si="94"/>
        <v>46008</v>
      </c>
      <c r="J132" s="2897">
        <f t="shared" si="95"/>
        <v>46010</v>
      </c>
      <c r="L132" s="2896">
        <v>45963</v>
      </c>
      <c r="M132" s="2896">
        <f>L132+1</f>
        <v>45964</v>
      </c>
      <c r="N132" s="70"/>
    </row>
    <row r="133" spans="1:16" s="69" customFormat="1" ht="11.25">
      <c r="A133" s="1819" t="s">
        <v>8527</v>
      </c>
      <c r="B133" s="2677" t="s">
        <v>5352</v>
      </c>
      <c r="C133" s="374" t="s">
        <v>8485</v>
      </c>
      <c r="D133" s="2897" t="s">
        <v>8501</v>
      </c>
      <c r="E133" s="2897">
        <v>45971</v>
      </c>
      <c r="F133" s="2897">
        <f t="shared" ref="F133:F136" si="100">E133+35</f>
        <v>46006</v>
      </c>
      <c r="G133" s="2897">
        <f t="shared" ref="G133:G136" si="101">E133+40</f>
        <v>46011</v>
      </c>
      <c r="H133" s="2897">
        <f t="shared" ref="H133:H136" si="102">E133+41</f>
        <v>46012</v>
      </c>
      <c r="I133" s="2897">
        <f t="shared" ref="I133:I136" si="103">E133+45</f>
        <v>46016</v>
      </c>
      <c r="J133" s="2897">
        <f t="shared" ref="J133:J136" si="104">E133+47</f>
        <v>46018</v>
      </c>
      <c r="L133" s="2896">
        <v>45970</v>
      </c>
      <c r="M133" s="2896">
        <f t="shared" ref="M133:M136" si="105">L133+1</f>
        <v>45971</v>
      </c>
      <c r="N133" s="70"/>
    </row>
    <row r="134" spans="1:16" s="69" customFormat="1" ht="11.25">
      <c r="A134" s="1819" t="s">
        <v>8528</v>
      </c>
      <c r="B134" s="2677" t="s">
        <v>5356</v>
      </c>
      <c r="C134" s="4294" t="s">
        <v>8488</v>
      </c>
      <c r="D134" s="2897" t="s">
        <v>8514</v>
      </c>
      <c r="E134" s="2897">
        <v>45977</v>
      </c>
      <c r="F134" s="2897">
        <f t="shared" si="100"/>
        <v>46012</v>
      </c>
      <c r="G134" s="2897">
        <f t="shared" si="101"/>
        <v>46017</v>
      </c>
      <c r="H134" s="2897">
        <f t="shared" si="102"/>
        <v>46018</v>
      </c>
      <c r="I134" s="2897">
        <f t="shared" si="103"/>
        <v>46022</v>
      </c>
      <c r="J134" s="2897">
        <f t="shared" si="104"/>
        <v>46024</v>
      </c>
      <c r="L134" s="2896">
        <v>45977</v>
      </c>
      <c r="M134" s="2896">
        <f t="shared" si="105"/>
        <v>45978</v>
      </c>
      <c r="N134" s="70"/>
    </row>
    <row r="135" spans="1:16" s="69" customFormat="1" ht="11.25">
      <c r="A135" s="1819" t="s">
        <v>8529</v>
      </c>
      <c r="B135" s="2677" t="s">
        <v>5359</v>
      </c>
      <c r="C135" s="3305" t="s">
        <v>8530</v>
      </c>
      <c r="D135" s="2897" t="s">
        <v>8486</v>
      </c>
      <c r="E135" s="2897">
        <v>45984</v>
      </c>
      <c r="F135" s="2897">
        <f t="shared" si="100"/>
        <v>46019</v>
      </c>
      <c r="G135" s="2897">
        <f t="shared" si="101"/>
        <v>46024</v>
      </c>
      <c r="H135" s="2897">
        <f t="shared" si="102"/>
        <v>46025</v>
      </c>
      <c r="I135" s="2897">
        <f t="shared" si="103"/>
        <v>46029</v>
      </c>
      <c r="J135" s="2897">
        <f t="shared" si="104"/>
        <v>46031</v>
      </c>
      <c r="K135" s="831"/>
      <c r="L135" s="2896">
        <v>45984</v>
      </c>
      <c r="M135" s="2896">
        <f t="shared" si="105"/>
        <v>45985</v>
      </c>
      <c r="N135" s="70"/>
    </row>
    <row r="136" spans="1:16" s="69" customFormat="1" ht="11.25">
      <c r="A136" s="1819"/>
      <c r="B136" s="2677" t="s">
        <v>5363</v>
      </c>
      <c r="C136" s="374" t="s">
        <v>8491</v>
      </c>
      <c r="D136" s="2897" t="s">
        <v>8511</v>
      </c>
      <c r="E136" s="2897">
        <v>45991</v>
      </c>
      <c r="F136" s="2897">
        <f t="shared" si="100"/>
        <v>46026</v>
      </c>
      <c r="G136" s="2897">
        <f t="shared" si="101"/>
        <v>46031</v>
      </c>
      <c r="H136" s="2897">
        <f t="shared" si="102"/>
        <v>46032</v>
      </c>
      <c r="I136" s="2897">
        <f t="shared" si="103"/>
        <v>46036</v>
      </c>
      <c r="J136" s="2897">
        <f t="shared" si="104"/>
        <v>46038</v>
      </c>
      <c r="L136" s="2896">
        <v>45991</v>
      </c>
      <c r="M136" s="2896">
        <f t="shared" si="105"/>
        <v>45992</v>
      </c>
      <c r="N136" s="70"/>
    </row>
    <row r="137" spans="1:16" s="69" customFormat="1" ht="11.25">
      <c r="A137" s="1819"/>
      <c r="B137" s="2677" t="s">
        <v>5366</v>
      </c>
      <c r="C137" s="281" t="s">
        <v>8495</v>
      </c>
      <c r="D137" s="3854" t="s">
        <v>8514</v>
      </c>
      <c r="E137" s="260">
        <v>45998</v>
      </c>
      <c r="F137" s="260">
        <f t="shared" ref="F137:F140" si="106">E137+35</f>
        <v>46033</v>
      </c>
      <c r="G137" s="260">
        <f t="shared" ref="G137:G140" si="107">E137+40</f>
        <v>46038</v>
      </c>
      <c r="H137" s="260">
        <f t="shared" ref="H137:H140" si="108">E137+41</f>
        <v>46039</v>
      </c>
      <c r="I137" s="260">
        <f t="shared" ref="I137:I140" si="109">E137+45</f>
        <v>46043</v>
      </c>
      <c r="J137" s="260">
        <f t="shared" ref="J137:J140" si="110">E137+47</f>
        <v>46045</v>
      </c>
      <c r="L137" s="2896">
        <v>45998</v>
      </c>
      <c r="M137" s="2896">
        <f t="shared" ref="M137:M140" si="111">L137+1</f>
        <v>45999</v>
      </c>
      <c r="N137" s="70"/>
    </row>
    <row r="138" spans="1:16" s="69" customFormat="1" ht="11.25">
      <c r="A138" s="1819"/>
      <c r="B138" s="2677" t="s">
        <v>5370</v>
      </c>
      <c r="C138" s="281" t="s">
        <v>8531</v>
      </c>
      <c r="D138" s="260" t="s">
        <v>8486</v>
      </c>
      <c r="E138" s="260">
        <v>46005</v>
      </c>
      <c r="F138" s="260">
        <f t="shared" si="106"/>
        <v>46040</v>
      </c>
      <c r="G138" s="260">
        <f t="shared" si="107"/>
        <v>46045</v>
      </c>
      <c r="H138" s="260">
        <f t="shared" si="108"/>
        <v>46046</v>
      </c>
      <c r="I138" s="260">
        <f t="shared" si="109"/>
        <v>46050</v>
      </c>
      <c r="J138" s="260">
        <f t="shared" si="110"/>
        <v>46052</v>
      </c>
      <c r="L138" s="2896">
        <v>46005</v>
      </c>
      <c r="M138" s="2896">
        <f t="shared" si="111"/>
        <v>46006</v>
      </c>
      <c r="N138" s="70"/>
    </row>
    <row r="139" spans="1:16" s="69" customFormat="1" ht="11.25">
      <c r="A139" s="1819"/>
      <c r="B139" s="2677" t="s">
        <v>5374</v>
      </c>
      <c r="C139" s="281" t="s">
        <v>8498</v>
      </c>
      <c r="D139" s="260" t="s">
        <v>8501</v>
      </c>
      <c r="E139" s="260">
        <v>46012</v>
      </c>
      <c r="F139" s="260">
        <f t="shared" si="106"/>
        <v>46047</v>
      </c>
      <c r="G139" s="260">
        <f t="shared" si="107"/>
        <v>46052</v>
      </c>
      <c r="H139" s="260">
        <f t="shared" si="108"/>
        <v>46053</v>
      </c>
      <c r="I139" s="260">
        <f t="shared" si="109"/>
        <v>46057</v>
      </c>
      <c r="J139" s="260">
        <f t="shared" si="110"/>
        <v>46059</v>
      </c>
      <c r="L139" s="2896">
        <v>46012</v>
      </c>
      <c r="M139" s="2896">
        <f t="shared" si="111"/>
        <v>46013</v>
      </c>
      <c r="N139" s="70"/>
    </row>
    <row r="140" spans="1:16" s="69" customFormat="1" ht="11.25">
      <c r="A140" s="1819" t="s">
        <v>8532</v>
      </c>
      <c r="B140" s="2677" t="s">
        <v>5549</v>
      </c>
      <c r="C140" s="281" t="s">
        <v>8497</v>
      </c>
      <c r="D140" s="260" t="s">
        <v>8486</v>
      </c>
      <c r="E140" s="260">
        <v>46019</v>
      </c>
      <c r="F140" s="260">
        <f t="shared" si="106"/>
        <v>46054</v>
      </c>
      <c r="G140" s="260">
        <f t="shared" si="107"/>
        <v>46059</v>
      </c>
      <c r="H140" s="260">
        <f t="shared" si="108"/>
        <v>46060</v>
      </c>
      <c r="I140" s="260">
        <f t="shared" si="109"/>
        <v>46064</v>
      </c>
      <c r="J140" s="260">
        <f t="shared" si="110"/>
        <v>46066</v>
      </c>
      <c r="L140" s="2896">
        <f t="shared" ref="L140" si="112">L139+7</f>
        <v>46019</v>
      </c>
      <c r="M140" s="2896">
        <f t="shared" si="111"/>
        <v>46020</v>
      </c>
      <c r="N140" s="70"/>
    </row>
    <row r="141" spans="1:16" s="69" customFormat="1" ht="20.25">
      <c r="A141" s="1819"/>
      <c r="B141" s="665"/>
      <c r="C141" s="4099" t="s">
        <v>8533</v>
      </c>
      <c r="D141" s="4098"/>
      <c r="E141" s="4098"/>
      <c r="F141" s="4098"/>
      <c r="G141" s="4098"/>
      <c r="H141" s="4098"/>
      <c r="I141" s="4097"/>
      <c r="J141" s="4097"/>
      <c r="K141" s="4097"/>
      <c r="L141" s="4100"/>
      <c r="M141" s="4100"/>
      <c r="N141" s="70"/>
      <c r="O141" s="60"/>
      <c r="P141" s="60"/>
    </row>
    <row r="142" spans="1:16" s="69" customFormat="1" ht="11.25">
      <c r="A142" s="1819"/>
      <c r="B142" s="665"/>
      <c r="C142" s="280"/>
      <c r="D142" s="225"/>
      <c r="E142" s="225"/>
      <c r="F142" s="225"/>
      <c r="G142" s="225"/>
      <c r="H142" s="225"/>
      <c r="I142" s="225"/>
      <c r="J142" s="225"/>
      <c r="K142" s="225"/>
      <c r="L142" s="2896"/>
      <c r="M142" s="2896"/>
      <c r="N142" s="70"/>
      <c r="O142" s="60"/>
      <c r="P142" s="60"/>
    </row>
    <row r="143" spans="1:16" s="69" customFormat="1" ht="11.25">
      <c r="A143" s="1819"/>
      <c r="B143" s="665"/>
      <c r="C143" s="280"/>
      <c r="D143" s="225"/>
      <c r="E143" s="225"/>
      <c r="F143" s="225"/>
      <c r="G143" s="225"/>
      <c r="H143" s="225"/>
      <c r="I143" s="225"/>
      <c r="J143" s="225"/>
      <c r="K143" s="225"/>
      <c r="L143" s="2896"/>
      <c r="M143" s="2896"/>
      <c r="N143" s="70"/>
      <c r="O143" s="60"/>
      <c r="P143" s="60"/>
    </row>
    <row r="144" spans="1:16" s="69" customFormat="1" ht="11.25">
      <c r="A144" s="1819"/>
      <c r="B144" s="666"/>
      <c r="C144" s="2932" t="s">
        <v>8534</v>
      </c>
      <c r="E144" s="333"/>
      <c r="F144" s="225"/>
      <c r="G144" s="70"/>
      <c r="H144" s="70"/>
      <c r="I144" s="70"/>
      <c r="L144" s="70"/>
      <c r="M144" s="70"/>
      <c r="N144" s="70"/>
      <c r="O144" s="60"/>
      <c r="P144" s="60"/>
    </row>
    <row r="145" spans="1:16" s="69" customFormat="1" ht="11.25">
      <c r="A145" s="1819"/>
      <c r="B145" s="666"/>
      <c r="C145" s="230"/>
      <c r="E145" s="333"/>
      <c r="F145" s="225"/>
      <c r="G145" s="70"/>
      <c r="H145" s="70"/>
      <c r="I145" s="70"/>
      <c r="L145" s="70"/>
      <c r="M145" s="70"/>
      <c r="N145" s="70"/>
      <c r="O145" s="60"/>
      <c r="P145" s="60"/>
    </row>
    <row r="146" spans="1:16" s="69" customFormat="1" ht="11.25">
      <c r="A146" s="1819"/>
      <c r="B146" s="666"/>
      <c r="C146" s="230" t="s">
        <v>0</v>
      </c>
      <c r="E146" s="1416" t="s">
        <v>2209</v>
      </c>
      <c r="F146" s="70"/>
      <c r="G146" s="70" t="s">
        <v>35</v>
      </c>
      <c r="H146" s="70"/>
      <c r="K146" s="70" t="s">
        <v>60</v>
      </c>
      <c r="L146" s="70" t="str">
        <f>'HOW TO-&gt;'!$B$136</f>
        <v>6011 2413</v>
      </c>
      <c r="M146" s="70"/>
      <c r="N146" s="60"/>
      <c r="O146" s="60"/>
      <c r="P146" s="60"/>
    </row>
    <row r="147" spans="1:16" s="69" customFormat="1" ht="11.25">
      <c r="A147" s="1819"/>
      <c r="B147" s="666"/>
      <c r="C147" s="80" t="s">
        <v>1</v>
      </c>
      <c r="E147" s="283" t="s">
        <v>610</v>
      </c>
      <c r="F147" s="70"/>
      <c r="G147" s="69" t="s">
        <v>611</v>
      </c>
      <c r="I147" s="283" t="s">
        <v>38</v>
      </c>
      <c r="K147" s="69" t="s">
        <v>62</v>
      </c>
      <c r="M147" s="250" t="s">
        <v>63</v>
      </c>
      <c r="N147" s="60"/>
      <c r="O147" s="60"/>
      <c r="P147" s="60"/>
    </row>
    <row r="148" spans="1:16" s="60" customFormat="1" ht="11.25">
      <c r="A148" s="78"/>
      <c r="B148" s="666"/>
      <c r="C148" s="80"/>
      <c r="D148" s="69"/>
      <c r="E148" s="283"/>
      <c r="G148" s="69"/>
      <c r="H148" s="69"/>
      <c r="I148" s="283"/>
      <c r="J148" s="69"/>
      <c r="K148" s="69" t="str">
        <f>'HOW TO-&gt;'!$A$138</f>
        <v>PERMIT</v>
      </c>
      <c r="L148" s="69"/>
      <c r="M148" s="3053" t="str">
        <f>'HOW TO-&gt;'!$C$138</f>
        <v>SG094-SinPermit@msc.com</v>
      </c>
    </row>
    <row r="149" spans="1:16" s="60" customFormat="1" ht="11.25">
      <c r="A149" s="78"/>
      <c r="B149" s="667"/>
      <c r="C149" s="78">
        <f>'HOW TO-&gt;'!$A$105</f>
        <v>0</v>
      </c>
      <c r="D149" s="78">
        <f>'HOW TO-&gt;'!$B$105</f>
        <v>0</v>
      </c>
      <c r="E149" s="64">
        <f>'HOW TO-&gt;'!$C$105</f>
        <v>0</v>
      </c>
      <c r="G149" s="78" t="str">
        <f>'HOW TO-&gt;'!$A$124</f>
        <v>ROBERT CHIA</v>
      </c>
      <c r="H149" s="78" t="str">
        <f>'HOW TO-&gt;'!$B$124</f>
        <v>6011 0564</v>
      </c>
      <c r="I149" s="64" t="str">
        <f>'HOW TO-&gt;'!$C$124</f>
        <v>robert.chia@msc.com</v>
      </c>
      <c r="K149" s="78" t="str">
        <f>'HOW TO-&gt;'!$A$139</f>
        <v>RAYNAR ANG</v>
      </c>
      <c r="L149" s="78" t="str">
        <f>'HOW TO-&gt;'!$B$139</f>
        <v>6011 2358</v>
      </c>
      <c r="M149" s="64" t="str">
        <f>'HOW TO-&gt;'!$C$139</f>
        <v>raynar.ang@msc.com</v>
      </c>
    </row>
    <row r="150" spans="1:16" s="60" customFormat="1" ht="11.25">
      <c r="A150" s="78"/>
      <c r="B150" s="666"/>
      <c r="C150" s="78" t="str">
        <f>'HOW TO-&gt;'!$A$106</f>
        <v>NATALIE LEW</v>
      </c>
      <c r="D150" s="78" t="str">
        <f>'HOW TO-&gt;'!$B$106</f>
        <v>6011 2399</v>
      </c>
      <c r="E150" s="64" t="str">
        <f>'HOW TO-&gt;'!$C$106</f>
        <v>natalie.lew@msc.com</v>
      </c>
      <c r="G150" s="78" t="str">
        <f>'HOW TO-&gt;'!$A$125</f>
        <v>S. Y. LIEW</v>
      </c>
      <c r="H150" s="78" t="str">
        <f>'HOW TO-&gt;'!$B$125</f>
        <v>6011 2348</v>
      </c>
      <c r="I150" s="64" t="str">
        <f>'HOW TO-&gt;'!$C$125</f>
        <v>seoyi.liew@msc.com</v>
      </c>
      <c r="K150" s="78" t="str">
        <f>'HOW TO-&gt;'!$A$140</f>
        <v>KAI SIANG</v>
      </c>
      <c r="L150" s="78" t="str">
        <f>'HOW TO-&gt;'!$B$140</f>
        <v>6011 2356</v>
      </c>
      <c r="M150" s="64" t="str">
        <f>'HOW TO-&gt;'!$C$140</f>
        <v>kaisiang.lim@msc.com</v>
      </c>
      <c r="P150" s="108"/>
    </row>
    <row r="151" spans="1:16" s="60" customFormat="1" ht="11.25">
      <c r="A151" s="78"/>
      <c r="B151" s="666"/>
      <c r="C151" s="78" t="str">
        <f>'HOW TO-&gt;'!$A$107</f>
        <v>PHOEBE HUANG</v>
      </c>
      <c r="D151" s="78" t="str">
        <f>'HOW TO-&gt;'!$B$107</f>
        <v>6011 0562</v>
      </c>
      <c r="E151" s="64" t="str">
        <f>'HOW TO-&gt;'!$C$107</f>
        <v>phoebe.huang@msc.com</v>
      </c>
      <c r="G151" s="78" t="str">
        <f>'HOW TO-&gt;'!$A$126</f>
        <v>SHARON KOH</v>
      </c>
      <c r="H151" s="78" t="str">
        <f>'HOW TO-&gt;'!$B$126</f>
        <v>6011 2349</v>
      </c>
      <c r="I151" s="64" t="str">
        <f>'HOW TO-&gt;'!$C$126</f>
        <v>sharon.koh@msc.com</v>
      </c>
      <c r="K151" s="78" t="str">
        <f>'HOW TO-&gt;'!$A$141</f>
        <v>DEWI</v>
      </c>
      <c r="L151" s="78" t="str">
        <f>'HOW TO-&gt;'!$B$141</f>
        <v>6011 2354</v>
      </c>
      <c r="M151" s="64" t="str">
        <f>'HOW TO-&gt;'!$C$141</f>
        <v>dewi.ratnah@msc.com</v>
      </c>
      <c r="P151" s="108"/>
    </row>
    <row r="152" spans="1:16" s="60" customFormat="1" ht="11.25">
      <c r="A152" s="78"/>
      <c r="B152" s="666"/>
      <c r="C152" s="78" t="str">
        <f>'HOW TO-&gt;'!$A$108</f>
        <v>SHERWIN LIM</v>
      </c>
      <c r="D152" s="78" t="str">
        <f>'HOW TO-&gt;'!$B$108</f>
        <v>6011 2395</v>
      </c>
      <c r="E152" s="64" t="str">
        <f>'HOW TO-&gt;'!$C$108</f>
        <v>sherwin.lim@msc.com</v>
      </c>
      <c r="G152" s="78" t="str">
        <f>'HOW TO-&gt;'!$A$127</f>
        <v>ANGELIA LAU</v>
      </c>
      <c r="H152" s="78" t="str">
        <f>'HOW TO-&gt;'!$B$127</f>
        <v>6011 2346</v>
      </c>
      <c r="I152" s="64" t="str">
        <f>'HOW TO-&gt;'!$C$127</f>
        <v>angelia.lau@msc.com</v>
      </c>
      <c r="K152" s="78" t="str">
        <f>'HOW TO-&gt;'!$A$142</f>
        <v>YU TING</v>
      </c>
      <c r="L152" s="78" t="str">
        <f>'HOW TO-&gt;'!$B$142</f>
        <v>6011 2359</v>
      </c>
      <c r="M152" s="64" t="str">
        <f>'HOW TO-&gt;'!$C$142</f>
        <v>yuting.luo@msc.com</v>
      </c>
    </row>
    <row r="153" spans="1:16" s="60" customFormat="1" ht="11.25">
      <c r="A153" s="78"/>
      <c r="B153" s="666"/>
      <c r="C153" s="78" t="str">
        <f>'HOW TO-&gt;'!$A$109</f>
        <v>CHOK KAR HEE</v>
      </c>
      <c r="D153" s="78" t="str">
        <f>'HOW TO-&gt;'!$B$109</f>
        <v>6011 2397</v>
      </c>
      <c r="E153" s="64" t="str">
        <f>'HOW TO-&gt;'!$C$109</f>
        <v>karhee.chok@msc.com</v>
      </c>
      <c r="G153" s="78" t="str">
        <f>'HOW TO-&gt;'!$A$128</f>
        <v>NOOR AFNINDAH</v>
      </c>
      <c r="H153" s="78" t="str">
        <f>'HOW TO-&gt;'!$B$128</f>
        <v>6011 2347</v>
      </c>
      <c r="I153" s="64" t="str">
        <f>'HOW TO-&gt;'!$C$128</f>
        <v>noor.afnindah@msc.com</v>
      </c>
      <c r="K153" s="78" t="str">
        <f>'HOW TO-&gt;'!$A$143</f>
        <v>SHAN SHAN</v>
      </c>
      <c r="L153" s="78" t="str">
        <f>'HOW TO-&gt;'!$B$143</f>
        <v>6011 2353</v>
      </c>
      <c r="M153" s="64" t="str">
        <f>'HOW TO-&gt;'!$C$143</f>
        <v>shanshan.chin@msc.com</v>
      </c>
    </row>
    <row r="154" spans="1:16" s="60" customFormat="1" ht="11.25">
      <c r="A154" s="78"/>
      <c r="B154" s="666"/>
      <c r="C154" s="78" t="str">
        <f>'HOW TO-&gt;'!$A$110</f>
        <v>LEWIS SOH</v>
      </c>
      <c r="D154" s="78" t="str">
        <f>'HOW TO-&gt;'!$B$110</f>
        <v>6011 7905</v>
      </c>
      <c r="E154" s="64" t="str">
        <f>'HOW TO-&gt;'!$C$110</f>
        <v>lewis.soh@msc.com</v>
      </c>
      <c r="G154" s="78" t="str">
        <f>'HOW TO-&gt;'!$A$129</f>
        <v>NG CHING WEI</v>
      </c>
      <c r="H154" s="78" t="str">
        <f>'HOW TO-&gt;'!$B$129</f>
        <v>6011 2404</v>
      </c>
      <c r="I154" s="64" t="str">
        <f>'HOW TO-&gt;'!$C$129</f>
        <v>chingwei.ng@msc.com</v>
      </c>
      <c r="K154" s="78" t="str">
        <f>'HOW TO-&gt;'!$A$144</f>
        <v>EUNICE</v>
      </c>
      <c r="L154" s="78" t="str">
        <f>'HOW TO-&gt;'!$B$144</f>
        <v>6011 2355</v>
      </c>
      <c r="M154" s="64" t="str">
        <f>'HOW TO-&gt;'!$C$144</f>
        <v>eunice.chan@msc.com</v>
      </c>
    </row>
    <row r="155" spans="1:16" s="60" customFormat="1" ht="11.25">
      <c r="A155" s="78"/>
      <c r="B155" s="666"/>
      <c r="C155" s="78" t="str">
        <f>'HOW TO-&gt;'!$A$111</f>
        <v xml:space="preserve">MELVIN TAN </v>
      </c>
      <c r="D155" s="78" t="str">
        <f>'HOW TO-&gt;'!$B$111</f>
        <v>6011 0561</v>
      </c>
      <c r="E155" s="64" t="str">
        <f>'HOW TO-&gt;'!$C$111</f>
        <v>melvin.tan@msc.com</v>
      </c>
      <c r="G155" s="78" t="str">
        <f>'HOW TO-&gt;'!$A$130</f>
        <v>ZOEY ONG</v>
      </c>
      <c r="H155" s="78">
        <f>'HOW TO-&gt;'!$B$130</f>
        <v>0</v>
      </c>
      <c r="I155" s="64" t="str">
        <f>'HOW TO-&gt;'!$C$130</f>
        <v>zoey.ong@msc.com</v>
      </c>
      <c r="K155" s="78" t="str">
        <f>'HOW TO-&gt;'!$A$145</f>
        <v>HAZEL</v>
      </c>
      <c r="L155" s="78" t="str">
        <f>'HOW TO-&gt;'!$B$145</f>
        <v>6011 2435</v>
      </c>
      <c r="M155" s="64" t="str">
        <f>'HOW TO-&gt;'!$C$145</f>
        <v>hazel.toh@msc.com</v>
      </c>
    </row>
    <row r="156" spans="1:16" s="60" customFormat="1" ht="11.25">
      <c r="A156" s="78"/>
      <c r="B156" s="666"/>
      <c r="C156" s="78" t="str">
        <f>'HOW TO-&gt;'!$A$112</f>
        <v>SUE ANN SOON</v>
      </c>
      <c r="D156" s="78" t="str">
        <f>'HOW TO-&gt;'!$B$112</f>
        <v>6011 2327</v>
      </c>
      <c r="E156" s="64" t="str">
        <f>'HOW TO-&gt;'!$C$112</f>
        <v>sueann.soon@msc.com</v>
      </c>
      <c r="G156" s="78" t="str">
        <f>'HOW TO-&gt;'!$A$131</f>
        <v>.</v>
      </c>
      <c r="H156" s="78" t="str">
        <f>'HOW TO-&gt;'!$B$131</f>
        <v>.</v>
      </c>
      <c r="I156" s="64" t="str">
        <f>'HOW TO-&gt;'!$C$131</f>
        <v>.</v>
      </c>
      <c r="K156" s="78">
        <f>'HOW TO-&gt;'!$A$146</f>
        <v>0</v>
      </c>
      <c r="L156" s="78">
        <f>'HOW TO-&gt;'!$B$146</f>
        <v>0</v>
      </c>
      <c r="M156" s="64">
        <f>'HOW TO-&gt;'!$C$146</f>
        <v>0</v>
      </c>
    </row>
    <row r="157" spans="1:16" s="60" customFormat="1" ht="11.25">
      <c r="A157" s="78"/>
      <c r="B157" s="666"/>
      <c r="C157" s="78" t="str">
        <f>'HOW TO-&gt;'!$A$113</f>
        <v>LAWRENCE ANG (CROSS-TRADE)</v>
      </c>
      <c r="D157" s="78" t="str">
        <f>'HOW TO-&gt;'!$B$113</f>
        <v>6011 2400</v>
      </c>
      <c r="E157" s="64" t="str">
        <f>'HOW TO-&gt;'!$C$113</f>
        <v>lawrence.ang@msc.com</v>
      </c>
      <c r="G157" s="78">
        <f>'HOW TO-&gt;'!$A$132</f>
        <v>0</v>
      </c>
      <c r="H157" s="78">
        <f>'HOW TO-&gt;'!$B$132</f>
        <v>0</v>
      </c>
      <c r="I157" s="64">
        <f>'HOW TO-&gt;'!$C$132</f>
        <v>0</v>
      </c>
      <c r="K157" s="78">
        <f>'HOW TO-&gt;'!$A$147</f>
        <v>0</v>
      </c>
      <c r="L157" s="78">
        <f>'HOW TO-&gt;'!$B$147</f>
        <v>0</v>
      </c>
      <c r="M157" s="64">
        <f>'HOW TO-&gt;'!$C$147</f>
        <v>0</v>
      </c>
    </row>
    <row r="158" spans="1:16" s="60" customFormat="1" ht="11.25">
      <c r="A158" s="78"/>
      <c r="B158" s="666"/>
      <c r="C158" s="78" t="str">
        <f>'HOW TO-&gt;'!$A$114</f>
        <v>DARIUS ONG</v>
      </c>
      <c r="D158" s="78" t="str">
        <f>'HOW TO-&gt;'!$B$114</f>
        <v>6011 2396</v>
      </c>
      <c r="E158" s="64" t="str">
        <f>'HOW TO-&gt;'!$C$114</f>
        <v>darius.ong@msc.com</v>
      </c>
      <c r="H158" s="82"/>
      <c r="I158" s="250"/>
      <c r="K158" s="78">
        <f>'HOW TO-&gt;'!$A$148</f>
        <v>0</v>
      </c>
      <c r="L158" s="78">
        <f>'HOW TO-&gt;'!$B$148</f>
        <v>0</v>
      </c>
      <c r="M158" s="64">
        <f>'HOW TO-&gt;'!$C$148</f>
        <v>0</v>
      </c>
    </row>
    <row r="159" spans="1:16" s="60" customFormat="1" ht="11.25">
      <c r="A159" s="78"/>
      <c r="B159" s="663"/>
      <c r="C159" s="78" t="str">
        <f>'HOW TO-&gt;'!$A$115</f>
        <v>YURIKO KHOO</v>
      </c>
      <c r="D159" s="78" t="str">
        <f>'HOW TO-&gt;'!$B$115</f>
        <v>6011 2402</v>
      </c>
      <c r="E159" s="64" t="str">
        <f>'HOW TO-&gt;'!$C$115</f>
        <v>yuriko.k@msc.com</v>
      </c>
      <c r="H159" s="82"/>
      <c r="I159" s="82"/>
      <c r="J159" s="250"/>
      <c r="K159" s="78"/>
      <c r="L159" s="78"/>
      <c r="M159" s="64"/>
    </row>
    <row r="160" spans="1:16" ht="15">
      <c r="C160" s="78" t="str">
        <f>'HOW TO-&gt;'!$A$116</f>
        <v>VICKY ZHU</v>
      </c>
      <c r="D160" s="78" t="str">
        <f>'HOW TO-&gt;'!$B$116</f>
        <v>6011 7900</v>
      </c>
      <c r="E160" s="64" t="str">
        <f>'HOW TO-&gt;'!$C$116</f>
        <v>vicky.zhu@msc.com</v>
      </c>
      <c r="F160" s="60"/>
      <c r="G160" s="60"/>
      <c r="H160" s="60"/>
      <c r="I160" s="60"/>
      <c r="J160" s="60"/>
      <c r="K160" s="60"/>
      <c r="L160" s="60"/>
      <c r="M160" s="60"/>
      <c r="N160" s="60"/>
      <c r="O160" s="37"/>
      <c r="P160" s="5"/>
    </row>
    <row r="161" spans="3:16" ht="15">
      <c r="C161" s="60"/>
      <c r="D161" s="60"/>
      <c r="E161" s="60"/>
      <c r="F161" s="60"/>
      <c r="G161" s="60"/>
      <c r="H161" s="60"/>
      <c r="I161" s="60"/>
      <c r="J161" s="60"/>
      <c r="K161" s="60"/>
      <c r="L161" s="60"/>
      <c r="M161" s="60"/>
      <c r="N161" s="60"/>
      <c r="O161" s="37"/>
      <c r="P161" s="5"/>
    </row>
    <row r="162" spans="3:16">
      <c r="C162" s="78" t="str">
        <f>'HOW TO-&gt;'!$A$119</f>
        <v xml:space="preserve">MAIN LINE  </v>
      </c>
      <c r="D162" s="78" t="str">
        <f>'HOW TO-&gt;'!$B$119</f>
        <v>6011 2424</v>
      </c>
      <c r="E162" s="64">
        <f>'HOW TO-&gt;'!$C$119</f>
        <v>0</v>
      </c>
      <c r="F162" s="60"/>
      <c r="G162" s="60"/>
      <c r="H162" s="60"/>
      <c r="I162" s="60"/>
      <c r="J162" s="60"/>
      <c r="K162" s="60"/>
      <c r="L162" s="60"/>
      <c r="M162" s="60"/>
      <c r="N162" s="60"/>
    </row>
    <row r="163" spans="3:16">
      <c r="C163" s="78">
        <f>'HOW TO-&gt;'!$A$120</f>
        <v>0</v>
      </c>
      <c r="D163" s="78">
        <f>'HOW TO-&gt;'!$B$120</f>
        <v>0</v>
      </c>
      <c r="E163" s="64">
        <f>'HOW TO-&gt;'!$C$120</f>
        <v>0</v>
      </c>
      <c r="F163" s="60"/>
      <c r="G163" s="60"/>
      <c r="H163" s="60"/>
      <c r="I163" s="60"/>
      <c r="J163" s="60"/>
      <c r="K163" s="60"/>
      <c r="L163" s="60"/>
      <c r="M163" s="60"/>
      <c r="N163"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9" type="noConversion"/>
  <hyperlinks>
    <hyperlink ref="N79" display="sinexp@msca.com.sg" xr:uid="{00000000-0004-0000-1700-000001000000}"/>
    <hyperlink ref="E79" display="mktg-dept@msca.com.sg" xr:uid="{00000000-0004-0000-1700-000002000000}"/>
    <hyperlink ref="I147" display="custsvc@msca.com.sg" xr:uid="{768B713D-36B2-4CD5-B9D0-15E268F0BFE6}"/>
    <hyperlink ref="M147" display="sinexp@msca.com.sg" xr:uid="{AED74976-8203-45AF-B0C3-F2293660D64E}"/>
    <hyperlink ref="E146" r:id="rId17" xr:uid="{0697AC87-35A2-41F0-9DC2-365B08AD7C1D}"/>
    <hyperlink ref="E14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90"/>
  <sheetViews>
    <sheetView zoomScale="80" zoomScaleNormal="80" workbookViewId="0">
      <pane ySplit="225" topLeftCell="A245" activePane="bottomLeft" state="frozen"/>
      <selection pane="bottomLeft" activeCell="G238" sqref="G238"/>
    </sheetView>
  </sheetViews>
  <sheetFormatPr defaultColWidth="9.42578125" defaultRowHeight="12.75"/>
  <cols>
    <col min="1" max="1" width="9.85546875" style="1168" customWidth="1"/>
    <col min="2" max="2" width="11" style="1322" customWidth="1"/>
    <col min="3" max="3" width="22.5703125" style="173" customWidth="1"/>
    <col min="4" max="4" width="13" style="173" customWidth="1"/>
    <col min="5" max="6" width="16.42578125" style="173" customWidth="1"/>
    <col min="7" max="7" width="28" style="173" customWidth="1"/>
    <col min="8" max="9" width="13.28515625" style="173" customWidth="1"/>
    <col min="10" max="12" width="18.28515625" style="173" customWidth="1"/>
    <col min="13" max="13" width="17.5703125" style="173" customWidth="1"/>
    <col min="14" max="14" width="17.42578125" style="173" customWidth="1"/>
    <col min="15" max="15" width="15.5703125" style="173" customWidth="1"/>
    <col min="16" max="16384" width="9.42578125" style="173"/>
  </cols>
  <sheetData>
    <row r="1" spans="1:15" s="129" customFormat="1" ht="6" customHeight="1">
      <c r="B1" s="1322"/>
      <c r="C1" s="30"/>
      <c r="D1" s="30"/>
      <c r="E1" s="30"/>
      <c r="F1" s="30"/>
      <c r="G1" s="30"/>
      <c r="H1" s="30"/>
      <c r="I1" s="30"/>
      <c r="J1" s="30"/>
      <c r="K1" s="30"/>
      <c r="L1" s="30"/>
      <c r="M1" s="30"/>
      <c r="N1" s="30"/>
      <c r="O1" s="30"/>
    </row>
    <row r="2" spans="1:15" s="131" customFormat="1" ht="33">
      <c r="B2" s="1322"/>
      <c r="C2" s="380" t="s">
        <v>93</v>
      </c>
      <c r="D2" s="1127"/>
      <c r="E2" s="1127"/>
      <c r="F2" s="1127"/>
      <c r="G2" s="1127"/>
      <c r="H2" s="1127"/>
      <c r="I2" s="1127"/>
      <c r="J2" s="1127"/>
      <c r="K2" s="1127"/>
      <c r="L2" s="171"/>
      <c r="M2" s="30"/>
      <c r="N2" s="30"/>
      <c r="O2" s="30"/>
    </row>
    <row r="3" spans="1:15" s="27" customFormat="1" ht="15.75">
      <c r="B3" s="1322"/>
      <c r="C3" s="132"/>
      <c r="D3" s="132"/>
      <c r="E3" s="172"/>
      <c r="F3" s="173"/>
      <c r="G3" s="172"/>
      <c r="H3" s="132"/>
      <c r="I3" s="132"/>
      <c r="J3" s="132"/>
      <c r="K3" s="133"/>
      <c r="L3" s="133"/>
      <c r="M3" s="134"/>
      <c r="N3" s="30"/>
      <c r="O3" s="30"/>
    </row>
    <row r="4" spans="1:15" s="136" customFormat="1" ht="15.75" hidden="1">
      <c r="B4" s="1322"/>
      <c r="C4" s="135"/>
      <c r="D4" s="135"/>
      <c r="E4" s="172" t="s">
        <v>8535</v>
      </c>
      <c r="F4" s="51"/>
      <c r="G4" s="51"/>
      <c r="H4" s="51"/>
      <c r="I4" s="51"/>
      <c r="J4" s="51"/>
      <c r="K4" s="51"/>
      <c r="L4" s="51"/>
      <c r="M4" s="51"/>
      <c r="N4" s="51"/>
      <c r="O4" s="30"/>
    </row>
    <row r="5" spans="1:15" ht="15.75" hidden="1" customHeight="1">
      <c r="C5" s="174"/>
      <c r="D5" s="174"/>
      <c r="E5" s="174"/>
      <c r="F5" s="174"/>
      <c r="G5" s="174"/>
      <c r="H5" s="174"/>
      <c r="I5" s="175"/>
      <c r="J5" s="174"/>
      <c r="K5" s="174"/>
      <c r="L5" s="174"/>
    </row>
    <row r="6" spans="1:15" s="182" customFormat="1" ht="24.75" hidden="1" thickBot="1">
      <c r="A6" s="1169"/>
      <c r="B6" s="1323"/>
      <c r="C6" s="2908"/>
      <c r="D6" s="2909"/>
      <c r="E6" s="2899" t="s">
        <v>96</v>
      </c>
      <c r="F6" s="2900" t="s">
        <v>658</v>
      </c>
      <c r="G6" s="2899" t="s">
        <v>98</v>
      </c>
      <c r="H6" s="2899" t="s">
        <v>99</v>
      </c>
      <c r="I6" s="2899" t="s">
        <v>8052</v>
      </c>
      <c r="J6" s="2901" t="s">
        <v>8536</v>
      </c>
      <c r="K6" s="2900" t="s">
        <v>1392</v>
      </c>
      <c r="L6" s="2900" t="s">
        <v>787</v>
      </c>
    </row>
    <row r="7" spans="1:15" s="182" customFormat="1" ht="16.350000000000001" hidden="1" customHeight="1" thickTop="1" thickBot="1">
      <c r="A7" s="1169"/>
      <c r="B7" s="1323"/>
      <c r="C7" s="2909"/>
      <c r="D7" s="2910" t="s">
        <v>3655</v>
      </c>
      <c r="E7" s="2903"/>
      <c r="F7" s="2904" t="s">
        <v>8537</v>
      </c>
      <c r="G7" s="2905"/>
      <c r="H7" s="2903"/>
      <c r="I7" s="2906"/>
      <c r="J7" s="2911" t="s">
        <v>8538</v>
      </c>
      <c r="K7" s="2907" t="s">
        <v>8539</v>
      </c>
      <c r="L7" s="2907" t="s">
        <v>8540</v>
      </c>
    </row>
    <row r="8" spans="1:15" s="182" customFormat="1" ht="16.350000000000001" hidden="1" customHeight="1" thickTop="1">
      <c r="A8" s="1169" t="s">
        <v>8541</v>
      </c>
      <c r="B8" s="1323" t="s">
        <v>5049</v>
      </c>
      <c r="C8" s="1082" t="s">
        <v>3398</v>
      </c>
      <c r="D8" s="1083" t="s">
        <v>8132</v>
      </c>
      <c r="E8" s="1083">
        <v>45204</v>
      </c>
      <c r="F8" s="1083">
        <f>E8+12</f>
        <v>45216</v>
      </c>
      <c r="G8" s="1366" t="s">
        <v>8542</v>
      </c>
      <c r="H8" s="1085" t="s">
        <v>8543</v>
      </c>
      <c r="I8" s="1086">
        <v>45226</v>
      </c>
      <c r="J8" s="1112">
        <f>I8+25</f>
        <v>45251</v>
      </c>
      <c r="K8" s="1083">
        <f>I8+28</f>
        <v>45254</v>
      </c>
      <c r="L8" s="1087">
        <f>I8+33</f>
        <v>45259</v>
      </c>
    </row>
    <row r="9" spans="1:15" s="182" customFormat="1" ht="16.350000000000001" hidden="1" customHeight="1" thickBot="1">
      <c r="A9" s="1169"/>
      <c r="B9" s="1323"/>
      <c r="C9" s="1278"/>
      <c r="D9" s="228"/>
      <c r="E9" s="228"/>
      <c r="F9" s="1088"/>
      <c r="G9" s="1182" t="s">
        <v>5054</v>
      </c>
      <c r="H9" s="1089"/>
      <c r="I9" s="1090"/>
      <c r="J9" s="1088"/>
      <c r="K9" s="1088"/>
      <c r="L9" s="1091"/>
    </row>
    <row r="10" spans="1:15" s="182" customFormat="1" ht="16.350000000000001" hidden="1" customHeight="1" thickTop="1">
      <c r="A10" s="1169" t="s">
        <v>5022</v>
      </c>
      <c r="B10" s="1323" t="s">
        <v>5052</v>
      </c>
      <c r="C10" s="1082" t="s">
        <v>3401</v>
      </c>
      <c r="D10" s="1083" t="s">
        <v>8544</v>
      </c>
      <c r="E10" s="1083">
        <v>45212</v>
      </c>
      <c r="F10" s="1083">
        <f>E10+12</f>
        <v>45224</v>
      </c>
      <c r="G10" s="1366" t="s">
        <v>8545</v>
      </c>
      <c r="H10" s="1085" t="s">
        <v>8546</v>
      </c>
      <c r="I10" s="1086">
        <v>45233</v>
      </c>
      <c r="J10" s="1112">
        <f>I10+25</f>
        <v>45258</v>
      </c>
      <c r="K10" s="1083">
        <f>I10+28</f>
        <v>45261</v>
      </c>
      <c r="L10" s="1087">
        <f>I10+33</f>
        <v>45266</v>
      </c>
    </row>
    <row r="11" spans="1:15" s="182" customFormat="1" ht="16.350000000000001" hidden="1" customHeight="1" thickBot="1">
      <c r="A11" s="1169"/>
      <c r="B11" s="1323"/>
      <c r="C11" s="1278"/>
      <c r="D11" s="228"/>
      <c r="E11" s="228"/>
      <c r="F11" s="1088"/>
      <c r="G11" s="1182" t="s">
        <v>5056</v>
      </c>
      <c r="H11" s="1089"/>
      <c r="I11" s="1090"/>
      <c r="J11" s="1088"/>
      <c r="K11" s="1088"/>
      <c r="L11" s="1091"/>
    </row>
    <row r="12" spans="1:15" s="182" customFormat="1" ht="16.350000000000001" hidden="1" customHeight="1" thickTop="1">
      <c r="A12" s="1169" t="s">
        <v>8547</v>
      </c>
      <c r="B12" s="1323" t="s">
        <v>5054</v>
      </c>
      <c r="C12" s="1082" t="s">
        <v>160</v>
      </c>
      <c r="D12" s="1083" t="s">
        <v>8135</v>
      </c>
      <c r="E12" s="1083">
        <v>45218</v>
      </c>
      <c r="F12" s="1083">
        <f>E12+12</f>
        <v>45230</v>
      </c>
      <c r="G12" s="1366" t="s">
        <v>8548</v>
      </c>
      <c r="H12" s="1085" t="s">
        <v>8549</v>
      </c>
      <c r="I12" s="1086">
        <v>45240</v>
      </c>
      <c r="J12" s="1112">
        <f>I12+25</f>
        <v>45265</v>
      </c>
      <c r="K12" s="1083">
        <f>I12+28</f>
        <v>45268</v>
      </c>
      <c r="L12" s="1087">
        <f>I12+33</f>
        <v>45273</v>
      </c>
    </row>
    <row r="13" spans="1:15" s="182" customFormat="1" ht="16.350000000000001" hidden="1" customHeight="1" thickBot="1">
      <c r="A13" s="1169"/>
      <c r="B13" s="1323"/>
      <c r="C13" s="1278"/>
      <c r="D13" s="228"/>
      <c r="E13" s="228"/>
      <c r="F13" s="1088"/>
      <c r="G13" s="1182" t="s">
        <v>5058</v>
      </c>
      <c r="H13" s="1089"/>
      <c r="I13" s="1090"/>
      <c r="J13" s="1088"/>
      <c r="K13" s="1088"/>
      <c r="L13" s="1091"/>
    </row>
    <row r="14" spans="1:15" s="182" customFormat="1" ht="16.350000000000001" hidden="1" customHeight="1" thickTop="1">
      <c r="A14" s="1169" t="s">
        <v>8550</v>
      </c>
      <c r="B14" s="1323" t="s">
        <v>5056</v>
      </c>
      <c r="C14" s="1082" t="s">
        <v>2089</v>
      </c>
      <c r="D14" s="1083" t="s">
        <v>8137</v>
      </c>
      <c r="E14" s="1083">
        <v>45225</v>
      </c>
      <c r="F14" s="1083">
        <f>E14+12</f>
        <v>45237</v>
      </c>
      <c r="G14" s="1366" t="s">
        <v>8551</v>
      </c>
      <c r="H14" s="1085" t="s">
        <v>8552</v>
      </c>
      <c r="I14" s="1086">
        <v>45247</v>
      </c>
      <c r="J14" s="1112">
        <f>I14+25</f>
        <v>45272</v>
      </c>
      <c r="K14" s="1083">
        <f>I14+28</f>
        <v>45275</v>
      </c>
      <c r="L14" s="1087">
        <f>I14+33</f>
        <v>45280</v>
      </c>
    </row>
    <row r="15" spans="1:15" s="182" customFormat="1" ht="16.350000000000001" hidden="1" customHeight="1" thickBot="1">
      <c r="A15" s="1169"/>
      <c r="B15" s="1323"/>
      <c r="C15" s="1278"/>
      <c r="D15" s="228"/>
      <c r="E15" s="228"/>
      <c r="F15" s="1088"/>
      <c r="G15" s="1182" t="s">
        <v>5060</v>
      </c>
      <c r="H15" s="1089"/>
      <c r="I15" s="1090"/>
      <c r="J15" s="1088"/>
      <c r="K15" s="1088"/>
      <c r="L15" s="1091"/>
    </row>
    <row r="16" spans="1:15" s="182" customFormat="1" ht="16.350000000000001" hidden="1" customHeight="1" thickTop="1">
      <c r="A16" s="1169"/>
      <c r="B16" s="1323" t="s">
        <v>5058</v>
      </c>
      <c r="C16" s="1082" t="s">
        <v>3408</v>
      </c>
      <c r="D16" s="1083" t="s">
        <v>8138</v>
      </c>
      <c r="E16" s="1083">
        <v>45233</v>
      </c>
      <c r="F16" s="1083">
        <f>E16+12</f>
        <v>45245</v>
      </c>
      <c r="G16" s="1366" t="s">
        <v>8553</v>
      </c>
      <c r="H16" s="1085" t="s">
        <v>8554</v>
      </c>
      <c r="I16" s="1086">
        <v>45254</v>
      </c>
      <c r="J16" s="1112">
        <f>I16+25</f>
        <v>45279</v>
      </c>
      <c r="K16" s="1083">
        <f>I16+28</f>
        <v>45282</v>
      </c>
      <c r="L16" s="1087">
        <f>I16+33</f>
        <v>45287</v>
      </c>
    </row>
    <row r="17" spans="1:12" s="182" customFormat="1" ht="16.350000000000001" hidden="1" customHeight="1" thickBot="1">
      <c r="A17" s="1169"/>
      <c r="B17" s="1323"/>
      <c r="C17" s="1278"/>
      <c r="D17" s="228"/>
      <c r="E17" s="228"/>
      <c r="F17" s="1088"/>
      <c r="G17" s="1182" t="s">
        <v>5063</v>
      </c>
      <c r="H17" s="1089"/>
      <c r="I17" s="1090"/>
      <c r="J17" s="1088"/>
      <c r="K17" s="1088"/>
      <c r="L17" s="1091"/>
    </row>
    <row r="18" spans="1:12" s="182" customFormat="1" ht="16.350000000000001" hidden="1" customHeight="1" thickTop="1">
      <c r="A18" s="1169"/>
      <c r="B18" s="1323" t="s">
        <v>5060</v>
      </c>
      <c r="C18" s="1082" t="s">
        <v>2907</v>
      </c>
      <c r="D18" s="1083" t="s">
        <v>8140</v>
      </c>
      <c r="E18" s="1083">
        <v>45239</v>
      </c>
      <c r="F18" s="1083">
        <f>E18+12</f>
        <v>45251</v>
      </c>
      <c r="G18" s="1366" t="s">
        <v>8555</v>
      </c>
      <c r="H18" s="1085" t="s">
        <v>8556</v>
      </c>
      <c r="I18" s="1086">
        <v>45261</v>
      </c>
      <c r="J18" s="1112">
        <f>I18+25</f>
        <v>45286</v>
      </c>
      <c r="K18" s="1083">
        <f>I18+28</f>
        <v>45289</v>
      </c>
      <c r="L18" s="1087">
        <f>I18+33</f>
        <v>45294</v>
      </c>
    </row>
    <row r="19" spans="1:12" s="182" customFormat="1" ht="16.350000000000001" hidden="1" customHeight="1" thickBot="1">
      <c r="A19" s="1169"/>
      <c r="B19" s="1323"/>
      <c r="C19" s="1278"/>
      <c r="D19" s="228"/>
      <c r="E19" s="228"/>
      <c r="F19" s="1088"/>
      <c r="G19" s="1182" t="s">
        <v>5066</v>
      </c>
      <c r="H19" s="1089"/>
      <c r="I19" s="1090"/>
      <c r="J19" s="1088"/>
      <c r="K19" s="1088"/>
      <c r="L19" s="1091"/>
    </row>
    <row r="20" spans="1:12" s="182" customFormat="1" ht="16.350000000000001" hidden="1" customHeight="1" thickTop="1">
      <c r="A20" s="1169"/>
      <c r="B20" s="1323" t="s">
        <v>5063</v>
      </c>
      <c r="C20" s="1082" t="s">
        <v>3413</v>
      </c>
      <c r="D20" s="1083" t="s">
        <v>8557</v>
      </c>
      <c r="E20" s="1083">
        <v>45246</v>
      </c>
      <c r="F20" s="1083">
        <f>E20+12</f>
        <v>45258</v>
      </c>
      <c r="G20" s="1366" t="s">
        <v>8558</v>
      </c>
      <c r="H20" s="1085" t="s">
        <v>8559</v>
      </c>
      <c r="I20" s="1086">
        <v>45268</v>
      </c>
      <c r="J20" s="1112">
        <f>I20+25</f>
        <v>45293</v>
      </c>
      <c r="K20" s="1083">
        <f>I20+28</f>
        <v>45296</v>
      </c>
      <c r="L20" s="1087">
        <f>I20+33</f>
        <v>45301</v>
      </c>
    </row>
    <row r="21" spans="1:12" s="182" customFormat="1" ht="16.350000000000001" hidden="1" customHeight="1" thickBot="1">
      <c r="A21" s="1169"/>
      <c r="B21" s="1323"/>
      <c r="C21" s="1278"/>
      <c r="D21" s="228"/>
      <c r="E21" s="228"/>
      <c r="F21" s="1088"/>
      <c r="G21" s="1182" t="s">
        <v>5069</v>
      </c>
      <c r="H21" s="1089"/>
      <c r="I21" s="1090"/>
      <c r="J21" s="1088"/>
      <c r="K21" s="1088"/>
      <c r="L21" s="1091"/>
    </row>
    <row r="22" spans="1:12" s="182" customFormat="1" ht="16.350000000000001" hidden="1" customHeight="1" thickTop="1">
      <c r="A22" s="1169"/>
      <c r="B22" s="1323" t="s">
        <v>5066</v>
      </c>
      <c r="C22" s="1082" t="s">
        <v>3416</v>
      </c>
      <c r="D22" s="1083" t="s">
        <v>8560</v>
      </c>
      <c r="E22" s="1083">
        <v>45253</v>
      </c>
      <c r="F22" s="1083">
        <f>E22+12</f>
        <v>45265</v>
      </c>
      <c r="G22" s="1366" t="s">
        <v>8561</v>
      </c>
      <c r="H22" s="1085" t="s">
        <v>8562</v>
      </c>
      <c r="I22" s="1086">
        <v>45275</v>
      </c>
      <c r="J22" s="1112">
        <f>I22+25</f>
        <v>45300</v>
      </c>
      <c r="K22" s="1083">
        <f>I22+28</f>
        <v>45303</v>
      </c>
      <c r="L22" s="1087">
        <f>I22+33</f>
        <v>45308</v>
      </c>
    </row>
    <row r="23" spans="1:12" s="182" customFormat="1" ht="16.350000000000001" hidden="1" customHeight="1" thickBot="1">
      <c r="A23" s="1169"/>
      <c r="B23" s="1323"/>
      <c r="C23" s="1278"/>
      <c r="D23" s="228"/>
      <c r="E23" s="228"/>
      <c r="F23" s="1088"/>
      <c r="G23" s="1182" t="s">
        <v>5072</v>
      </c>
      <c r="H23" s="1089"/>
      <c r="I23" s="1090"/>
      <c r="J23" s="1088"/>
      <c r="K23" s="1088"/>
      <c r="L23" s="1091"/>
    </row>
    <row r="24" spans="1:12" s="182" customFormat="1" ht="16.350000000000001" hidden="1" customHeight="1" thickTop="1">
      <c r="A24" s="1169"/>
      <c r="B24" s="1323" t="s">
        <v>5069</v>
      </c>
      <c r="C24" s="1082" t="s">
        <v>2472</v>
      </c>
      <c r="D24" s="1083" t="s">
        <v>8563</v>
      </c>
      <c r="E24" s="1083">
        <v>45260</v>
      </c>
      <c r="F24" s="1083">
        <f>E24+12</f>
        <v>45272</v>
      </c>
      <c r="G24" s="1366" t="s">
        <v>8564</v>
      </c>
      <c r="H24" s="1085" t="s">
        <v>8565</v>
      </c>
      <c r="I24" s="1086">
        <v>45282</v>
      </c>
      <c r="J24" s="1112">
        <f>I24+25</f>
        <v>45307</v>
      </c>
      <c r="K24" s="1083">
        <f>I24+28</f>
        <v>45310</v>
      </c>
      <c r="L24" s="1087">
        <f>I24+33</f>
        <v>45315</v>
      </c>
    </row>
    <row r="25" spans="1:12" s="182" customFormat="1" ht="16.350000000000001" hidden="1" customHeight="1" thickBot="1">
      <c r="A25" s="1169"/>
      <c r="B25" s="1323"/>
      <c r="C25" s="1278"/>
      <c r="D25" s="228"/>
      <c r="E25" s="228"/>
      <c r="F25" s="1088"/>
      <c r="G25" s="1182" t="s">
        <v>5076</v>
      </c>
      <c r="H25" s="1089"/>
      <c r="I25" s="1090"/>
      <c r="J25" s="1088"/>
      <c r="K25" s="1088"/>
      <c r="L25" s="1091"/>
    </row>
    <row r="26" spans="1:12" s="182" customFormat="1" ht="16.350000000000001" hidden="1" customHeight="1" thickTop="1">
      <c r="A26" s="1169"/>
      <c r="B26" s="1323" t="s">
        <v>5072</v>
      </c>
      <c r="C26" s="1082" t="s">
        <v>3387</v>
      </c>
      <c r="D26" s="1083" t="s">
        <v>8566</v>
      </c>
      <c r="E26" s="1083">
        <v>45267</v>
      </c>
      <c r="F26" s="1083">
        <f>E26+12</f>
        <v>45279</v>
      </c>
      <c r="G26" s="1366" t="s">
        <v>3289</v>
      </c>
      <c r="H26" s="1085" t="s">
        <v>8567</v>
      </c>
      <c r="I26" s="1086">
        <v>45289</v>
      </c>
      <c r="J26" s="1112">
        <f>I26+25</f>
        <v>45314</v>
      </c>
      <c r="K26" s="1083">
        <f>I26+28</f>
        <v>45317</v>
      </c>
      <c r="L26" s="1087">
        <f>I26+33</f>
        <v>45322</v>
      </c>
    </row>
    <row r="27" spans="1:12" s="182" customFormat="1" ht="16.350000000000001" hidden="1" customHeight="1" thickBot="1">
      <c r="A27" s="1169"/>
      <c r="B27" s="1323"/>
      <c r="C27" s="1278"/>
      <c r="D27" s="228"/>
      <c r="E27" s="228"/>
      <c r="F27" s="1088"/>
      <c r="G27" s="1182" t="s">
        <v>5079</v>
      </c>
      <c r="H27" s="1089"/>
      <c r="I27" s="1090"/>
      <c r="J27" s="1088"/>
      <c r="K27" s="1088"/>
      <c r="L27" s="1091"/>
    </row>
    <row r="28" spans="1:12" s="182" customFormat="1" ht="16.350000000000001" hidden="1" customHeight="1" thickTop="1">
      <c r="A28" s="1169"/>
      <c r="B28" s="1323" t="s">
        <v>5076</v>
      </c>
      <c r="C28" s="1082" t="s">
        <v>6383</v>
      </c>
      <c r="D28" s="1083" t="s">
        <v>8124</v>
      </c>
      <c r="E28" s="1083">
        <v>45275</v>
      </c>
      <c r="F28" s="1083">
        <f>E28+16</f>
        <v>45291</v>
      </c>
      <c r="G28" s="1084" t="s">
        <v>8568</v>
      </c>
      <c r="H28" s="1085" t="s">
        <v>8569</v>
      </c>
      <c r="I28" s="1086">
        <v>45298</v>
      </c>
      <c r="J28" s="1112">
        <f>I28+25</f>
        <v>45323</v>
      </c>
      <c r="K28" s="1083">
        <f>I28+28</f>
        <v>45326</v>
      </c>
      <c r="L28" s="1087">
        <f>I28+33</f>
        <v>45331</v>
      </c>
    </row>
    <row r="29" spans="1:12" s="182" customFormat="1" ht="16.350000000000001" hidden="1" customHeight="1" thickBot="1">
      <c r="A29" s="1169"/>
      <c r="B29" s="1323"/>
      <c r="C29" s="1278"/>
      <c r="D29" s="228"/>
      <c r="E29" s="228"/>
      <c r="F29" s="1088"/>
      <c r="G29" s="1182" t="s">
        <v>5082</v>
      </c>
      <c r="H29" s="1089"/>
      <c r="I29" s="1090"/>
      <c r="J29" s="1088"/>
      <c r="K29" s="1088"/>
      <c r="L29" s="1091"/>
    </row>
    <row r="30" spans="1:12" s="182" customFormat="1" ht="16.350000000000001" hidden="1" customHeight="1" thickTop="1">
      <c r="A30" s="1169"/>
      <c r="B30" s="1323" t="s">
        <v>5079</v>
      </c>
      <c r="C30" s="1082" t="s">
        <v>3326</v>
      </c>
      <c r="D30" s="1083" t="s">
        <v>8570</v>
      </c>
      <c r="E30" s="1083">
        <v>45281</v>
      </c>
      <c r="F30" s="1083">
        <f>E30+12</f>
        <v>45293</v>
      </c>
      <c r="G30" s="1366" t="s">
        <v>8571</v>
      </c>
      <c r="H30" s="1085" t="s">
        <v>8572</v>
      </c>
      <c r="I30" s="1086">
        <v>45303</v>
      </c>
      <c r="J30" s="1112">
        <f>I30+25</f>
        <v>45328</v>
      </c>
      <c r="K30" s="1083">
        <f>I30+28</f>
        <v>45331</v>
      </c>
      <c r="L30" s="1087">
        <f>I30+33</f>
        <v>45336</v>
      </c>
    </row>
    <row r="31" spans="1:12" s="182" customFormat="1" ht="16.350000000000001" hidden="1" customHeight="1" thickBot="1">
      <c r="A31" s="1169"/>
      <c r="B31" s="1323"/>
      <c r="C31" s="1278"/>
      <c r="D31" s="228"/>
      <c r="E31" s="228"/>
      <c r="F31" s="1088"/>
      <c r="G31" s="1182" t="s">
        <v>8573</v>
      </c>
      <c r="H31" s="1089"/>
      <c r="I31" s="1090"/>
      <c r="J31" s="1088"/>
      <c r="K31" s="1088"/>
      <c r="L31" s="1091"/>
    </row>
    <row r="32" spans="1:12" s="182" customFormat="1" ht="16.350000000000001" hidden="1" customHeight="1" thickTop="1">
      <c r="A32" s="1169"/>
      <c r="B32" s="1323" t="s">
        <v>5082</v>
      </c>
      <c r="C32" s="1082" t="s">
        <v>3398</v>
      </c>
      <c r="D32" s="1083" t="s">
        <v>8574</v>
      </c>
      <c r="E32" s="1083">
        <v>45289</v>
      </c>
      <c r="F32" s="1083">
        <f>E32+12</f>
        <v>45301</v>
      </c>
      <c r="G32" s="1366" t="s">
        <v>8575</v>
      </c>
      <c r="H32" s="1085" t="s">
        <v>8576</v>
      </c>
      <c r="I32" s="1086">
        <v>45310</v>
      </c>
      <c r="J32" s="1112">
        <f>I32+25</f>
        <v>45335</v>
      </c>
      <c r="K32" s="1083">
        <f>I32+28</f>
        <v>45338</v>
      </c>
      <c r="L32" s="1087">
        <f>I32+33</f>
        <v>45343</v>
      </c>
    </row>
    <row r="33" spans="1:12" s="182" customFormat="1" ht="16.350000000000001" hidden="1" customHeight="1" thickBot="1">
      <c r="A33" s="1169"/>
      <c r="B33" s="1323"/>
      <c r="C33" s="1278"/>
      <c r="D33" s="228"/>
      <c r="E33" s="228"/>
      <c r="F33" s="1088"/>
      <c r="G33" s="1182" t="s">
        <v>5087</v>
      </c>
      <c r="H33" s="1089"/>
      <c r="I33" s="1090"/>
      <c r="J33" s="1088"/>
      <c r="K33" s="1088"/>
      <c r="L33" s="1091"/>
    </row>
    <row r="34" spans="1:12" s="182" customFormat="1" ht="16.350000000000001" hidden="1" customHeight="1" thickTop="1">
      <c r="A34" s="1169"/>
      <c r="B34" s="1323" t="s">
        <v>8577</v>
      </c>
      <c r="C34" s="1082" t="s">
        <v>3401</v>
      </c>
      <c r="D34" s="1083" t="s">
        <v>8578</v>
      </c>
      <c r="E34" s="1083">
        <v>45296</v>
      </c>
      <c r="F34" s="1083">
        <f>E34+12</f>
        <v>45308</v>
      </c>
      <c r="G34" s="1366" t="s">
        <v>8542</v>
      </c>
      <c r="H34" s="1085" t="s">
        <v>8579</v>
      </c>
      <c r="I34" s="1086">
        <v>45317</v>
      </c>
      <c r="J34" s="1112">
        <f>I34+25</f>
        <v>45342</v>
      </c>
      <c r="K34" s="1083">
        <f>I34+28</f>
        <v>45345</v>
      </c>
      <c r="L34" s="1087">
        <f>I34+33</f>
        <v>45350</v>
      </c>
    </row>
    <row r="35" spans="1:12" s="182" customFormat="1" ht="16.350000000000001" hidden="1" customHeight="1" thickBot="1">
      <c r="A35" s="1169"/>
      <c r="B35" s="1323"/>
      <c r="C35" s="1278"/>
      <c r="D35" s="228"/>
      <c r="E35" s="228"/>
      <c r="F35" s="1088"/>
      <c r="G35" s="1182" t="s">
        <v>5089</v>
      </c>
      <c r="H35" s="1089"/>
      <c r="I35" s="1090"/>
      <c r="J35" s="1088"/>
      <c r="K35" s="1088"/>
      <c r="L35" s="1091"/>
    </row>
    <row r="36" spans="1:12" s="182" customFormat="1" ht="16.350000000000001" hidden="1" customHeight="1" thickTop="1">
      <c r="A36" s="1169"/>
      <c r="B36" s="1323" t="s">
        <v>5087</v>
      </c>
      <c r="C36" s="1082" t="s">
        <v>160</v>
      </c>
      <c r="D36" s="1083" t="s">
        <v>8580</v>
      </c>
      <c r="E36" s="1083">
        <v>45302</v>
      </c>
      <c r="F36" s="1083">
        <f>E36+12</f>
        <v>45314</v>
      </c>
      <c r="G36" s="1366" t="s">
        <v>8545</v>
      </c>
      <c r="H36" s="1085" t="s">
        <v>8581</v>
      </c>
      <c r="I36" s="1086">
        <v>45324</v>
      </c>
      <c r="J36" s="1112">
        <f>I36+25</f>
        <v>45349</v>
      </c>
      <c r="K36" s="1083">
        <f>I36+28</f>
        <v>45352</v>
      </c>
      <c r="L36" s="1087">
        <f>I36+33</f>
        <v>45357</v>
      </c>
    </row>
    <row r="37" spans="1:12" s="182" customFormat="1" ht="16.350000000000001" hidden="1" customHeight="1" thickBot="1">
      <c r="A37" s="1169"/>
      <c r="B37" s="1323"/>
      <c r="C37" s="1720"/>
      <c r="D37" s="1103"/>
      <c r="E37" s="1103"/>
      <c r="F37" s="1103"/>
      <c r="G37" s="1182" t="s">
        <v>5091</v>
      </c>
      <c r="H37" s="1089"/>
      <c r="I37" s="1090"/>
      <c r="J37" s="1088"/>
      <c r="K37" s="1088"/>
      <c r="L37" s="1091"/>
    </row>
    <row r="38" spans="1:12" s="182" customFormat="1" ht="16.350000000000001" hidden="1" customHeight="1" thickTop="1">
      <c r="A38" s="1169"/>
      <c r="B38" s="1323" t="s">
        <v>5089</v>
      </c>
      <c r="C38" s="1743" t="s">
        <v>2089</v>
      </c>
      <c r="D38" s="1748" t="s">
        <v>8582</v>
      </c>
      <c r="E38" s="1748">
        <v>45309</v>
      </c>
      <c r="F38" s="1744">
        <v>45321</v>
      </c>
      <c r="G38" s="1366" t="s">
        <v>8548</v>
      </c>
      <c r="H38" s="1085" t="s">
        <v>8583</v>
      </c>
      <c r="I38" s="1086">
        <v>45333</v>
      </c>
      <c r="J38" s="1112">
        <f>I38+25</f>
        <v>45358</v>
      </c>
      <c r="K38" s="1083">
        <f>I38+28</f>
        <v>45361</v>
      </c>
      <c r="L38" s="1087">
        <f>I38+33</f>
        <v>45366</v>
      </c>
    </row>
    <row r="39" spans="1:12" s="182" customFormat="1" ht="16.350000000000001" hidden="1" customHeight="1">
      <c r="A39" s="1169"/>
      <c r="B39" s="1323"/>
      <c r="C39" s="1749" t="s">
        <v>7788</v>
      </c>
      <c r="D39" s="1750" t="s">
        <v>8584</v>
      </c>
      <c r="E39" s="1750">
        <v>45311</v>
      </c>
      <c r="F39" s="1751">
        <v>45321</v>
      </c>
      <c r="G39" s="1719"/>
      <c r="H39" s="1104"/>
      <c r="I39" s="1105"/>
      <c r="J39" s="1133"/>
      <c r="K39" s="1103"/>
      <c r="L39" s="1106"/>
    </row>
    <row r="40" spans="1:12" s="182" customFormat="1" ht="16.350000000000001" hidden="1" customHeight="1" thickBot="1">
      <c r="A40" s="1169"/>
      <c r="B40" s="1323"/>
      <c r="C40" s="1815" t="s">
        <v>1865</v>
      </c>
      <c r="D40" s="1816" t="s">
        <v>8585</v>
      </c>
      <c r="E40" s="1816">
        <v>45309</v>
      </c>
      <c r="F40" s="1738">
        <v>45317</v>
      </c>
      <c r="G40" s="1182" t="s">
        <v>8586</v>
      </c>
      <c r="H40" s="1089"/>
      <c r="I40" s="1090"/>
      <c r="J40" s="1088"/>
      <c r="K40" s="1088"/>
      <c r="L40" s="1091"/>
    </row>
    <row r="41" spans="1:12" s="182" customFormat="1" ht="16.350000000000001" hidden="1" customHeight="1" thickTop="1">
      <c r="A41" s="1169"/>
      <c r="B41" s="1323" t="s">
        <v>5091</v>
      </c>
      <c r="C41" s="1743" t="s">
        <v>3408</v>
      </c>
      <c r="D41" s="1748" t="s">
        <v>8587</v>
      </c>
      <c r="E41" s="1748">
        <v>45316</v>
      </c>
      <c r="F41" s="1744">
        <v>45328</v>
      </c>
      <c r="G41" s="1732" t="s">
        <v>8551</v>
      </c>
      <c r="H41" s="1085" t="s">
        <v>8588</v>
      </c>
      <c r="I41" s="1086">
        <v>45338</v>
      </c>
      <c r="J41" s="1112">
        <f>I41+25</f>
        <v>45363</v>
      </c>
      <c r="K41" s="1083">
        <f>I41+28</f>
        <v>45366</v>
      </c>
      <c r="L41" s="1087">
        <f>I41+33</f>
        <v>45371</v>
      </c>
    </row>
    <row r="42" spans="1:12" s="182" customFormat="1" ht="16.350000000000001" hidden="1" customHeight="1">
      <c r="A42" s="1169"/>
      <c r="B42" s="1323" t="s">
        <v>5093</v>
      </c>
      <c r="C42" s="1740" t="s">
        <v>265</v>
      </c>
      <c r="D42" s="1741" t="s">
        <v>8589</v>
      </c>
      <c r="E42" s="1741">
        <v>45323</v>
      </c>
      <c r="F42" s="1742">
        <v>45335</v>
      </c>
      <c r="G42" s="1814" t="s">
        <v>5095</v>
      </c>
      <c r="H42" s="1104"/>
      <c r="I42" s="1105"/>
      <c r="J42" s="1133"/>
      <c r="K42" s="1103"/>
      <c r="L42" s="1106"/>
    </row>
    <row r="43" spans="1:12" s="182" customFormat="1" ht="16.350000000000001" hidden="1" customHeight="1">
      <c r="A43" s="1169"/>
      <c r="B43" s="1323"/>
      <c r="C43" s="1740" t="s">
        <v>6396</v>
      </c>
      <c r="D43" s="1741" t="s">
        <v>8136</v>
      </c>
      <c r="E43" s="1741">
        <v>45317</v>
      </c>
      <c r="F43" s="1742">
        <v>45324</v>
      </c>
      <c r="H43" s="1104"/>
      <c r="I43" s="1105"/>
      <c r="J43" s="1103"/>
      <c r="K43" s="1103"/>
      <c r="L43" s="1106"/>
    </row>
    <row r="44" spans="1:12" s="182" customFormat="1" ht="16.350000000000001" hidden="1" customHeight="1">
      <c r="A44" s="1169"/>
      <c r="B44" s="1323"/>
      <c r="C44" s="1740" t="s">
        <v>4659</v>
      </c>
      <c r="D44" s="1741" t="s">
        <v>4660</v>
      </c>
      <c r="E44" s="1741">
        <v>45321</v>
      </c>
      <c r="F44" s="1742">
        <v>45331</v>
      </c>
      <c r="H44" s="1104"/>
      <c r="I44" s="1105"/>
      <c r="J44" s="1133"/>
      <c r="K44" s="1103"/>
      <c r="L44" s="1106"/>
    </row>
    <row r="45" spans="1:12" s="182" customFormat="1" ht="16.350000000000001" hidden="1" customHeight="1" thickBot="1">
      <c r="A45" s="1169"/>
      <c r="B45" s="1323"/>
      <c r="C45" s="1815" t="s">
        <v>8590</v>
      </c>
      <c r="D45" s="1816" t="s">
        <v>8591</v>
      </c>
      <c r="E45" s="1816">
        <v>45321</v>
      </c>
      <c r="F45" s="1738">
        <v>45330</v>
      </c>
      <c r="G45" s="1182"/>
      <c r="H45" s="1089"/>
      <c r="I45" s="1090"/>
      <c r="J45" s="1186"/>
      <c r="K45" s="1088"/>
      <c r="L45" s="1091"/>
    </row>
    <row r="46" spans="1:12" s="182" customFormat="1" ht="16.350000000000001" hidden="1" customHeight="1" thickTop="1">
      <c r="A46" s="1169"/>
      <c r="B46" s="1323" t="s">
        <v>5095</v>
      </c>
      <c r="C46" s="1743" t="s">
        <v>3413</v>
      </c>
      <c r="D46" s="1748" t="s">
        <v>8592</v>
      </c>
      <c r="E46" s="1748">
        <v>45330</v>
      </c>
      <c r="F46" s="1744">
        <v>45342</v>
      </c>
      <c r="G46" s="1732" t="s">
        <v>8553</v>
      </c>
      <c r="H46" s="1085" t="s">
        <v>8593</v>
      </c>
      <c r="I46" s="1086">
        <v>45345</v>
      </c>
      <c r="J46" s="1112">
        <f>I46+25</f>
        <v>45370</v>
      </c>
      <c r="K46" s="1083">
        <f>I46+28</f>
        <v>45373</v>
      </c>
      <c r="L46" s="1087">
        <f>I46+33</f>
        <v>45378</v>
      </c>
    </row>
    <row r="47" spans="1:12" s="182" customFormat="1" ht="16.350000000000001" hidden="1" customHeight="1">
      <c r="A47" s="1169"/>
      <c r="B47" s="1323"/>
      <c r="C47" s="1745" t="s">
        <v>4961</v>
      </c>
      <c r="D47" s="1746" t="s">
        <v>4962</v>
      </c>
      <c r="E47" s="1746">
        <v>45328</v>
      </c>
      <c r="F47" s="1747">
        <v>45338</v>
      </c>
      <c r="G47" s="1719"/>
      <c r="H47" s="1104"/>
      <c r="I47" s="1105"/>
      <c r="J47" s="1133"/>
      <c r="K47" s="1103"/>
      <c r="L47" s="1106"/>
    </row>
    <row r="48" spans="1:12" s="182" customFormat="1" ht="16.350000000000001" hidden="1" customHeight="1">
      <c r="A48" s="1169"/>
      <c r="B48" s="1323"/>
      <c r="C48" s="1736" t="s">
        <v>4435</v>
      </c>
      <c r="D48" s="1737" t="s">
        <v>4657</v>
      </c>
      <c r="E48" s="1737">
        <v>45322</v>
      </c>
      <c r="F48" s="1738">
        <v>45332</v>
      </c>
      <c r="G48" s="1731"/>
      <c r="H48" s="1104"/>
      <c r="I48" s="1105"/>
      <c r="J48" s="1133"/>
      <c r="K48" s="1103"/>
      <c r="L48" s="1106"/>
    </row>
    <row r="49" spans="1:12" s="182" customFormat="1" ht="16.350000000000001" hidden="1" customHeight="1" thickBot="1">
      <c r="A49" s="1169"/>
      <c r="C49" s="1733" t="s">
        <v>8594</v>
      </c>
      <c r="D49" s="1734" t="s">
        <v>4959</v>
      </c>
      <c r="E49" s="1739">
        <v>45329</v>
      </c>
      <c r="F49" s="1735">
        <v>45339</v>
      </c>
      <c r="G49" s="1188" t="s">
        <v>5100</v>
      </c>
      <c r="H49" s="1089"/>
      <c r="I49" s="1090"/>
      <c r="J49" s="1088"/>
      <c r="K49" s="1088"/>
      <c r="L49" s="1091"/>
    </row>
    <row r="50" spans="1:12" s="182" customFormat="1" ht="16.350000000000001" hidden="1" customHeight="1" thickTop="1">
      <c r="A50" s="1169"/>
      <c r="B50" s="1323" t="s">
        <v>5100</v>
      </c>
      <c r="C50" s="1690" t="s">
        <v>7704</v>
      </c>
      <c r="D50" s="1180" t="s">
        <v>7705</v>
      </c>
      <c r="E50" s="1180">
        <v>45342</v>
      </c>
      <c r="F50" s="1691">
        <v>45350</v>
      </c>
      <c r="G50" s="1366" t="s">
        <v>8555</v>
      </c>
      <c r="H50" s="1085" t="s">
        <v>8595</v>
      </c>
      <c r="I50" s="1086">
        <f>I46+7</f>
        <v>45352</v>
      </c>
      <c r="J50" s="1112">
        <f>I50+27</f>
        <v>45379</v>
      </c>
      <c r="K50" s="1083">
        <f>I50+32</f>
        <v>45384</v>
      </c>
      <c r="L50" s="1087">
        <f>I50+36</f>
        <v>45388</v>
      </c>
    </row>
    <row r="51" spans="1:12" s="182" customFormat="1" ht="16.350000000000001" hidden="1" customHeight="1" thickBot="1">
      <c r="A51" s="1169"/>
      <c r="B51" s="1323"/>
      <c r="C51" s="1692"/>
      <c r="D51" s="1181"/>
      <c r="E51" s="1181"/>
      <c r="F51" s="1583"/>
      <c r="G51" s="1182" t="s">
        <v>5103</v>
      </c>
      <c r="H51" s="1089"/>
      <c r="I51" s="1090"/>
      <c r="J51" s="1088"/>
      <c r="K51" s="1088"/>
      <c r="L51" s="1091"/>
    </row>
    <row r="52" spans="1:12" s="182" customFormat="1" ht="16.350000000000001" hidden="1" customHeight="1" thickTop="1">
      <c r="A52" s="1169"/>
      <c r="B52" s="1323" t="s">
        <v>5103</v>
      </c>
      <c r="C52" s="1690" t="s">
        <v>1877</v>
      </c>
      <c r="D52" s="1180" t="s">
        <v>8596</v>
      </c>
      <c r="E52" s="1180">
        <v>45343</v>
      </c>
      <c r="F52" s="1691">
        <f>E52+11</f>
        <v>45354</v>
      </c>
      <c r="G52" s="1366" t="s">
        <v>8558</v>
      </c>
      <c r="H52" s="1085" t="s">
        <v>8597</v>
      </c>
      <c r="I52" s="1086">
        <v>45359</v>
      </c>
      <c r="J52" s="1112">
        <f>I52+27</f>
        <v>45386</v>
      </c>
      <c r="K52" s="1083">
        <f>I52+32</f>
        <v>45391</v>
      </c>
      <c r="L52" s="1087">
        <f>I52+36</f>
        <v>45395</v>
      </c>
    </row>
    <row r="53" spans="1:12" s="182" customFormat="1" ht="16.350000000000001" hidden="1" customHeight="1" thickBot="1">
      <c r="A53" s="1169"/>
      <c r="B53" s="1323"/>
      <c r="C53" s="1693"/>
      <c r="D53" s="1231"/>
      <c r="E53" s="1231"/>
      <c r="F53" s="1694"/>
      <c r="G53" s="1182" t="s">
        <v>5106</v>
      </c>
      <c r="H53" s="1089"/>
      <c r="I53" s="1090"/>
      <c r="J53" s="1088"/>
      <c r="K53" s="1088"/>
      <c r="L53" s="1091"/>
    </row>
    <row r="54" spans="1:12" s="182" customFormat="1" ht="16.350000000000001" hidden="1" customHeight="1" thickTop="1">
      <c r="A54" s="1169"/>
      <c r="B54" s="1323" t="s">
        <v>5106</v>
      </c>
      <c r="C54" s="1690" t="s">
        <v>2013</v>
      </c>
      <c r="D54" s="1180" t="s">
        <v>8598</v>
      </c>
      <c r="E54" s="1180">
        <f>E52+7</f>
        <v>45350</v>
      </c>
      <c r="F54" s="1691">
        <f>E54+11</f>
        <v>45361</v>
      </c>
      <c r="G54" s="1732" t="s">
        <v>8561</v>
      </c>
      <c r="H54" s="1085" t="s">
        <v>8599</v>
      </c>
      <c r="I54" s="1086">
        <v>45366</v>
      </c>
      <c r="J54" s="1112">
        <f>I54+27</f>
        <v>45393</v>
      </c>
      <c r="K54" s="1083">
        <f>I54+32</f>
        <v>45398</v>
      </c>
      <c r="L54" s="1087">
        <f>I54+36</f>
        <v>45402</v>
      </c>
    </row>
    <row r="55" spans="1:12" s="182" customFormat="1" ht="16.350000000000001" hidden="1" customHeight="1" thickBot="1">
      <c r="A55" s="1169"/>
      <c r="B55" s="1323"/>
      <c r="C55" s="1692"/>
      <c r="D55" s="1181"/>
      <c r="E55" s="1181"/>
      <c r="F55" s="1583"/>
      <c r="G55" s="1188" t="s">
        <v>5110</v>
      </c>
      <c r="H55" s="1089"/>
      <c r="I55" s="1090"/>
      <c r="J55" s="1088"/>
      <c r="K55" s="1088"/>
      <c r="L55" s="1091"/>
    </row>
    <row r="56" spans="1:12" s="182" customFormat="1" ht="16.350000000000001" hidden="1" customHeight="1" thickTop="1">
      <c r="A56" s="1169" t="s">
        <v>8600</v>
      </c>
      <c r="B56" s="1323" t="s">
        <v>5110</v>
      </c>
      <c r="C56" s="1690" t="s">
        <v>1865</v>
      </c>
      <c r="D56" s="1180" t="s">
        <v>8601</v>
      </c>
      <c r="E56" s="1180">
        <f>E54+7</f>
        <v>45357</v>
      </c>
      <c r="F56" s="1691">
        <f>E56+11+1</f>
        <v>45369</v>
      </c>
      <c r="G56" s="1366" t="s">
        <v>8602</v>
      </c>
      <c r="H56" s="1085" t="s">
        <v>8428</v>
      </c>
      <c r="I56" s="1086">
        <v>45373</v>
      </c>
      <c r="J56" s="1112">
        <f>I56+27</f>
        <v>45400</v>
      </c>
      <c r="K56" s="1083">
        <f>I56+32</f>
        <v>45405</v>
      </c>
      <c r="L56" s="1087">
        <f>I56+36</f>
        <v>45409</v>
      </c>
    </row>
    <row r="57" spans="1:12" s="182" customFormat="1" ht="16.350000000000001" hidden="1" customHeight="1" thickBot="1">
      <c r="A57" s="1169"/>
      <c r="B57" s="1323"/>
      <c r="C57" s="1693"/>
      <c r="D57" s="1231"/>
      <c r="E57" s="1231"/>
      <c r="F57" s="1694"/>
      <c r="G57" s="1182" t="s">
        <v>5114</v>
      </c>
      <c r="H57" s="1089"/>
      <c r="I57" s="1090"/>
      <c r="J57" s="1088"/>
      <c r="K57" s="1088"/>
      <c r="L57" s="1091"/>
    </row>
    <row r="58" spans="1:12" s="182" customFormat="1" ht="16.350000000000001" hidden="1" customHeight="1" thickTop="1">
      <c r="A58" s="1169" t="s">
        <v>8603</v>
      </c>
      <c r="B58" s="1323" t="s">
        <v>5114</v>
      </c>
      <c r="C58" s="1853" t="s">
        <v>4664</v>
      </c>
      <c r="D58" s="1854" t="s">
        <v>8604</v>
      </c>
      <c r="E58" s="1854">
        <v>45364</v>
      </c>
      <c r="F58" s="1855">
        <v>45375</v>
      </c>
      <c r="G58" s="1732" t="s">
        <v>8605</v>
      </c>
      <c r="H58" s="1104" t="s">
        <v>8429</v>
      </c>
      <c r="I58" s="1105">
        <v>45380</v>
      </c>
      <c r="J58" s="1112">
        <f>I58+27</f>
        <v>45407</v>
      </c>
      <c r="K58" s="1083">
        <f>I58+32</f>
        <v>45412</v>
      </c>
      <c r="L58" s="1087">
        <f>I58+36</f>
        <v>45416</v>
      </c>
    </row>
    <row r="59" spans="1:12" s="182" customFormat="1" ht="16.350000000000001" hidden="1" customHeight="1" thickBot="1">
      <c r="A59" s="1169"/>
      <c r="B59" s="1323"/>
      <c r="C59" s="1876" t="s">
        <v>8590</v>
      </c>
      <c r="D59" s="1877" t="s">
        <v>4662</v>
      </c>
      <c r="E59" s="1877">
        <v>45370</v>
      </c>
      <c r="F59" s="1328" t="s">
        <v>391</v>
      </c>
      <c r="G59" s="1182" t="s">
        <v>5118</v>
      </c>
      <c r="H59" s="1104"/>
      <c r="I59" s="1105"/>
      <c r="J59" s="1103"/>
      <c r="K59" s="1103"/>
      <c r="L59" s="1106"/>
    </row>
    <row r="60" spans="1:12" s="182" customFormat="1" ht="16.350000000000001" hidden="1" customHeight="1" thickTop="1">
      <c r="A60" s="1169"/>
      <c r="B60" s="1323" t="s">
        <v>5118</v>
      </c>
      <c r="C60" s="1690" t="s">
        <v>1965</v>
      </c>
      <c r="D60" s="1180" t="s">
        <v>8606</v>
      </c>
      <c r="E60" s="1180">
        <v>45376</v>
      </c>
      <c r="F60" s="1691">
        <f>E60+11+1</f>
        <v>45388</v>
      </c>
      <c r="G60" s="1366" t="s">
        <v>8568</v>
      </c>
      <c r="H60" s="1085" t="s">
        <v>8432</v>
      </c>
      <c r="I60" s="1086">
        <v>45387</v>
      </c>
      <c r="J60" s="1112">
        <f>I60+27</f>
        <v>45414</v>
      </c>
      <c r="K60" s="1083">
        <f>I60+32</f>
        <v>45419</v>
      </c>
      <c r="L60" s="1087">
        <f>I60+36</f>
        <v>45423</v>
      </c>
    </row>
    <row r="61" spans="1:12" s="182" customFormat="1" ht="16.350000000000001" hidden="1" customHeight="1" thickBot="1">
      <c r="A61" s="1169"/>
      <c r="B61" s="1323"/>
      <c r="C61" s="1692"/>
      <c r="D61" s="1181"/>
      <c r="E61" s="1181"/>
      <c r="F61" s="1583"/>
      <c r="G61" s="1182" t="s">
        <v>5121</v>
      </c>
      <c r="H61" s="1089"/>
      <c r="I61" s="1090"/>
      <c r="J61" s="1088"/>
      <c r="K61" s="1088"/>
      <c r="L61" s="1091"/>
    </row>
    <row r="62" spans="1:12" s="182" customFormat="1" ht="16.350000000000001" hidden="1" customHeight="1" thickTop="1">
      <c r="A62" s="1169" t="s">
        <v>8607</v>
      </c>
      <c r="B62" s="1323" t="s">
        <v>5121</v>
      </c>
      <c r="C62" s="1690" t="s">
        <v>1904</v>
      </c>
      <c r="D62" s="1180" t="s">
        <v>8608</v>
      </c>
      <c r="E62" s="1180">
        <v>45378</v>
      </c>
      <c r="F62" s="1691">
        <f>E62+11+1</f>
        <v>45390</v>
      </c>
      <c r="G62" s="1897" t="s">
        <v>8571</v>
      </c>
      <c r="H62" s="1898" t="s">
        <v>8433</v>
      </c>
      <c r="I62" s="1899">
        <v>45394</v>
      </c>
      <c r="J62" s="1900">
        <f>I62+27</f>
        <v>45421</v>
      </c>
      <c r="K62" s="1901">
        <f>I62+32</f>
        <v>45426</v>
      </c>
      <c r="L62" s="1902">
        <f>I62+36</f>
        <v>45430</v>
      </c>
    </row>
    <row r="63" spans="1:12" s="182" customFormat="1" ht="16.350000000000001" hidden="1" customHeight="1" thickBot="1">
      <c r="A63" s="1169"/>
      <c r="B63" s="1323"/>
      <c r="C63" s="1692"/>
      <c r="D63" s="1181"/>
      <c r="E63" s="1181"/>
      <c r="F63" s="1583"/>
      <c r="G63" s="1903" t="s">
        <v>5125</v>
      </c>
      <c r="H63" s="1904"/>
      <c r="I63" s="1905"/>
      <c r="J63" s="1906"/>
      <c r="K63" s="1906"/>
      <c r="L63" s="1907"/>
    </row>
    <row r="64" spans="1:12" s="182" customFormat="1" ht="16.350000000000001" hidden="1" customHeight="1" thickTop="1">
      <c r="A64" s="1169"/>
      <c r="B64" s="1323" t="s">
        <v>5125</v>
      </c>
      <c r="C64" s="1690" t="s">
        <v>1877</v>
      </c>
      <c r="D64" s="1180" t="s">
        <v>7707</v>
      </c>
      <c r="E64" s="1180">
        <v>45385</v>
      </c>
      <c r="F64" s="1691">
        <f>E64+11+1</f>
        <v>45397</v>
      </c>
      <c r="G64" s="1897" t="s">
        <v>8609</v>
      </c>
      <c r="H64" s="1898" t="s">
        <v>8610</v>
      </c>
      <c r="I64" s="1899">
        <v>45401</v>
      </c>
      <c r="J64" s="1900">
        <f>I64+27</f>
        <v>45428</v>
      </c>
      <c r="K64" s="1901">
        <f>I64+32</f>
        <v>45433</v>
      </c>
      <c r="L64" s="1902">
        <f>I64+36</f>
        <v>45437</v>
      </c>
    </row>
    <row r="65" spans="1:12" s="182" customFormat="1" ht="16.350000000000001" hidden="1" customHeight="1" thickBot="1">
      <c r="A65" s="1169"/>
      <c r="B65" s="1323"/>
      <c r="C65" s="1692"/>
      <c r="D65" s="1181"/>
      <c r="E65" s="1181"/>
      <c r="F65" s="1583"/>
      <c r="G65" s="1903" t="s">
        <v>5129</v>
      </c>
      <c r="H65" s="1904"/>
      <c r="I65" s="1905"/>
      <c r="J65" s="1906"/>
      <c r="K65" s="1906"/>
      <c r="L65" s="1907"/>
    </row>
    <row r="66" spans="1:12" s="182" customFormat="1" ht="16.350000000000001" hidden="1" customHeight="1" thickTop="1">
      <c r="A66" s="1169"/>
      <c r="B66" s="1323" t="s">
        <v>5129</v>
      </c>
      <c r="C66" s="1690" t="s">
        <v>2013</v>
      </c>
      <c r="D66" s="1180" t="s">
        <v>8611</v>
      </c>
      <c r="E66" s="1180">
        <v>45392</v>
      </c>
      <c r="F66" s="1691">
        <f>E66+11+1</f>
        <v>45404</v>
      </c>
      <c r="G66" s="1897" t="s">
        <v>8542</v>
      </c>
      <c r="H66" s="1898" t="s">
        <v>8435</v>
      </c>
      <c r="I66" s="1899">
        <v>45408</v>
      </c>
      <c r="J66" s="1900">
        <f>I66+27</f>
        <v>45435</v>
      </c>
      <c r="K66" s="1901">
        <f>I66+32</f>
        <v>45440</v>
      </c>
      <c r="L66" s="1902">
        <f>I66+36</f>
        <v>45444</v>
      </c>
    </row>
    <row r="67" spans="1:12" s="182" customFormat="1" ht="16.350000000000001" hidden="1" customHeight="1" thickBot="1">
      <c r="A67" s="1169"/>
      <c r="B67" s="1323"/>
      <c r="C67" s="1692"/>
      <c r="D67" s="1181"/>
      <c r="E67" s="1181"/>
      <c r="F67" s="1583"/>
      <c r="G67" s="1903" t="s">
        <v>5132</v>
      </c>
      <c r="H67" s="1904"/>
      <c r="I67" s="1905"/>
      <c r="J67" s="1906"/>
      <c r="K67" s="1906"/>
      <c r="L67" s="1907"/>
    </row>
    <row r="68" spans="1:12" s="182" customFormat="1" ht="16.350000000000001" hidden="1" customHeight="1" thickTop="1">
      <c r="A68" s="1169"/>
      <c r="B68" s="1323" t="s">
        <v>5132</v>
      </c>
      <c r="C68" s="1690" t="s">
        <v>1865</v>
      </c>
      <c r="D68" s="1180" t="s">
        <v>8612</v>
      </c>
      <c r="E68" s="1180">
        <v>45399</v>
      </c>
      <c r="F68" s="1232" t="s">
        <v>391</v>
      </c>
      <c r="G68" s="1897" t="s">
        <v>8545</v>
      </c>
      <c r="H68" s="1898" t="s">
        <v>8613</v>
      </c>
      <c r="I68" s="1899">
        <v>45415</v>
      </c>
      <c r="J68" s="1900">
        <f>I68+27</f>
        <v>45442</v>
      </c>
      <c r="K68" s="1901">
        <f>I68+32</f>
        <v>45447</v>
      </c>
      <c r="L68" s="1902">
        <f>I68+36</f>
        <v>45451</v>
      </c>
    </row>
    <row r="69" spans="1:12" s="182" customFormat="1" ht="16.350000000000001" hidden="1" customHeight="1" thickBot="1">
      <c r="A69" s="1169"/>
      <c r="B69" s="1323"/>
      <c r="C69" s="1692"/>
      <c r="D69" s="1181"/>
      <c r="E69" s="1181"/>
      <c r="F69" s="1583"/>
      <c r="G69" s="1903" t="s">
        <v>5136</v>
      </c>
      <c r="H69" s="1904"/>
      <c r="I69" s="1905"/>
      <c r="J69" s="1906"/>
      <c r="K69" s="1906"/>
      <c r="L69" s="1907"/>
    </row>
    <row r="70" spans="1:12" s="182" customFormat="1" ht="16.350000000000001" hidden="1" customHeight="1" thickTop="1">
      <c r="A70" s="1169"/>
      <c r="B70" s="1323" t="s">
        <v>5136</v>
      </c>
      <c r="C70" s="1690" t="s">
        <v>2027</v>
      </c>
      <c r="D70" s="1180" t="s">
        <v>8614</v>
      </c>
      <c r="E70" s="1180">
        <v>45412</v>
      </c>
      <c r="F70" s="1691">
        <f>E70+11+1</f>
        <v>45424</v>
      </c>
      <c r="G70" s="1897" t="s">
        <v>8548</v>
      </c>
      <c r="H70" s="1898" t="s">
        <v>8615</v>
      </c>
      <c r="I70" s="1899">
        <v>45422</v>
      </c>
      <c r="J70" s="1900">
        <f>I70+27</f>
        <v>45449</v>
      </c>
      <c r="K70" s="1901">
        <f>I70+32</f>
        <v>45454</v>
      </c>
      <c r="L70" s="1902">
        <f>I70+36</f>
        <v>45458</v>
      </c>
    </row>
    <row r="71" spans="1:12" s="182" customFormat="1" ht="16.350000000000001" hidden="1" customHeight="1" thickBot="1">
      <c r="A71" s="1169"/>
      <c r="B71" s="1323"/>
      <c r="C71" s="1692"/>
      <c r="D71" s="1181"/>
      <c r="E71" s="1181"/>
      <c r="F71" s="1583"/>
      <c r="G71" s="1903" t="s">
        <v>5140</v>
      </c>
      <c r="H71" s="1904"/>
      <c r="I71" s="1905"/>
      <c r="J71" s="1906"/>
      <c r="K71" s="1906"/>
      <c r="L71" s="1907"/>
    </row>
    <row r="72" spans="1:12" s="182" customFormat="1" ht="16.350000000000001" hidden="1" customHeight="1" thickTop="1">
      <c r="A72" s="1169"/>
      <c r="B72" s="1323" t="s">
        <v>5140</v>
      </c>
      <c r="C72" s="1690" t="s">
        <v>1856</v>
      </c>
      <c r="D72" s="1180" t="s">
        <v>8167</v>
      </c>
      <c r="E72" s="1180">
        <v>45413</v>
      </c>
      <c r="F72" s="1691">
        <f>E72+11+1</f>
        <v>45425</v>
      </c>
      <c r="G72" s="1897" t="s">
        <v>8551</v>
      </c>
      <c r="H72" s="1898" t="s">
        <v>8616</v>
      </c>
      <c r="I72" s="1899">
        <v>45429</v>
      </c>
      <c r="J72" s="1900">
        <f>I72+27</f>
        <v>45456</v>
      </c>
      <c r="K72" s="1901">
        <f>I72+32</f>
        <v>45461</v>
      </c>
      <c r="L72" s="1902">
        <f>I72+36</f>
        <v>45465</v>
      </c>
    </row>
    <row r="73" spans="1:12" s="182" customFormat="1" ht="16.350000000000001" hidden="1" customHeight="1" thickBot="1">
      <c r="A73" s="1169"/>
      <c r="B73" s="1323"/>
      <c r="C73" s="1692"/>
      <c r="D73" s="1181"/>
      <c r="E73" s="1181"/>
      <c r="F73" s="1583"/>
      <c r="G73" s="1903" t="s">
        <v>5143</v>
      </c>
      <c r="H73" s="1904"/>
      <c r="I73" s="1905"/>
      <c r="J73" s="1906"/>
      <c r="K73" s="1906"/>
      <c r="L73" s="1907"/>
    </row>
    <row r="74" spans="1:12" s="182" customFormat="1" ht="16.350000000000001" hidden="1" customHeight="1" thickTop="1">
      <c r="A74" s="1169"/>
      <c r="B74" s="1323" t="s">
        <v>5143</v>
      </c>
      <c r="C74" s="1690" t="s">
        <v>1904</v>
      </c>
      <c r="D74" s="1180" t="s">
        <v>8617</v>
      </c>
      <c r="E74" s="1180">
        <v>45420</v>
      </c>
      <c r="F74" s="1691">
        <f>E74+11+1</f>
        <v>45432</v>
      </c>
      <c r="G74" s="1897" t="s">
        <v>8618</v>
      </c>
      <c r="H74" s="1898" t="s">
        <v>8619</v>
      </c>
      <c r="I74" s="1899">
        <v>45436</v>
      </c>
      <c r="J74" s="1900">
        <f>I74+27</f>
        <v>45463</v>
      </c>
      <c r="K74" s="1901">
        <f>I74+32</f>
        <v>45468</v>
      </c>
      <c r="L74" s="1902">
        <f>I74+36</f>
        <v>45472</v>
      </c>
    </row>
    <row r="75" spans="1:12" s="182" customFormat="1" ht="16.350000000000001" hidden="1" customHeight="1" thickBot="1">
      <c r="A75" s="1169"/>
      <c r="B75" s="1323"/>
      <c r="C75" s="1692"/>
      <c r="D75" s="1181"/>
      <c r="E75" s="1181"/>
      <c r="F75" s="1583"/>
      <c r="G75" s="1903" t="s">
        <v>5145</v>
      </c>
      <c r="H75" s="1904"/>
      <c r="I75" s="1905"/>
      <c r="J75" s="1906"/>
      <c r="K75" s="1906"/>
      <c r="L75" s="1907"/>
    </row>
    <row r="76" spans="1:12" s="182" customFormat="1" ht="16.350000000000001" hidden="1" customHeight="1" thickTop="1">
      <c r="A76" s="1169"/>
      <c r="B76" s="1323" t="s">
        <v>5145</v>
      </c>
      <c r="C76" s="1690" t="s">
        <v>1877</v>
      </c>
      <c r="D76" s="1180" t="s">
        <v>8168</v>
      </c>
      <c r="E76" s="1180">
        <v>45427</v>
      </c>
      <c r="F76" s="1691">
        <f>E76+11+1</f>
        <v>45439</v>
      </c>
      <c r="G76" s="1897" t="s">
        <v>8555</v>
      </c>
      <c r="H76" s="1898" t="s">
        <v>8620</v>
      </c>
      <c r="I76" s="1899">
        <v>45443</v>
      </c>
      <c r="J76" s="1900">
        <f>I76+27</f>
        <v>45470</v>
      </c>
      <c r="K76" s="1901">
        <f>I76+32</f>
        <v>45475</v>
      </c>
      <c r="L76" s="1902">
        <f>I76+36</f>
        <v>45479</v>
      </c>
    </row>
    <row r="77" spans="1:12" s="182" customFormat="1" ht="16.350000000000001" hidden="1" customHeight="1" thickBot="1">
      <c r="A77" s="1169"/>
      <c r="B77" s="1323"/>
      <c r="C77" s="1692"/>
      <c r="D77" s="1181"/>
      <c r="E77" s="1181"/>
      <c r="F77" s="1583"/>
      <c r="G77" s="1903" t="s">
        <v>5149</v>
      </c>
      <c r="H77" s="1904"/>
      <c r="I77" s="1905"/>
      <c r="J77" s="1906"/>
      <c r="K77" s="1906"/>
      <c r="L77" s="1907"/>
    </row>
    <row r="78" spans="1:12" s="182" customFormat="1" ht="16.350000000000001" hidden="1" customHeight="1" thickTop="1">
      <c r="A78" s="1169"/>
      <c r="B78" s="1323" t="s">
        <v>5149</v>
      </c>
      <c r="C78" s="1690" t="s">
        <v>2013</v>
      </c>
      <c r="D78" s="1180" t="s">
        <v>7635</v>
      </c>
      <c r="E78" s="1180">
        <v>45434</v>
      </c>
      <c r="F78" s="1691">
        <f>E78+11+1</f>
        <v>45446</v>
      </c>
      <c r="G78" s="1897" t="s">
        <v>8621</v>
      </c>
      <c r="H78" s="1898" t="s">
        <v>8622</v>
      </c>
      <c r="I78" s="1899">
        <v>45450</v>
      </c>
      <c r="J78" s="1900">
        <f>I78+27</f>
        <v>45477</v>
      </c>
      <c r="K78" s="1901">
        <f>I78+32</f>
        <v>45482</v>
      </c>
      <c r="L78" s="1902">
        <f>I78+36</f>
        <v>45486</v>
      </c>
    </row>
    <row r="79" spans="1:12" s="182" customFormat="1" ht="16.350000000000001" hidden="1" customHeight="1" thickBot="1">
      <c r="A79" s="1169"/>
      <c r="B79" s="1323"/>
      <c r="C79" s="1693"/>
      <c r="D79" s="1231"/>
      <c r="E79" s="1231"/>
      <c r="F79" s="1694"/>
      <c r="G79" s="1903" t="s">
        <v>5153</v>
      </c>
      <c r="H79" s="1904"/>
      <c r="I79" s="1905"/>
      <c r="J79" s="1906"/>
      <c r="K79" s="1906"/>
      <c r="L79" s="1907"/>
    </row>
    <row r="80" spans="1:12" s="182" customFormat="1" ht="16.350000000000001" hidden="1" customHeight="1" thickTop="1">
      <c r="A80" s="1169"/>
      <c r="B80" s="1323" t="s">
        <v>5153</v>
      </c>
      <c r="C80" s="2019"/>
      <c r="D80" s="1180"/>
      <c r="E80" s="1180"/>
      <c r="F80" s="1691"/>
      <c r="G80" s="1366" t="s">
        <v>8561</v>
      </c>
      <c r="H80" s="1085" t="s">
        <v>8623</v>
      </c>
      <c r="I80" s="1086">
        <v>45457</v>
      </c>
      <c r="J80" s="1112">
        <f>I80+27</f>
        <v>45484</v>
      </c>
      <c r="K80" s="1083">
        <f>I80+32</f>
        <v>45489</v>
      </c>
      <c r="L80" s="1087">
        <f>I80+36</f>
        <v>45493</v>
      </c>
    </row>
    <row r="81" spans="1:12" s="182" customFormat="1" ht="16.350000000000001" hidden="1" customHeight="1" thickBot="1">
      <c r="A81" s="1169"/>
      <c r="B81" s="1323"/>
      <c r="C81" s="2054"/>
      <c r="D81" s="2055"/>
      <c r="E81" s="1231"/>
      <c r="F81" s="1694"/>
      <c r="G81" s="1183" t="s">
        <v>5156</v>
      </c>
      <c r="H81" s="1104"/>
      <c r="I81" s="1105"/>
      <c r="J81" s="1103"/>
      <c r="K81" s="1103"/>
      <c r="L81" s="1106"/>
    </row>
    <row r="82" spans="1:12" s="182" customFormat="1" ht="16.350000000000001" hidden="1" customHeight="1" thickTop="1" thickBot="1">
      <c r="A82" s="1169"/>
      <c r="B82" s="1323" t="s">
        <v>5156</v>
      </c>
      <c r="C82" s="2056" t="s">
        <v>1988</v>
      </c>
      <c r="D82" s="2057" t="s">
        <v>8624</v>
      </c>
      <c r="E82" s="2057">
        <v>45452</v>
      </c>
      <c r="F82" s="2058">
        <v>45462</v>
      </c>
      <c r="G82" s="2059" t="s">
        <v>8602</v>
      </c>
      <c r="H82" s="2060" t="s">
        <v>8625</v>
      </c>
      <c r="I82" s="2061">
        <v>45465</v>
      </c>
      <c r="J82" s="2062">
        <f>I82+27</f>
        <v>45492</v>
      </c>
      <c r="K82" s="2063">
        <f>I82+32</f>
        <v>45497</v>
      </c>
      <c r="L82" s="2064">
        <f>I82+36</f>
        <v>45501</v>
      </c>
    </row>
    <row r="83" spans="1:12" s="182" customFormat="1" ht="16.350000000000001" hidden="1" customHeight="1" thickTop="1" thickBot="1">
      <c r="A83" s="1169"/>
      <c r="B83" s="1323"/>
      <c r="C83" s="2065" t="s">
        <v>1865</v>
      </c>
      <c r="D83" s="2066" t="s">
        <v>7845</v>
      </c>
      <c r="E83" s="2066">
        <v>45456</v>
      </c>
      <c r="F83" s="2067">
        <v>45464</v>
      </c>
      <c r="G83" s="1182" t="s">
        <v>5160</v>
      </c>
      <c r="H83" s="1089"/>
      <c r="I83" s="1090"/>
      <c r="J83" s="1088"/>
      <c r="K83" s="1088"/>
      <c r="L83" s="1091"/>
    </row>
    <row r="84" spans="1:12" s="182" customFormat="1" ht="16.350000000000001" hidden="1" customHeight="1" thickTop="1">
      <c r="A84" s="1169"/>
      <c r="B84" s="1323"/>
      <c r="C84" s="2019"/>
      <c r="D84" s="1180"/>
      <c r="E84" s="1180"/>
      <c r="F84" s="1691"/>
      <c r="G84" s="1443" t="s">
        <v>8605</v>
      </c>
      <c r="H84" s="1085" t="s">
        <v>8626</v>
      </c>
      <c r="I84" s="1086">
        <v>45472</v>
      </c>
      <c r="J84" s="1112">
        <f>I84+27</f>
        <v>45499</v>
      </c>
      <c r="K84" s="1083">
        <f>I84+32</f>
        <v>45504</v>
      </c>
      <c r="L84" s="1087">
        <f>I84+36</f>
        <v>45508</v>
      </c>
    </row>
    <row r="85" spans="1:12" s="182" customFormat="1" ht="16.350000000000001" hidden="1" customHeight="1" thickBot="1">
      <c r="A85" s="1169"/>
      <c r="B85" s="1323"/>
      <c r="C85" s="2020"/>
      <c r="D85" s="1181"/>
      <c r="E85" s="1181"/>
      <c r="F85" s="1583"/>
      <c r="G85" s="1182" t="s">
        <v>5164</v>
      </c>
      <c r="H85" s="1089"/>
      <c r="I85" s="1090"/>
      <c r="J85" s="1088"/>
      <c r="K85" s="1088"/>
      <c r="L85" s="1091"/>
    </row>
    <row r="86" spans="1:12" s="182" customFormat="1" ht="15.75" hidden="1" customHeight="1" thickTop="1">
      <c r="A86" s="1169"/>
      <c r="B86" s="1323"/>
      <c r="C86" s="2019" t="s">
        <v>2027</v>
      </c>
      <c r="D86" s="2399" t="s">
        <v>7851</v>
      </c>
      <c r="E86" s="2399">
        <v>45460</v>
      </c>
      <c r="F86" s="2400">
        <f>E86+13</f>
        <v>45473</v>
      </c>
      <c r="G86" s="2404" t="s">
        <v>8627</v>
      </c>
      <c r="H86" s="1085" t="s">
        <v>8628</v>
      </c>
      <c r="I86" s="1086">
        <v>45479</v>
      </c>
      <c r="J86" s="1112">
        <f>I86+27</f>
        <v>45506</v>
      </c>
      <c r="K86" s="1083">
        <f>I86+32</f>
        <v>45511</v>
      </c>
      <c r="L86" s="1087">
        <f>I86+36</f>
        <v>45515</v>
      </c>
    </row>
    <row r="87" spans="1:12" s="182" customFormat="1" ht="16.350000000000001" hidden="1" customHeight="1" thickBot="1">
      <c r="A87" s="1169"/>
      <c r="B87" s="1323"/>
      <c r="C87" s="2079"/>
      <c r="D87" s="2080"/>
      <c r="E87" s="2080"/>
      <c r="F87" s="2081"/>
      <c r="G87" s="1182" t="s">
        <v>5169</v>
      </c>
      <c r="H87" s="1089"/>
      <c r="I87" s="1090"/>
      <c r="J87" s="1088"/>
      <c r="K87" s="1088"/>
      <c r="L87" s="1091"/>
    </row>
    <row r="88" spans="1:12" s="182" customFormat="1" ht="16.350000000000001" hidden="1" customHeight="1" thickTop="1">
      <c r="A88" s="1169"/>
      <c r="B88" s="1323"/>
      <c r="C88" s="2019" t="s">
        <v>1965</v>
      </c>
      <c r="D88" s="2399" t="s">
        <v>7852</v>
      </c>
      <c r="E88" s="2399">
        <v>45467</v>
      </c>
      <c r="F88" s="2400">
        <f>E88+10</f>
        <v>45477</v>
      </c>
      <c r="G88" s="1443" t="s">
        <v>8571</v>
      </c>
      <c r="H88" s="1085" t="s">
        <v>8629</v>
      </c>
      <c r="I88" s="1086">
        <v>45486</v>
      </c>
      <c r="J88" s="1112">
        <f>I88+27</f>
        <v>45513</v>
      </c>
      <c r="K88" s="1083">
        <f>I88+32</f>
        <v>45518</v>
      </c>
      <c r="L88" s="1087">
        <f>I88+36</f>
        <v>45522</v>
      </c>
    </row>
    <row r="89" spans="1:12" s="182" customFormat="1" ht="16.350000000000001" hidden="1" customHeight="1" thickBot="1">
      <c r="A89" s="1169"/>
      <c r="B89" s="1323"/>
      <c r="C89" s="2401" t="s">
        <v>404</v>
      </c>
      <c r="D89" s="1010" t="s">
        <v>8630</v>
      </c>
      <c r="E89" s="1010">
        <v>45469</v>
      </c>
      <c r="F89" s="2402" t="s">
        <v>78</v>
      </c>
      <c r="G89" s="1182" t="s">
        <v>5004</v>
      </c>
      <c r="H89" s="1089"/>
      <c r="I89" s="1090"/>
      <c r="J89" s="1088"/>
      <c r="K89" s="1088"/>
      <c r="L89" s="1091"/>
    </row>
    <row r="90" spans="1:12" s="182" customFormat="1" ht="16.350000000000001" hidden="1" customHeight="1" thickTop="1">
      <c r="A90" s="1169"/>
      <c r="B90" s="1323"/>
      <c r="C90" s="2019" t="s">
        <v>1904</v>
      </c>
      <c r="D90" s="2399" t="s">
        <v>7858</v>
      </c>
      <c r="E90" s="2399">
        <v>45478</v>
      </c>
      <c r="F90" s="2400">
        <f>E90+10</f>
        <v>45488</v>
      </c>
      <c r="G90" s="1443" t="s">
        <v>8609</v>
      </c>
      <c r="H90" s="1085" t="s">
        <v>8631</v>
      </c>
      <c r="I90" s="1086">
        <v>45493</v>
      </c>
      <c r="J90" s="1112">
        <f>I90+27</f>
        <v>45520</v>
      </c>
      <c r="K90" s="1083">
        <f>I90+32</f>
        <v>45525</v>
      </c>
      <c r="L90" s="1087">
        <f>I90+36</f>
        <v>45529</v>
      </c>
    </row>
    <row r="91" spans="1:12" s="182" customFormat="1" ht="16.350000000000001" hidden="1" customHeight="1" thickBot="1">
      <c r="A91" s="1169"/>
      <c r="B91" s="1323"/>
      <c r="C91" s="1032"/>
      <c r="D91" s="1010"/>
      <c r="E91" s="1010"/>
      <c r="F91" s="2402"/>
      <c r="G91" s="1182" t="s">
        <v>5007</v>
      </c>
      <c r="H91" s="1089"/>
      <c r="I91" s="1090"/>
      <c r="J91" s="1088"/>
      <c r="K91" s="1088"/>
      <c r="L91" s="1091"/>
    </row>
    <row r="92" spans="1:12" s="182" customFormat="1" ht="16.350000000000001" hidden="1" customHeight="1" thickTop="1">
      <c r="A92" s="1169"/>
      <c r="B92" s="1323"/>
      <c r="C92" s="2019" t="s">
        <v>4692</v>
      </c>
      <c r="D92" s="2399" t="s">
        <v>7862</v>
      </c>
      <c r="E92" s="2403" t="s">
        <v>391</v>
      </c>
      <c r="F92" s="2403" t="s">
        <v>391</v>
      </c>
      <c r="G92" s="1443" t="s">
        <v>8542</v>
      </c>
      <c r="H92" s="1085" t="s">
        <v>8632</v>
      </c>
      <c r="I92" s="1086">
        <v>45500</v>
      </c>
      <c r="J92" s="1112">
        <f>I92+27</f>
        <v>45527</v>
      </c>
      <c r="K92" s="1083">
        <f>I92+32</f>
        <v>45532</v>
      </c>
      <c r="L92" s="1087">
        <f>I92+36</f>
        <v>45536</v>
      </c>
    </row>
    <row r="93" spans="1:12" s="182" customFormat="1" ht="16.350000000000001" hidden="1" customHeight="1" thickBot="1">
      <c r="A93" s="1169"/>
      <c r="B93" s="1323"/>
      <c r="C93" s="1032" t="s">
        <v>3413</v>
      </c>
      <c r="D93" s="1010" t="s">
        <v>7863</v>
      </c>
      <c r="E93" s="1010">
        <v>45486</v>
      </c>
      <c r="F93" s="2402">
        <f>E93+12</f>
        <v>45498</v>
      </c>
      <c r="G93" s="1182" t="s">
        <v>5011</v>
      </c>
      <c r="H93" s="1089"/>
      <c r="I93" s="1090"/>
      <c r="J93" s="1088"/>
      <c r="K93" s="1088"/>
      <c r="L93" s="1091"/>
    </row>
    <row r="94" spans="1:12" s="182" customFormat="1" ht="16.350000000000001" hidden="1" customHeight="1" thickTop="1">
      <c r="A94" s="1169"/>
      <c r="B94" s="1323"/>
      <c r="C94" s="2019"/>
      <c r="D94" s="2399"/>
      <c r="E94" s="2399"/>
      <c r="F94" s="2400"/>
      <c r="G94" s="1443" t="s">
        <v>8545</v>
      </c>
      <c r="H94" s="1085" t="s">
        <v>8633</v>
      </c>
      <c r="I94" s="1086">
        <v>45507</v>
      </c>
      <c r="J94" s="1112">
        <f>I94+27</f>
        <v>45534</v>
      </c>
      <c r="K94" s="1083">
        <f>I94+32</f>
        <v>45539</v>
      </c>
      <c r="L94" s="1087">
        <f>I94+36</f>
        <v>45543</v>
      </c>
    </row>
    <row r="95" spans="1:12" s="182" customFormat="1" ht="16.350000000000001" hidden="1" customHeight="1" thickBot="1">
      <c r="A95" s="1169"/>
      <c r="B95" s="1323"/>
      <c r="C95" s="1032"/>
      <c r="D95" s="1010"/>
      <c r="E95" s="1010"/>
      <c r="F95" s="2402"/>
      <c r="G95" s="1182" t="s">
        <v>5015</v>
      </c>
      <c r="H95" s="1089"/>
      <c r="I95" s="1090"/>
      <c r="J95" s="1088"/>
      <c r="K95" s="1088"/>
      <c r="L95" s="1091"/>
    </row>
    <row r="96" spans="1:12" s="182" customFormat="1" ht="16.350000000000001" hidden="1" customHeight="1" thickTop="1">
      <c r="A96" s="1169"/>
      <c r="B96" s="1323"/>
      <c r="C96" s="2019" t="s">
        <v>1988</v>
      </c>
      <c r="D96" s="2399" t="s">
        <v>1989</v>
      </c>
      <c r="E96" s="2399">
        <v>45502</v>
      </c>
      <c r="F96" s="2400">
        <f>E96+10</f>
        <v>45512</v>
      </c>
      <c r="G96" s="1443" t="s">
        <v>8551</v>
      </c>
      <c r="H96" s="1085" t="s">
        <v>8634</v>
      </c>
      <c r="I96" s="1086">
        <v>45514</v>
      </c>
      <c r="J96" s="1112">
        <f>I96+27</f>
        <v>45541</v>
      </c>
      <c r="K96" s="1083">
        <f>I96+32</f>
        <v>45546</v>
      </c>
      <c r="L96" s="1087">
        <f>I96+36</f>
        <v>45550</v>
      </c>
    </row>
    <row r="97" spans="1:12" s="182" customFormat="1" ht="16.350000000000001" hidden="1" customHeight="1" thickBot="1">
      <c r="A97" s="1169"/>
      <c r="B97" s="1323"/>
      <c r="C97" s="1032" t="s">
        <v>1865</v>
      </c>
      <c r="D97" s="1010" t="s">
        <v>7709</v>
      </c>
      <c r="E97" s="1010">
        <v>45502</v>
      </c>
      <c r="F97" s="2434" t="s">
        <v>391</v>
      </c>
      <c r="G97" s="1182" t="s">
        <v>5019</v>
      </c>
      <c r="H97" s="1089"/>
      <c r="I97" s="1090"/>
      <c r="J97" s="1088"/>
      <c r="K97" s="1088"/>
      <c r="L97" s="1091"/>
    </row>
    <row r="98" spans="1:12" s="182" customFormat="1" ht="16.350000000000001" hidden="1" customHeight="1" thickTop="1">
      <c r="A98" s="1169"/>
      <c r="B98" s="1323"/>
      <c r="C98" s="2019" t="s">
        <v>1939</v>
      </c>
      <c r="D98" s="2399" t="s">
        <v>7871</v>
      </c>
      <c r="E98" s="2399">
        <v>45507</v>
      </c>
      <c r="F98" s="2400">
        <f>E98+10</f>
        <v>45517</v>
      </c>
      <c r="G98" s="1443" t="s">
        <v>8635</v>
      </c>
      <c r="H98" s="1085" t="s">
        <v>8636</v>
      </c>
      <c r="I98" s="1086">
        <v>45521</v>
      </c>
      <c r="J98" s="1112">
        <f>I98+27</f>
        <v>45548</v>
      </c>
      <c r="K98" s="1083">
        <f>I98+32</f>
        <v>45553</v>
      </c>
      <c r="L98" s="1087">
        <f>I98+36</f>
        <v>45557</v>
      </c>
    </row>
    <row r="99" spans="1:12" s="182" customFormat="1" ht="16.350000000000001" hidden="1" customHeight="1" thickBot="1">
      <c r="A99" s="1169"/>
      <c r="B99" s="1323"/>
      <c r="C99" s="1032"/>
      <c r="D99" s="1010"/>
      <c r="E99" s="1010"/>
      <c r="F99" s="2402"/>
      <c r="G99" s="1182" t="s">
        <v>5023</v>
      </c>
      <c r="H99" s="1089"/>
      <c r="I99" s="1090"/>
      <c r="J99" s="1088"/>
      <c r="K99" s="1088"/>
      <c r="L99" s="1091"/>
    </row>
    <row r="100" spans="1:12" s="182" customFormat="1" ht="16.350000000000001" hidden="1" customHeight="1" thickTop="1">
      <c r="A100" s="1169"/>
      <c r="B100" s="1323"/>
      <c r="C100" s="2019" t="s">
        <v>1965</v>
      </c>
      <c r="D100" s="2399" t="s">
        <v>1991</v>
      </c>
      <c r="E100" s="2399">
        <v>45543</v>
      </c>
      <c r="F100" s="2400">
        <f>E100+10</f>
        <v>45553</v>
      </c>
      <c r="G100" s="1443" t="s">
        <v>8555</v>
      </c>
      <c r="H100" s="1085" t="s">
        <v>8637</v>
      </c>
      <c r="I100" s="1086">
        <v>45528</v>
      </c>
      <c r="J100" s="1112">
        <f>I100+27</f>
        <v>45555</v>
      </c>
      <c r="K100" s="1083">
        <f>I100+32</f>
        <v>45560</v>
      </c>
      <c r="L100" s="1087">
        <f>I100+36</f>
        <v>45564</v>
      </c>
    </row>
    <row r="101" spans="1:12" s="182" customFormat="1" ht="16.350000000000001" hidden="1" customHeight="1" thickBot="1">
      <c r="A101" s="1169"/>
      <c r="B101" s="1323"/>
      <c r="C101" s="1032"/>
      <c r="D101" s="1010"/>
      <c r="E101" s="1010"/>
      <c r="F101" s="2402"/>
      <c r="G101" s="1182" t="s">
        <v>5026</v>
      </c>
      <c r="H101" s="1089"/>
      <c r="I101" s="1090"/>
      <c r="J101" s="1088"/>
      <c r="K101" s="1088"/>
      <c r="L101" s="1091"/>
    </row>
    <row r="102" spans="1:12" s="182" customFormat="1" ht="16.350000000000001" hidden="1" customHeight="1" thickTop="1">
      <c r="A102" s="1169"/>
      <c r="B102" s="1323"/>
      <c r="C102" s="2019" t="s">
        <v>1865</v>
      </c>
      <c r="D102" s="2399" t="s">
        <v>1994</v>
      </c>
      <c r="E102" s="2399">
        <v>45520</v>
      </c>
      <c r="F102" s="2400">
        <f>E102+10</f>
        <v>45530</v>
      </c>
      <c r="G102" s="1443" t="s">
        <v>8621</v>
      </c>
      <c r="H102" s="1085" t="s">
        <v>8638</v>
      </c>
      <c r="I102" s="1086">
        <v>45535</v>
      </c>
      <c r="J102" s="1112">
        <f>I102+27</f>
        <v>45562</v>
      </c>
      <c r="K102" s="1083">
        <f>I102+32</f>
        <v>45567</v>
      </c>
      <c r="L102" s="2466"/>
    </row>
    <row r="103" spans="1:12" s="182" customFormat="1" ht="16.350000000000001" hidden="1" customHeight="1" thickBot="1">
      <c r="A103" s="1169"/>
      <c r="B103" s="1323"/>
      <c r="C103" s="1032"/>
      <c r="D103" s="1010"/>
      <c r="E103" s="1010"/>
      <c r="F103" s="2402"/>
      <c r="G103" s="1182" t="s">
        <v>5030</v>
      </c>
      <c r="H103" s="1089"/>
      <c r="I103" s="1090"/>
      <c r="J103" s="1088"/>
      <c r="K103" s="1088"/>
      <c r="L103" s="1091"/>
    </row>
    <row r="104" spans="1:12" s="182" customFormat="1" ht="16.350000000000001" hidden="1" customHeight="1" thickTop="1">
      <c r="A104" s="1169"/>
      <c r="B104" s="1323"/>
      <c r="C104" s="2019" t="s">
        <v>1877</v>
      </c>
      <c r="D104" s="2399" t="s">
        <v>7881</v>
      </c>
      <c r="E104" s="2399">
        <v>45533</v>
      </c>
      <c r="F104" s="2400">
        <f>E104+10</f>
        <v>45543</v>
      </c>
      <c r="G104" s="1443" t="s">
        <v>8618</v>
      </c>
      <c r="H104" s="1085" t="s">
        <v>8639</v>
      </c>
      <c r="I104" s="1086">
        <v>45542</v>
      </c>
      <c r="J104" s="1112">
        <f>I104+27</f>
        <v>45569</v>
      </c>
      <c r="K104" s="1083">
        <f>I104+32</f>
        <v>45574</v>
      </c>
      <c r="L104" s="1087">
        <f>I104+36</f>
        <v>45578</v>
      </c>
    </row>
    <row r="105" spans="1:12" s="182" customFormat="1" ht="16.350000000000001" hidden="1" customHeight="1" thickBot="1">
      <c r="A105" s="1169"/>
      <c r="B105" s="1323"/>
      <c r="C105" s="1032"/>
      <c r="D105" s="1010"/>
      <c r="E105" s="1010"/>
      <c r="F105" s="2402"/>
      <c r="G105" s="1182" t="s">
        <v>5034</v>
      </c>
      <c r="H105" s="1089"/>
      <c r="I105" s="1090"/>
      <c r="J105" s="1088"/>
      <c r="K105" s="1088"/>
      <c r="L105" s="1091"/>
    </row>
    <row r="106" spans="1:12" s="182" customFormat="1" ht="16.350000000000001" hidden="1" customHeight="1" thickTop="1">
      <c r="A106" s="1169"/>
      <c r="B106" s="1323"/>
      <c r="C106" s="2019" t="s">
        <v>4692</v>
      </c>
      <c r="D106" s="2399" t="s">
        <v>7885</v>
      </c>
      <c r="E106" s="2399">
        <v>45539</v>
      </c>
      <c r="F106" s="2400">
        <f>E106+10</f>
        <v>45549</v>
      </c>
      <c r="G106" s="1443" t="s">
        <v>8561</v>
      </c>
      <c r="H106" s="1085" t="s">
        <v>8640</v>
      </c>
      <c r="I106" s="1086">
        <v>45549</v>
      </c>
      <c r="J106" s="1112">
        <f>I106+27</f>
        <v>45576</v>
      </c>
      <c r="K106" s="1083">
        <f>I106+32</f>
        <v>45581</v>
      </c>
      <c r="L106" s="1087">
        <f>I106+36</f>
        <v>45585</v>
      </c>
    </row>
    <row r="107" spans="1:12" s="182" customFormat="1" ht="16.350000000000001" hidden="1" customHeight="1" thickBot="1">
      <c r="A107" s="1169"/>
      <c r="B107" s="1323"/>
      <c r="C107" s="1032"/>
      <c r="D107" s="1010"/>
      <c r="E107" s="1010"/>
      <c r="F107" s="2402"/>
      <c r="G107" s="1182" t="s">
        <v>5038</v>
      </c>
      <c r="H107" s="1089"/>
      <c r="I107" s="1090"/>
      <c r="J107" s="1088"/>
      <c r="K107" s="1088"/>
      <c r="L107" s="1091"/>
    </row>
    <row r="108" spans="1:12" s="182" customFormat="1" ht="16.350000000000001" hidden="1" customHeight="1" thickTop="1">
      <c r="A108" s="1169"/>
      <c r="B108" s="1323"/>
      <c r="C108" s="2019" t="s">
        <v>2043</v>
      </c>
      <c r="D108" s="2399" t="s">
        <v>7891</v>
      </c>
      <c r="E108" s="2399">
        <v>45546</v>
      </c>
      <c r="F108" s="2400">
        <f>E108+10</f>
        <v>45556</v>
      </c>
      <c r="G108" s="1443" t="s">
        <v>8602</v>
      </c>
      <c r="H108" s="1085" t="s">
        <v>8641</v>
      </c>
      <c r="I108" s="1086">
        <v>45556</v>
      </c>
      <c r="J108" s="1112">
        <f>I108+27</f>
        <v>45583</v>
      </c>
      <c r="K108" s="1083">
        <f>I108+32</f>
        <v>45588</v>
      </c>
      <c r="L108" s="1087">
        <f>I108+36</f>
        <v>45592</v>
      </c>
    </row>
    <row r="109" spans="1:12" s="182" customFormat="1" ht="16.350000000000001" hidden="1" customHeight="1" thickBot="1">
      <c r="A109" s="1169"/>
      <c r="B109" s="1323"/>
      <c r="C109" s="2708"/>
      <c r="D109" s="2709"/>
      <c r="E109" s="2709"/>
      <c r="F109" s="2710"/>
      <c r="G109" s="1182" t="s">
        <v>5040</v>
      </c>
      <c r="H109" s="1089"/>
      <c r="I109" s="1090"/>
      <c r="J109" s="1088"/>
      <c r="K109" s="1088"/>
      <c r="L109" s="1091"/>
    </row>
    <row r="110" spans="1:12" s="182" customFormat="1" ht="16.350000000000001" hidden="1" customHeight="1" thickTop="1">
      <c r="A110" s="1169"/>
      <c r="B110" s="1323"/>
      <c r="C110" s="2711" t="s">
        <v>2043</v>
      </c>
      <c r="D110" s="2712" t="s">
        <v>7891</v>
      </c>
      <c r="E110" s="2712">
        <v>45546</v>
      </c>
      <c r="F110" s="2713">
        <f>E110+10</f>
        <v>45556</v>
      </c>
      <c r="G110" s="1910" t="s">
        <v>8605</v>
      </c>
      <c r="H110" s="1085" t="s">
        <v>8642</v>
      </c>
      <c r="I110" s="1086">
        <v>45563</v>
      </c>
      <c r="J110" s="1112">
        <f>I110+27</f>
        <v>45590</v>
      </c>
      <c r="K110" s="1083">
        <f>I110+32</f>
        <v>45595</v>
      </c>
      <c r="L110" s="1087">
        <f>I110+35</f>
        <v>45598</v>
      </c>
    </row>
    <row r="111" spans="1:12" s="182" customFormat="1" ht="16.350000000000001" hidden="1" customHeight="1" thickBot="1">
      <c r="A111" s="1169"/>
      <c r="B111" s="1323"/>
      <c r="C111" s="2714" t="s">
        <v>1939</v>
      </c>
      <c r="D111" s="2715" t="s">
        <v>2009</v>
      </c>
      <c r="E111" s="2715">
        <v>45549</v>
      </c>
      <c r="F111" s="2716">
        <f>E111+10</f>
        <v>45559</v>
      </c>
      <c r="G111" s="1188" t="s">
        <v>5043</v>
      </c>
      <c r="H111" s="1089"/>
      <c r="I111" s="1090"/>
      <c r="J111" s="1088"/>
      <c r="K111" s="1088"/>
      <c r="L111" s="1091"/>
    </row>
    <row r="112" spans="1:12" s="182" customFormat="1" ht="16.350000000000001" hidden="1" customHeight="1" thickTop="1">
      <c r="A112" s="1169"/>
      <c r="B112" s="1323"/>
      <c r="C112" s="2019" t="s">
        <v>2013</v>
      </c>
      <c r="D112" s="2399" t="s">
        <v>2014</v>
      </c>
      <c r="E112" s="2399">
        <v>45558</v>
      </c>
      <c r="F112" s="2400">
        <f>E112+10</f>
        <v>45568</v>
      </c>
      <c r="G112" s="1796" t="s">
        <v>8627</v>
      </c>
      <c r="H112" s="1085" t="s">
        <v>8643</v>
      </c>
      <c r="I112" s="1086">
        <v>45570</v>
      </c>
      <c r="J112" s="1112">
        <f>I112+27</f>
        <v>45597</v>
      </c>
      <c r="K112" s="1083">
        <f>I112+32</f>
        <v>45602</v>
      </c>
      <c r="L112" s="1087">
        <f>I112+36</f>
        <v>45606</v>
      </c>
    </row>
    <row r="113" spans="1:12" s="182" customFormat="1" ht="16.350000000000001" hidden="1" customHeight="1" thickBot="1">
      <c r="A113" s="1169"/>
      <c r="B113" s="1323"/>
      <c r="C113" s="1032"/>
      <c r="D113" s="1010"/>
      <c r="E113" s="1010"/>
      <c r="F113" s="2402"/>
      <c r="G113" s="1182" t="s">
        <v>5046</v>
      </c>
      <c r="H113" s="1089"/>
      <c r="I113" s="1090"/>
      <c r="J113" s="1088"/>
      <c r="K113" s="1088"/>
      <c r="L113" s="1091"/>
    </row>
    <row r="114" spans="1:12" s="182" customFormat="1" ht="16.350000000000001" hidden="1" customHeight="1" thickTop="1">
      <c r="A114" s="1169"/>
      <c r="B114" s="1323"/>
      <c r="C114" s="2019" t="s">
        <v>1865</v>
      </c>
      <c r="D114" s="2399" t="s">
        <v>7713</v>
      </c>
      <c r="E114" s="2399">
        <v>45563</v>
      </c>
      <c r="F114" s="2400">
        <f>E114+10</f>
        <v>45573</v>
      </c>
      <c r="G114" s="1443" t="s">
        <v>8571</v>
      </c>
      <c r="H114" s="1085" t="s">
        <v>8644</v>
      </c>
      <c r="I114" s="1086">
        <v>45577</v>
      </c>
      <c r="J114" s="1112">
        <f>I114+27</f>
        <v>45604</v>
      </c>
      <c r="K114" s="1083">
        <f>I114+32</f>
        <v>45609</v>
      </c>
      <c r="L114" s="1087">
        <f>I114+36</f>
        <v>45613</v>
      </c>
    </row>
    <row r="115" spans="1:12" s="182" customFormat="1" ht="16.350000000000001" hidden="1" customHeight="1" thickBot="1">
      <c r="A115" s="1169"/>
      <c r="B115" s="1323"/>
      <c r="C115" s="1032"/>
      <c r="D115" s="1010"/>
      <c r="E115" s="1010"/>
      <c r="F115" s="2402"/>
      <c r="G115" s="1182" t="s">
        <v>5049</v>
      </c>
      <c r="H115" s="1089"/>
      <c r="I115" s="1090"/>
      <c r="J115" s="1088"/>
      <c r="K115" s="1088"/>
      <c r="L115" s="1091"/>
    </row>
    <row r="116" spans="1:12" s="182" customFormat="1" ht="16.350000000000001" hidden="1" customHeight="1" thickTop="1">
      <c r="A116" s="1169"/>
      <c r="B116" s="1323"/>
      <c r="C116" s="2768" t="s">
        <v>1999</v>
      </c>
      <c r="D116" s="2769" t="s">
        <v>7902</v>
      </c>
      <c r="E116" s="2769">
        <v>45567</v>
      </c>
      <c r="F116" s="2403" t="s">
        <v>391</v>
      </c>
      <c r="G116" s="1443" t="s">
        <v>8609</v>
      </c>
      <c r="H116" s="1085" t="s">
        <v>8645</v>
      </c>
      <c r="I116" s="1086">
        <v>45584</v>
      </c>
      <c r="J116" s="1112">
        <f>I116+27</f>
        <v>45611</v>
      </c>
      <c r="K116" s="1083">
        <f>I116+32</f>
        <v>45616</v>
      </c>
      <c r="L116" s="1087">
        <f>I116+36</f>
        <v>45620</v>
      </c>
    </row>
    <row r="117" spans="1:12" s="182" customFormat="1" ht="16.350000000000001" hidden="1" customHeight="1" thickBot="1">
      <c r="A117" s="1169"/>
      <c r="B117" s="1323"/>
      <c r="C117" s="1032" t="s">
        <v>1865</v>
      </c>
      <c r="D117" s="1010" t="s">
        <v>7901</v>
      </c>
      <c r="E117" s="1010">
        <v>45569</v>
      </c>
      <c r="F117" s="2402">
        <v>45577</v>
      </c>
      <c r="G117" s="1182" t="s">
        <v>5052</v>
      </c>
      <c r="H117" s="1089"/>
      <c r="I117" s="1090"/>
      <c r="J117" s="1088"/>
      <c r="K117" s="1088"/>
      <c r="L117" s="1091"/>
    </row>
    <row r="118" spans="1:12" s="182" customFormat="1" ht="16.350000000000001" hidden="1" customHeight="1" thickTop="1">
      <c r="A118" s="1169"/>
      <c r="B118" s="1323"/>
      <c r="C118" s="2019" t="s">
        <v>1877</v>
      </c>
      <c r="D118" s="2399" t="s">
        <v>2019</v>
      </c>
      <c r="E118" s="2399">
        <v>45575</v>
      </c>
      <c r="F118" s="2400">
        <f>E118+10</f>
        <v>45585</v>
      </c>
      <c r="G118" s="1443" t="s">
        <v>8646</v>
      </c>
      <c r="H118" s="1085" t="s">
        <v>8647</v>
      </c>
      <c r="I118" s="1086">
        <v>45591</v>
      </c>
      <c r="J118" s="1112">
        <f>I118+27</f>
        <v>45618</v>
      </c>
      <c r="K118" s="1083">
        <f>I118+32</f>
        <v>45623</v>
      </c>
      <c r="L118" s="1087">
        <f>I118+36</f>
        <v>45627</v>
      </c>
    </row>
    <row r="119" spans="1:12" s="182" customFormat="1" ht="16.350000000000001" hidden="1" customHeight="1" thickBot="1">
      <c r="A119" s="1169"/>
      <c r="B119" s="1323"/>
      <c r="C119" s="1032"/>
      <c r="D119" s="1010"/>
      <c r="E119" s="1010"/>
      <c r="F119" s="2402"/>
      <c r="G119" s="1182" t="s">
        <v>5054</v>
      </c>
      <c r="H119" s="1089"/>
      <c r="I119" s="1090"/>
      <c r="J119" s="1088"/>
      <c r="K119" s="1088"/>
      <c r="L119" s="1091"/>
    </row>
    <row r="120" spans="1:12" s="182" customFormat="1" ht="16.350000000000001" hidden="1" customHeight="1" thickTop="1">
      <c r="A120" s="1169"/>
      <c r="B120" s="1323"/>
      <c r="C120" s="2768" t="s">
        <v>4692</v>
      </c>
      <c r="D120" s="2769" t="s">
        <v>2023</v>
      </c>
      <c r="E120" s="2769">
        <f>E118+7</f>
        <v>45582</v>
      </c>
      <c r="F120" s="2403" t="s">
        <v>391</v>
      </c>
      <c r="G120" s="1443" t="s">
        <v>8545</v>
      </c>
      <c r="H120" s="1085" t="s">
        <v>8648</v>
      </c>
      <c r="I120" s="1086">
        <f>I118+7</f>
        <v>45598</v>
      </c>
      <c r="J120" s="1112">
        <f>I120+27</f>
        <v>45625</v>
      </c>
      <c r="K120" s="1083">
        <f>I120+32</f>
        <v>45630</v>
      </c>
      <c r="L120" s="1087">
        <f>I120+36</f>
        <v>45634</v>
      </c>
    </row>
    <row r="121" spans="1:12" s="182" customFormat="1" ht="16.350000000000001" hidden="1" customHeight="1" thickBot="1">
      <c r="A121" s="1169"/>
      <c r="B121" s="1323"/>
      <c r="C121" s="1032"/>
      <c r="D121" s="1010"/>
      <c r="E121" s="1010"/>
      <c r="F121" s="2402"/>
      <c r="G121" s="1182" t="s">
        <v>5056</v>
      </c>
      <c r="H121" s="1089"/>
      <c r="I121" s="1090"/>
      <c r="J121" s="1088"/>
      <c r="K121" s="1088"/>
      <c r="L121" s="1091"/>
    </row>
    <row r="122" spans="1:12" s="182" customFormat="1" ht="16.350000000000001" hidden="1" customHeight="1" thickTop="1">
      <c r="A122" s="1169"/>
      <c r="B122" s="1323"/>
      <c r="C122" s="2019" t="s">
        <v>1939</v>
      </c>
      <c r="D122" s="2399" t="s">
        <v>4964</v>
      </c>
      <c r="E122" s="2399">
        <v>45588</v>
      </c>
      <c r="F122" s="2400">
        <f>E122+10</f>
        <v>45598</v>
      </c>
      <c r="G122" s="1443" t="s">
        <v>8551</v>
      </c>
      <c r="H122" s="1085" t="s">
        <v>8649</v>
      </c>
      <c r="I122" s="1086">
        <f>I120+7</f>
        <v>45605</v>
      </c>
      <c r="J122" s="1112">
        <f>I122+27</f>
        <v>45632</v>
      </c>
      <c r="K122" s="1083">
        <f>I122+32</f>
        <v>45637</v>
      </c>
      <c r="L122" s="1087">
        <f>I122+36</f>
        <v>45641</v>
      </c>
    </row>
    <row r="123" spans="1:12" s="182" customFormat="1" ht="16.350000000000001" hidden="1" customHeight="1" thickBot="1">
      <c r="A123" s="1169"/>
      <c r="B123" s="1323"/>
      <c r="C123" s="1032" t="s">
        <v>2557</v>
      </c>
      <c r="D123" s="1010" t="s">
        <v>7910</v>
      </c>
      <c r="E123" s="1010">
        <v>45590</v>
      </c>
      <c r="F123" s="2402">
        <v>45602</v>
      </c>
      <c r="G123" s="1182" t="s">
        <v>5058</v>
      </c>
      <c r="H123" s="1089"/>
      <c r="I123" s="1090"/>
      <c r="J123" s="1088"/>
      <c r="K123" s="1088"/>
      <c r="L123" s="1091"/>
    </row>
    <row r="124" spans="1:12" s="182" customFormat="1" ht="16.350000000000001" hidden="1" customHeight="1" thickTop="1">
      <c r="A124" s="1169"/>
      <c r="B124" s="1323"/>
      <c r="C124" s="2019" t="s">
        <v>2066</v>
      </c>
      <c r="D124" s="2399" t="s">
        <v>7915</v>
      </c>
      <c r="E124" s="2399">
        <v>45595</v>
      </c>
      <c r="F124" s="2400">
        <f>E124+10</f>
        <v>45605</v>
      </c>
      <c r="G124" s="1443" t="s">
        <v>5027</v>
      </c>
      <c r="H124" s="1085" t="s">
        <v>8650</v>
      </c>
      <c r="I124" s="1086">
        <f>I122+7</f>
        <v>45612</v>
      </c>
      <c r="J124" s="1112">
        <f>I124+27</f>
        <v>45639</v>
      </c>
      <c r="K124" s="1083">
        <f>I124+32</f>
        <v>45644</v>
      </c>
      <c r="L124" s="1087">
        <f>I124+36</f>
        <v>45648</v>
      </c>
    </row>
    <row r="125" spans="1:12" s="182" customFormat="1" ht="16.350000000000001" hidden="1" customHeight="1" thickBot="1">
      <c r="A125" s="1169"/>
      <c r="B125" s="1323"/>
      <c r="C125" s="1032"/>
      <c r="D125" s="1010"/>
      <c r="E125" s="1010"/>
      <c r="F125" s="2402"/>
      <c r="G125" s="1182" t="s">
        <v>5060</v>
      </c>
      <c r="H125" s="1089"/>
      <c r="I125" s="1090"/>
      <c r="J125" s="1088"/>
      <c r="K125" s="1088"/>
      <c r="L125" s="1091"/>
    </row>
    <row r="126" spans="1:12" s="182" customFormat="1" ht="16.350000000000001" hidden="1" customHeight="1" thickTop="1">
      <c r="A126" s="1169"/>
      <c r="B126" s="1323"/>
      <c r="C126" s="2019" t="s">
        <v>2013</v>
      </c>
      <c r="D126" s="2399" t="s">
        <v>2035</v>
      </c>
      <c r="E126" s="2399">
        <v>45605</v>
      </c>
      <c r="F126" s="2400">
        <v>45615</v>
      </c>
      <c r="G126" s="2404" t="s">
        <v>8555</v>
      </c>
      <c r="H126" s="1085" t="s">
        <v>8651</v>
      </c>
      <c r="I126" s="1086">
        <f>I124+7</f>
        <v>45619</v>
      </c>
      <c r="J126" s="1112">
        <f>I126+27</f>
        <v>45646</v>
      </c>
      <c r="K126" s="1083">
        <f>I126+32</f>
        <v>45651</v>
      </c>
      <c r="L126" s="1087">
        <f>I126+36</f>
        <v>45655</v>
      </c>
    </row>
    <row r="127" spans="1:12" s="182" customFormat="1" ht="16.350000000000001" hidden="1" customHeight="1" thickBot="1">
      <c r="A127" s="1169"/>
      <c r="B127" s="1323"/>
      <c r="C127" s="1032"/>
      <c r="D127" s="1010"/>
      <c r="E127" s="1010"/>
      <c r="F127" s="2402"/>
      <c r="G127" s="1182" t="s">
        <v>5063</v>
      </c>
      <c r="H127" s="1089"/>
      <c r="I127" s="1090"/>
      <c r="J127" s="1088"/>
      <c r="K127" s="1088"/>
      <c r="L127" s="1091"/>
    </row>
    <row r="128" spans="1:12" s="182" customFormat="1" ht="16.350000000000001" hidden="1" customHeight="1" thickTop="1">
      <c r="A128" s="1169"/>
      <c r="B128" s="1323"/>
      <c r="C128" s="2019" t="s">
        <v>1865</v>
      </c>
      <c r="D128" s="2399" t="s">
        <v>7922</v>
      </c>
      <c r="E128" s="2399">
        <v>45609</v>
      </c>
      <c r="F128" s="2400">
        <f>E128+10</f>
        <v>45619</v>
      </c>
      <c r="G128" s="1443" t="s">
        <v>5250</v>
      </c>
      <c r="H128" s="1085" t="s">
        <v>8652</v>
      </c>
      <c r="I128" s="1086">
        <f>I126+7</f>
        <v>45626</v>
      </c>
      <c r="J128" s="1112">
        <f>I128+27</f>
        <v>45653</v>
      </c>
      <c r="K128" s="1083">
        <f>I128+32</f>
        <v>45658</v>
      </c>
      <c r="L128" s="1087">
        <f>I128+36</f>
        <v>45662</v>
      </c>
    </row>
    <row r="129" spans="1:12" s="182" customFormat="1" ht="16.350000000000001" hidden="1" customHeight="1" thickBot="1">
      <c r="A129" s="1169"/>
      <c r="B129" s="1323"/>
      <c r="C129" s="1032"/>
      <c r="D129" s="1010"/>
      <c r="E129" s="1010"/>
      <c r="F129" s="2402"/>
      <c r="G129" s="1182" t="s">
        <v>5066</v>
      </c>
      <c r="H129" s="1089"/>
      <c r="I129" s="1090"/>
      <c r="J129" s="1088"/>
      <c r="K129" s="1088"/>
      <c r="L129" s="1091"/>
    </row>
    <row r="130" spans="1:12" s="182" customFormat="1" ht="16.350000000000001" hidden="1" customHeight="1" thickTop="1">
      <c r="A130" s="1169"/>
      <c r="B130" s="1323"/>
      <c r="C130" s="2019" t="s">
        <v>2040</v>
      </c>
      <c r="D130" s="2399" t="s">
        <v>2041</v>
      </c>
      <c r="E130" s="2399">
        <v>45623</v>
      </c>
      <c r="F130" s="2400">
        <f>E130+10</f>
        <v>45633</v>
      </c>
      <c r="G130" s="1443" t="s">
        <v>8618</v>
      </c>
      <c r="H130" s="1085" t="s">
        <v>8653</v>
      </c>
      <c r="I130" s="1086">
        <f>I128+7</f>
        <v>45633</v>
      </c>
      <c r="J130" s="1112">
        <f>I130+27</f>
        <v>45660</v>
      </c>
      <c r="K130" s="1083">
        <f>I130+32</f>
        <v>45665</v>
      </c>
      <c r="L130" s="1087">
        <f>I130+36</f>
        <v>45669</v>
      </c>
    </row>
    <row r="131" spans="1:12" s="182" customFormat="1" ht="16.350000000000001" hidden="1" customHeight="1" thickBot="1">
      <c r="A131" s="1169"/>
      <c r="B131" s="1323"/>
      <c r="C131" s="1032"/>
      <c r="D131" s="1010"/>
      <c r="E131" s="1010"/>
      <c r="F131" s="2402"/>
      <c r="G131" s="1182" t="s">
        <v>5069</v>
      </c>
      <c r="H131" s="1089"/>
      <c r="I131" s="1090"/>
      <c r="J131" s="1088"/>
      <c r="K131" s="1088"/>
      <c r="L131" s="1091"/>
    </row>
    <row r="132" spans="1:12" s="182" customFormat="1" ht="16.350000000000001" hidden="1" customHeight="1" thickTop="1">
      <c r="A132" s="1169"/>
      <c r="B132" s="1323"/>
      <c r="C132" s="2019" t="s">
        <v>1877</v>
      </c>
      <c r="D132" s="2399" t="s">
        <v>7931</v>
      </c>
      <c r="E132" s="2399">
        <v>45624</v>
      </c>
      <c r="F132" s="2400">
        <f>E132+10</f>
        <v>45634</v>
      </c>
      <c r="G132" s="1443" t="s">
        <v>8561</v>
      </c>
      <c r="H132" s="1085" t="s">
        <v>8654</v>
      </c>
      <c r="I132" s="1086">
        <v>45640</v>
      </c>
      <c r="J132" s="1112">
        <f>I132+27</f>
        <v>45667</v>
      </c>
      <c r="K132" s="1083">
        <f>I132+32</f>
        <v>45672</v>
      </c>
      <c r="L132" s="1087">
        <f>I132+36</f>
        <v>45676</v>
      </c>
    </row>
    <row r="133" spans="1:12" s="182" customFormat="1" ht="16.350000000000001" hidden="1" customHeight="1" thickBot="1">
      <c r="A133" s="1169"/>
      <c r="B133" s="1323"/>
      <c r="C133" s="1032"/>
      <c r="D133" s="1010"/>
      <c r="E133" s="1010"/>
      <c r="F133" s="2402"/>
      <c r="G133" s="1182" t="s">
        <v>5072</v>
      </c>
      <c r="H133" s="1089"/>
      <c r="I133" s="1090"/>
      <c r="J133" s="1088"/>
      <c r="K133" s="1088"/>
      <c r="L133" s="1091"/>
    </row>
    <row r="134" spans="1:12" s="182" customFormat="1" ht="16.350000000000001" hidden="1" customHeight="1" thickTop="1">
      <c r="A134" s="1169"/>
      <c r="B134" s="1323"/>
      <c r="C134" s="2019" t="s">
        <v>2062</v>
      </c>
      <c r="D134" s="2399" t="s">
        <v>4667</v>
      </c>
      <c r="E134" s="2399">
        <v>45633</v>
      </c>
      <c r="F134" s="2400">
        <f>E134+10</f>
        <v>45643</v>
      </c>
      <c r="G134" s="1443" t="s">
        <v>8655</v>
      </c>
      <c r="H134" s="1085" t="s">
        <v>8656</v>
      </c>
      <c r="I134" s="1086">
        <v>45647</v>
      </c>
      <c r="J134" s="1112">
        <f>I134+27</f>
        <v>45674</v>
      </c>
      <c r="K134" s="1083">
        <f>I134+32</f>
        <v>45679</v>
      </c>
      <c r="L134" s="1087">
        <f>I134+36</f>
        <v>45683</v>
      </c>
    </row>
    <row r="135" spans="1:12" s="182" customFormat="1" ht="16.350000000000001" hidden="1" customHeight="1" thickBot="1">
      <c r="A135" s="1169"/>
      <c r="B135" s="1323"/>
      <c r="C135" s="1032"/>
      <c r="D135" s="1010"/>
      <c r="E135" s="1010"/>
      <c r="F135" s="2402"/>
      <c r="G135" s="1182" t="s">
        <v>5076</v>
      </c>
      <c r="H135" s="1089"/>
      <c r="I135" s="1090"/>
      <c r="J135" s="1088"/>
      <c r="K135" s="1088"/>
      <c r="L135" s="1091"/>
    </row>
    <row r="136" spans="1:12" s="182" customFormat="1" ht="16.350000000000001" hidden="1" customHeight="1" thickTop="1">
      <c r="A136" s="1169"/>
      <c r="B136" s="1323"/>
      <c r="C136" s="2019" t="s">
        <v>2066</v>
      </c>
      <c r="D136" s="2399" t="s">
        <v>4670</v>
      </c>
      <c r="E136" s="2399">
        <v>45637</v>
      </c>
      <c r="F136" s="2400">
        <f>E136+10</f>
        <v>45647</v>
      </c>
      <c r="G136" s="1443" t="s">
        <v>8657</v>
      </c>
      <c r="H136" s="1085" t="s">
        <v>8658</v>
      </c>
      <c r="I136" s="1086">
        <v>45654</v>
      </c>
      <c r="J136" s="1112">
        <f>I136+27</f>
        <v>45681</v>
      </c>
      <c r="K136" s="1083">
        <f>I136+32</f>
        <v>45686</v>
      </c>
      <c r="L136" s="1087">
        <f>I136+36</f>
        <v>45690</v>
      </c>
    </row>
    <row r="137" spans="1:12" s="182" customFormat="1" ht="16.350000000000001" hidden="1" customHeight="1" thickBot="1">
      <c r="A137" s="1169"/>
      <c r="B137" s="1323"/>
      <c r="C137" s="1032"/>
      <c r="D137" s="1010"/>
      <c r="E137" s="1010"/>
      <c r="F137" s="2402"/>
      <c r="G137" s="1182" t="s">
        <v>5079</v>
      </c>
      <c r="H137" s="1089"/>
      <c r="I137" s="1090"/>
      <c r="J137" s="1088"/>
      <c r="K137" s="1088"/>
      <c r="L137" s="1091"/>
    </row>
    <row r="138" spans="1:12" s="182" customFormat="1" ht="16.350000000000001" hidden="1" customHeight="1" thickTop="1">
      <c r="A138" s="1169"/>
      <c r="B138" s="1323"/>
      <c r="C138" s="2019" t="s">
        <v>2013</v>
      </c>
      <c r="D138" s="2399" t="s">
        <v>4673</v>
      </c>
      <c r="E138" s="2399">
        <v>45650</v>
      </c>
      <c r="F138" s="2400">
        <f>E138+10</f>
        <v>45660</v>
      </c>
      <c r="G138" s="1443" t="s">
        <v>8627</v>
      </c>
      <c r="H138" s="1085" t="s">
        <v>8659</v>
      </c>
      <c r="I138" s="1086">
        <v>45661</v>
      </c>
      <c r="J138" s="1112">
        <f>I138+27</f>
        <v>45688</v>
      </c>
      <c r="K138" s="1083">
        <f>I138+32</f>
        <v>45693</v>
      </c>
      <c r="L138" s="1087">
        <f>I138+36</f>
        <v>45697</v>
      </c>
    </row>
    <row r="139" spans="1:12" s="182" customFormat="1" ht="16.350000000000001" hidden="1" customHeight="1" thickBot="1">
      <c r="A139" s="1169"/>
      <c r="B139" s="1323"/>
      <c r="C139" s="1032"/>
      <c r="D139" s="1010"/>
      <c r="E139" s="1010"/>
      <c r="F139" s="2710"/>
      <c r="G139" s="1182" t="s">
        <v>5082</v>
      </c>
      <c r="H139" s="1089"/>
      <c r="I139" s="1090"/>
      <c r="J139" s="1088"/>
      <c r="K139" s="1088"/>
      <c r="L139" s="1091"/>
    </row>
    <row r="140" spans="1:12" s="182" customFormat="1" ht="16.350000000000001" hidden="1" customHeight="1" thickTop="1">
      <c r="A140" s="1169"/>
      <c r="B140" s="1323"/>
      <c r="C140" s="2019" t="s">
        <v>1865</v>
      </c>
      <c r="D140" s="2399" t="s">
        <v>4675</v>
      </c>
      <c r="E140" s="2399">
        <v>45657</v>
      </c>
      <c r="F140" s="2400">
        <f>E140+10</f>
        <v>45667</v>
      </c>
      <c r="G140" s="1443" t="s">
        <v>8571</v>
      </c>
      <c r="H140" s="1085" t="s">
        <v>8660</v>
      </c>
      <c r="I140" s="1086">
        <v>45668</v>
      </c>
      <c r="J140" s="1112">
        <f>I140+27</f>
        <v>45695</v>
      </c>
      <c r="K140" s="1083">
        <f>I140+32</f>
        <v>45700</v>
      </c>
      <c r="L140" s="1087">
        <f>I140+36</f>
        <v>45704</v>
      </c>
    </row>
    <row r="141" spans="1:12" s="182" customFormat="1" ht="16.350000000000001" hidden="1" customHeight="1" thickBot="1">
      <c r="A141" s="1169"/>
      <c r="B141" s="1323"/>
      <c r="C141" s="1032"/>
      <c r="D141" s="1010"/>
      <c r="E141" s="1010"/>
      <c r="F141" s="2402"/>
      <c r="G141" s="1182" t="s">
        <v>5085</v>
      </c>
      <c r="H141" s="1089"/>
      <c r="I141" s="1090"/>
      <c r="J141" s="1088"/>
      <c r="K141" s="1088"/>
      <c r="L141" s="1091"/>
    </row>
    <row r="142" spans="1:12" s="182" customFormat="1" ht="16.350000000000001" hidden="1" customHeight="1" thickTop="1">
      <c r="A142" s="1169" t="s">
        <v>8661</v>
      </c>
      <c r="B142" s="1323"/>
      <c r="C142" s="2866" t="s">
        <v>2337</v>
      </c>
      <c r="D142" s="2399" t="s">
        <v>2058</v>
      </c>
      <c r="E142" s="2399">
        <v>45658</v>
      </c>
      <c r="F142" s="2403" t="s">
        <v>391</v>
      </c>
      <c r="G142" s="1443" t="s">
        <v>8609</v>
      </c>
      <c r="H142" s="1085" t="s">
        <v>8662</v>
      </c>
      <c r="I142" s="1086">
        <v>45675</v>
      </c>
      <c r="J142" s="1112">
        <f>I142+27</f>
        <v>45702</v>
      </c>
      <c r="K142" s="1083">
        <f>I142+32</f>
        <v>45707</v>
      </c>
      <c r="L142" s="1087">
        <f>I142+36</f>
        <v>45711</v>
      </c>
    </row>
    <row r="143" spans="1:12" s="182" customFormat="1" ht="16.350000000000001" hidden="1" customHeight="1" thickBot="1">
      <c r="A143" s="1169"/>
      <c r="B143" s="1323"/>
      <c r="C143" s="1032"/>
      <c r="D143" s="1010"/>
      <c r="E143" s="1010"/>
      <c r="F143" s="2402"/>
      <c r="G143" s="1182" t="s">
        <v>5087</v>
      </c>
      <c r="H143" s="1089"/>
      <c r="I143" s="1090"/>
      <c r="J143" s="1088"/>
      <c r="K143" s="1088"/>
      <c r="L143" s="1091"/>
    </row>
    <row r="144" spans="1:12" s="182" customFormat="1" ht="16.350000000000001" hidden="1" customHeight="1" thickTop="1">
      <c r="A144" s="1169"/>
      <c r="B144" s="1323"/>
      <c r="C144" s="2019" t="s">
        <v>7793</v>
      </c>
      <c r="D144" s="2399" t="s">
        <v>2060</v>
      </c>
      <c r="E144" s="2399">
        <v>45665</v>
      </c>
      <c r="F144" s="2400">
        <f>E144+10</f>
        <v>45675</v>
      </c>
      <c r="G144" s="1443" t="s">
        <v>8542</v>
      </c>
      <c r="H144" s="1085" t="s">
        <v>8663</v>
      </c>
      <c r="I144" s="1086">
        <v>45682</v>
      </c>
      <c r="J144" s="1112">
        <f>I144+27</f>
        <v>45709</v>
      </c>
      <c r="K144" s="1083">
        <f>I144+32</f>
        <v>45714</v>
      </c>
      <c r="L144" s="1087">
        <f>I144+36</f>
        <v>45718</v>
      </c>
    </row>
    <row r="145" spans="1:13" s="182" customFormat="1" ht="16.350000000000001" hidden="1" customHeight="1" thickBot="1">
      <c r="A145" s="1169"/>
      <c r="B145" s="1323"/>
      <c r="C145" s="1032"/>
      <c r="D145" s="1010"/>
      <c r="E145" s="1010"/>
      <c r="F145" s="2402"/>
      <c r="G145" s="1182" t="s">
        <v>5089</v>
      </c>
      <c r="H145" s="1089"/>
      <c r="I145" s="1090"/>
      <c r="J145" s="1088"/>
      <c r="K145" s="1088"/>
      <c r="L145" s="1091"/>
    </row>
    <row r="146" spans="1:13" s="182" customFormat="1" ht="16.350000000000001" hidden="1" customHeight="1" thickTop="1">
      <c r="A146" s="1169"/>
      <c r="B146" s="1323"/>
      <c r="C146" s="2019" t="s">
        <v>2062</v>
      </c>
      <c r="D146" s="2399" t="s">
        <v>2063</v>
      </c>
      <c r="E146" s="2399">
        <v>45672</v>
      </c>
      <c r="F146" s="2400">
        <f>E146+10</f>
        <v>45682</v>
      </c>
      <c r="G146" s="1443" t="s">
        <v>8664</v>
      </c>
      <c r="H146" s="1085" t="s">
        <v>8665</v>
      </c>
      <c r="I146" s="1086">
        <f>I144+7</f>
        <v>45689</v>
      </c>
      <c r="J146" s="1112">
        <f>I146+27</f>
        <v>45716</v>
      </c>
      <c r="K146" s="1083">
        <f>I146+32</f>
        <v>45721</v>
      </c>
      <c r="L146" s="1087">
        <f>I146+36</f>
        <v>45725</v>
      </c>
    </row>
    <row r="147" spans="1:13" s="182" customFormat="1" ht="16.350000000000001" hidden="1" customHeight="1" thickBot="1">
      <c r="A147" s="1169"/>
      <c r="B147" s="1323"/>
      <c r="C147" s="1032"/>
      <c r="D147" s="1010"/>
      <c r="E147" s="1010"/>
      <c r="F147" s="2402"/>
      <c r="G147" s="1182" t="s">
        <v>5091</v>
      </c>
      <c r="H147" s="1089"/>
      <c r="I147" s="1090"/>
      <c r="J147" s="1088"/>
      <c r="K147" s="1088"/>
      <c r="L147" s="1091"/>
    </row>
    <row r="148" spans="1:13" s="182" customFormat="1" ht="16.350000000000001" hidden="1" customHeight="1" thickTop="1">
      <c r="A148" s="1169"/>
      <c r="B148" s="1323"/>
      <c r="C148" s="2019" t="s">
        <v>2066</v>
      </c>
      <c r="D148" s="2399" t="s">
        <v>2067</v>
      </c>
      <c r="E148" s="2399">
        <v>45679</v>
      </c>
      <c r="F148" s="2400">
        <f>E148+10</f>
        <v>45689</v>
      </c>
      <c r="G148" s="1443" t="s">
        <v>8551</v>
      </c>
      <c r="H148" s="1085" t="s">
        <v>8666</v>
      </c>
      <c r="I148" s="1086">
        <f>I146+7</f>
        <v>45696</v>
      </c>
      <c r="J148" s="1112">
        <f>I148+27</f>
        <v>45723</v>
      </c>
      <c r="K148" s="1083">
        <f>I148+32</f>
        <v>45728</v>
      </c>
      <c r="L148" s="1087">
        <f>I148+36</f>
        <v>45732</v>
      </c>
    </row>
    <row r="149" spans="1:13" s="182" customFormat="1" ht="16.350000000000001" hidden="1" customHeight="1" thickBot="1">
      <c r="A149" s="1169"/>
      <c r="B149" s="1323"/>
      <c r="C149" s="1032"/>
      <c r="D149" s="1010"/>
      <c r="E149" s="1010"/>
      <c r="F149" s="2402"/>
      <c r="G149" s="1182" t="s">
        <v>8586</v>
      </c>
      <c r="H149" s="1089"/>
      <c r="I149" s="1090"/>
      <c r="J149" s="1088"/>
      <c r="K149" s="1088"/>
      <c r="L149" s="1091"/>
    </row>
    <row r="150" spans="1:13" s="182" customFormat="1" hidden="1" thickTop="1">
      <c r="A150" s="1169"/>
      <c r="B150" s="1322"/>
      <c r="C150" s="202" t="s">
        <v>609</v>
      </c>
      <c r="D150" s="201"/>
      <c r="E150" s="197"/>
      <c r="F150" s="197"/>
      <c r="G150" s="197"/>
      <c r="H150" s="197"/>
      <c r="M150" s="130"/>
    </row>
    <row r="151" spans="1:13" s="182" customFormat="1" ht="17.25" customHeight="1">
      <c r="B151" s="1322"/>
      <c r="C151" s="202"/>
      <c r="D151" s="201"/>
      <c r="E151" s="197"/>
      <c r="F151" s="197"/>
      <c r="G151" s="197"/>
      <c r="H151" s="197"/>
      <c r="M151" s="130"/>
    </row>
    <row r="152" spans="1:13" s="182" customFormat="1" ht="17.25" customHeight="1">
      <c r="B152" s="1322"/>
      <c r="C152" s="202"/>
      <c r="D152" s="201"/>
      <c r="E152" s="3158" t="s">
        <v>8667</v>
      </c>
      <c r="F152" s="197"/>
      <c r="G152" s="197"/>
      <c r="H152" s="197"/>
      <c r="M152" s="130"/>
    </row>
    <row r="153" spans="1:13" s="182" customFormat="1" ht="17.25" customHeight="1">
      <c r="B153" s="1322"/>
      <c r="C153" s="31"/>
      <c r="D153" s="201"/>
      <c r="E153" s="172"/>
      <c r="F153" s="197"/>
      <c r="G153" s="197"/>
      <c r="H153" s="197"/>
      <c r="M153" s="130"/>
    </row>
    <row r="154" spans="1:13" s="182" customFormat="1" ht="36" hidden="1">
      <c r="B154" s="1322"/>
      <c r="C154" s="513" t="s">
        <v>5096</v>
      </c>
      <c r="D154" s="345"/>
      <c r="E154" s="2899" t="s">
        <v>96</v>
      </c>
      <c r="F154" s="2900" t="s">
        <v>658</v>
      </c>
      <c r="G154" s="2899" t="s">
        <v>98</v>
      </c>
      <c r="H154" s="2899" t="s">
        <v>99</v>
      </c>
      <c r="I154" s="2901" t="s">
        <v>8052</v>
      </c>
      <c r="J154" s="2902" t="s">
        <v>1387</v>
      </c>
      <c r="K154" s="2900" t="s">
        <v>1392</v>
      </c>
      <c r="L154" s="2900" t="s">
        <v>787</v>
      </c>
      <c r="M154" s="130"/>
    </row>
    <row r="155" spans="1:13" s="182" customFormat="1" ht="23.25" hidden="1" customHeight="1" thickBot="1">
      <c r="B155" s="1322"/>
      <c r="C155" s="345"/>
      <c r="D155" s="346" t="s">
        <v>3655</v>
      </c>
      <c r="E155" s="2903"/>
      <c r="F155" s="2904" t="s">
        <v>8537</v>
      </c>
      <c r="G155" s="2905"/>
      <c r="H155" s="2903"/>
      <c r="I155" s="2906"/>
      <c r="J155" s="2907" t="s">
        <v>4570</v>
      </c>
      <c r="K155" s="2907" t="s">
        <v>3430</v>
      </c>
      <c r="L155" s="2907" t="s">
        <v>8405</v>
      </c>
      <c r="M155" s="130"/>
    </row>
    <row r="156" spans="1:13" s="182" customFormat="1" ht="17.25" hidden="1" customHeight="1" thickTop="1">
      <c r="B156" s="1322"/>
      <c r="C156" s="2912" t="s">
        <v>2040</v>
      </c>
      <c r="D156" s="2399" t="s">
        <v>2070</v>
      </c>
      <c r="E156" s="2399">
        <v>45689</v>
      </c>
      <c r="F156" s="2400">
        <f>E156+10</f>
        <v>45699</v>
      </c>
      <c r="G156" s="1796" t="s">
        <v>8668</v>
      </c>
      <c r="H156" s="1085" t="s">
        <v>8669</v>
      </c>
      <c r="I156" s="1086">
        <v>45703</v>
      </c>
      <c r="J156" s="1112">
        <f>I156+30</f>
        <v>45733</v>
      </c>
      <c r="K156" s="1083">
        <f>I156+33</f>
        <v>45736</v>
      </c>
      <c r="L156" s="1087">
        <f>I156+36</f>
        <v>45739</v>
      </c>
      <c r="M156" s="130"/>
    </row>
    <row r="157" spans="1:13" s="182" customFormat="1" ht="17.25" hidden="1" customHeight="1" thickBot="1">
      <c r="B157" s="1322"/>
      <c r="C157" s="2913"/>
      <c r="D157" s="1010"/>
      <c r="E157" s="1010"/>
      <c r="F157" s="2402"/>
      <c r="G157" s="1182" t="s">
        <v>5095</v>
      </c>
      <c r="H157" s="1089"/>
      <c r="I157" s="1090"/>
      <c r="J157" s="1088"/>
      <c r="K157" s="1088"/>
      <c r="L157" s="1091"/>
      <c r="M157" s="130"/>
    </row>
    <row r="158" spans="1:13" s="182" customFormat="1" ht="17.25" hidden="1" customHeight="1" thickTop="1">
      <c r="A158" s="1169" t="s">
        <v>8670</v>
      </c>
      <c r="B158" s="1322"/>
      <c r="C158" s="2912" t="s">
        <v>2013</v>
      </c>
      <c r="D158" s="2399" t="s">
        <v>2071</v>
      </c>
      <c r="E158" s="2399">
        <v>45693</v>
      </c>
      <c r="F158" s="2400">
        <f>E158+10</f>
        <v>45703</v>
      </c>
      <c r="G158" s="2757" t="s">
        <v>404</v>
      </c>
      <c r="H158" s="1085" t="s">
        <v>8671</v>
      </c>
      <c r="I158" s="2914">
        <v>45710</v>
      </c>
      <c r="J158" s="2915"/>
      <c r="K158" s="2916"/>
      <c r="L158" s="2466"/>
      <c r="M158" s="130"/>
    </row>
    <row r="159" spans="1:13" s="182" customFormat="1" ht="17.25" hidden="1" customHeight="1" thickBot="1">
      <c r="B159" s="1322"/>
      <c r="C159" s="2913"/>
      <c r="D159" s="1010"/>
      <c r="E159" s="1010"/>
      <c r="F159" s="2402"/>
      <c r="G159" s="1182" t="s">
        <v>5100</v>
      </c>
      <c r="H159" s="1089"/>
      <c r="I159" s="1090"/>
      <c r="J159" s="1088"/>
      <c r="K159" s="1088"/>
      <c r="L159" s="1091"/>
      <c r="M159" s="130"/>
    </row>
    <row r="160" spans="1:13" s="182" customFormat="1" ht="17.25" hidden="1" customHeight="1" thickTop="1">
      <c r="B160" s="1322"/>
      <c r="C160" s="2912" t="s">
        <v>1865</v>
      </c>
      <c r="D160" s="2399" t="s">
        <v>7719</v>
      </c>
      <c r="E160" s="2399">
        <v>45700</v>
      </c>
      <c r="F160" s="2400">
        <f>E160+10</f>
        <v>45710</v>
      </c>
      <c r="G160" s="1796" t="s">
        <v>4801</v>
      </c>
      <c r="H160" s="1085" t="s">
        <v>8672</v>
      </c>
      <c r="I160" s="1086">
        <v>45717</v>
      </c>
      <c r="J160" s="1112">
        <f>I160+30</f>
        <v>45747</v>
      </c>
      <c r="K160" s="1083">
        <f>I160+33</f>
        <v>45750</v>
      </c>
      <c r="L160" s="1087">
        <f>I160+36</f>
        <v>45753</v>
      </c>
      <c r="M160" s="130"/>
    </row>
    <row r="161" spans="2:13" s="182" customFormat="1" ht="17.25" hidden="1" customHeight="1" thickBot="1">
      <c r="B161" s="1322"/>
      <c r="C161" s="2913"/>
      <c r="D161" s="1010"/>
      <c r="E161" s="1010"/>
      <c r="F161" s="2402"/>
      <c r="G161" s="1182" t="s">
        <v>5103</v>
      </c>
      <c r="H161" s="1089"/>
      <c r="I161" s="1090"/>
      <c r="J161" s="1088"/>
      <c r="K161" s="1088"/>
      <c r="L161" s="1091"/>
      <c r="M161" s="130"/>
    </row>
    <row r="162" spans="2:13" s="182" customFormat="1" ht="17.25" hidden="1" customHeight="1" thickTop="1">
      <c r="B162" s="1322"/>
      <c r="C162" s="2912" t="s">
        <v>1877</v>
      </c>
      <c r="D162" s="2399" t="s">
        <v>4935</v>
      </c>
      <c r="E162" s="2399">
        <v>45707</v>
      </c>
      <c r="F162" s="2400">
        <f>E162+10</f>
        <v>45717</v>
      </c>
      <c r="G162" s="1796" t="s">
        <v>5157</v>
      </c>
      <c r="H162" s="1085" t="s">
        <v>8673</v>
      </c>
      <c r="I162" s="1086">
        <v>45724</v>
      </c>
      <c r="J162" s="1112">
        <f>I162+30</f>
        <v>45754</v>
      </c>
      <c r="K162" s="1083">
        <f>I162+33</f>
        <v>45757</v>
      </c>
      <c r="L162" s="1087">
        <f>I162+36</f>
        <v>45760</v>
      </c>
      <c r="M162" s="130"/>
    </row>
    <row r="163" spans="2:13" s="182" customFormat="1" ht="17.25" hidden="1" customHeight="1" thickBot="1">
      <c r="B163" s="1322"/>
      <c r="C163" s="2913"/>
      <c r="D163" s="1010"/>
      <c r="E163" s="1010"/>
      <c r="F163" s="2402"/>
      <c r="G163" s="1182" t="s">
        <v>5106</v>
      </c>
      <c r="H163" s="1089"/>
      <c r="I163" s="1090"/>
      <c r="J163" s="1088"/>
      <c r="K163" s="1088"/>
      <c r="L163" s="1091"/>
      <c r="M163" s="130"/>
    </row>
    <row r="164" spans="2:13" s="182" customFormat="1" ht="17.25" hidden="1" customHeight="1" thickTop="1">
      <c r="B164" s="1322"/>
      <c r="C164" s="2912" t="s">
        <v>2062</v>
      </c>
      <c r="D164" s="2399" t="s">
        <v>4938</v>
      </c>
      <c r="E164" s="2399">
        <v>45714</v>
      </c>
      <c r="F164" s="2400">
        <f>E164+10</f>
        <v>45724</v>
      </c>
      <c r="G164" s="1796" t="s">
        <v>8674</v>
      </c>
      <c r="H164" s="1085" t="s">
        <v>8675</v>
      </c>
      <c r="I164" s="1086">
        <v>45731</v>
      </c>
      <c r="J164" s="1112">
        <f>I164+30</f>
        <v>45761</v>
      </c>
      <c r="K164" s="1083">
        <f>I164+33</f>
        <v>45764</v>
      </c>
      <c r="L164" s="1087">
        <f>I164+36</f>
        <v>45767</v>
      </c>
      <c r="M164" s="130"/>
    </row>
    <row r="165" spans="2:13" s="182" customFormat="1" ht="17.25" hidden="1" customHeight="1" thickBot="1">
      <c r="B165" s="1322"/>
      <c r="C165" s="2913"/>
      <c r="D165" s="1010"/>
      <c r="E165" s="1010"/>
      <c r="F165" s="2402"/>
      <c r="G165" s="1182" t="s">
        <v>5110</v>
      </c>
      <c r="H165" s="1089"/>
      <c r="I165" s="1090"/>
      <c r="J165" s="1088"/>
      <c r="K165" s="1088"/>
      <c r="L165" s="1091"/>
      <c r="M165" s="130"/>
    </row>
    <row r="166" spans="2:13" s="182" customFormat="1" ht="17.25" hidden="1" customHeight="1" thickTop="1">
      <c r="B166" s="1322"/>
      <c r="C166" s="2912" t="s">
        <v>2066</v>
      </c>
      <c r="D166" s="2399" t="s">
        <v>4940</v>
      </c>
      <c r="E166" s="2399">
        <v>45728</v>
      </c>
      <c r="F166" s="2400">
        <f>E166+10</f>
        <v>45738</v>
      </c>
      <c r="G166" s="1796" t="s">
        <v>7457</v>
      </c>
      <c r="H166" s="1085" t="s">
        <v>8676</v>
      </c>
      <c r="I166" s="1086">
        <v>45738</v>
      </c>
      <c r="J166" s="1112">
        <f>I166+30</f>
        <v>45768</v>
      </c>
      <c r="K166" s="1083">
        <f>I166+33</f>
        <v>45771</v>
      </c>
      <c r="L166" s="1087">
        <f>I166+36</f>
        <v>45774</v>
      </c>
      <c r="M166" s="130"/>
    </row>
    <row r="167" spans="2:13" s="182" customFormat="1" ht="17.25" hidden="1" customHeight="1" thickBot="1">
      <c r="B167" s="1322"/>
      <c r="C167" s="3058"/>
      <c r="D167" s="2964"/>
      <c r="E167" s="2964"/>
      <c r="F167" s="2402"/>
      <c r="G167" s="1182" t="s">
        <v>5114</v>
      </c>
      <c r="H167" s="1089"/>
      <c r="I167" s="1090"/>
      <c r="J167" s="1088"/>
      <c r="K167" s="1088"/>
      <c r="L167" s="1091"/>
      <c r="M167" s="130"/>
    </row>
    <row r="168" spans="2:13" s="182" customFormat="1" ht="17.25" hidden="1" customHeight="1" thickTop="1">
      <c r="B168" s="1322"/>
      <c r="C168" s="2912" t="s">
        <v>4688</v>
      </c>
      <c r="D168" s="2399" t="s">
        <v>4689</v>
      </c>
      <c r="E168" s="2399">
        <v>45730</v>
      </c>
      <c r="F168" s="2400">
        <f>E168+10</f>
        <v>45740</v>
      </c>
      <c r="G168" s="1796" t="s">
        <v>8460</v>
      </c>
      <c r="H168" s="1085" t="s">
        <v>8677</v>
      </c>
      <c r="I168" s="1086">
        <v>45745</v>
      </c>
      <c r="J168" s="1112">
        <f>I168+30</f>
        <v>45775</v>
      </c>
      <c r="K168" s="1083">
        <f>I168+33</f>
        <v>45778</v>
      </c>
      <c r="L168" s="1087">
        <f>I168+36</f>
        <v>45781</v>
      </c>
      <c r="M168" s="130"/>
    </row>
    <row r="169" spans="2:13" s="182" customFormat="1" ht="17.25" hidden="1" customHeight="1" thickBot="1">
      <c r="B169" s="1322"/>
      <c r="C169" s="3058"/>
      <c r="D169" s="2964"/>
      <c r="E169" s="2964"/>
      <c r="F169" s="2402"/>
      <c r="G169" s="1182" t="s">
        <v>5118</v>
      </c>
      <c r="H169" s="1089"/>
      <c r="I169" s="1090"/>
      <c r="J169" s="1088"/>
      <c r="K169" s="1088"/>
      <c r="L169" s="1091"/>
      <c r="M169" s="130"/>
    </row>
    <row r="170" spans="2:13" s="182" customFormat="1" ht="17.25" hidden="1" customHeight="1" thickTop="1">
      <c r="B170" s="1322"/>
      <c r="C170" s="2912" t="s">
        <v>2013</v>
      </c>
      <c r="D170" s="2399" t="s">
        <v>4943</v>
      </c>
      <c r="E170" s="2399">
        <v>45735</v>
      </c>
      <c r="F170" s="2400">
        <f>E170+10</f>
        <v>45745</v>
      </c>
      <c r="G170" s="1796" t="s">
        <v>7167</v>
      </c>
      <c r="H170" s="1085" t="s">
        <v>8678</v>
      </c>
      <c r="I170" s="1086">
        <v>45752</v>
      </c>
      <c r="J170" s="1112">
        <f>I170+30</f>
        <v>45782</v>
      </c>
      <c r="K170" s="1083">
        <f>I170+33</f>
        <v>45785</v>
      </c>
      <c r="L170" s="1087">
        <f>I170+36</f>
        <v>45788</v>
      </c>
      <c r="M170" s="130"/>
    </row>
    <row r="171" spans="2:13" s="182" customFormat="1" ht="17.25" hidden="1" customHeight="1" thickBot="1">
      <c r="B171" s="1322"/>
      <c r="C171" s="3198"/>
      <c r="D171" s="2964"/>
      <c r="E171" s="2964"/>
      <c r="F171" s="2402"/>
      <c r="G171" s="1182" t="s">
        <v>5121</v>
      </c>
      <c r="H171" s="1089"/>
      <c r="I171" s="1090"/>
      <c r="J171" s="1088"/>
      <c r="K171" s="1088"/>
      <c r="L171" s="1091"/>
      <c r="M171" s="130"/>
    </row>
    <row r="172" spans="2:13" s="182" customFormat="1" ht="17.25" hidden="1" customHeight="1" thickTop="1">
      <c r="B172" s="1322"/>
      <c r="C172" s="2912" t="s">
        <v>1865</v>
      </c>
      <c r="D172" s="2399" t="s">
        <v>4945</v>
      </c>
      <c r="E172" s="2399">
        <v>45744</v>
      </c>
      <c r="F172" s="2400">
        <f>E172+10</f>
        <v>45754</v>
      </c>
      <c r="G172" s="1892" t="s">
        <v>404</v>
      </c>
      <c r="H172" s="1085" t="s">
        <v>8679</v>
      </c>
      <c r="I172" s="2914">
        <v>45759</v>
      </c>
      <c r="J172" s="2915"/>
      <c r="K172" s="2916"/>
      <c r="L172" s="2466"/>
      <c r="M172" s="130"/>
    </row>
    <row r="173" spans="2:13" s="182" customFormat="1" ht="17.25" hidden="1" customHeight="1" thickBot="1">
      <c r="B173" s="1322"/>
      <c r="C173" s="3198"/>
      <c r="D173" s="2964"/>
      <c r="E173" s="2964"/>
      <c r="F173" s="2402"/>
      <c r="G173" s="1182" t="s">
        <v>5125</v>
      </c>
      <c r="H173" s="1089"/>
      <c r="I173" s="1090"/>
      <c r="J173" s="1088"/>
      <c r="K173" s="1088"/>
      <c r="L173" s="1091"/>
      <c r="M173" s="130"/>
    </row>
    <row r="174" spans="2:13" s="182" customFormat="1" ht="17.25" hidden="1" customHeight="1" thickTop="1">
      <c r="B174" s="1322"/>
      <c r="C174" s="2912" t="s">
        <v>4692</v>
      </c>
      <c r="D174" s="2399" t="s">
        <v>4693</v>
      </c>
      <c r="E174" s="2399">
        <v>45757</v>
      </c>
      <c r="F174" s="2400">
        <f>E174+10</f>
        <v>45767</v>
      </c>
      <c r="G174" s="1443" t="s">
        <v>7318</v>
      </c>
      <c r="H174" s="1085" t="s">
        <v>8680</v>
      </c>
      <c r="I174" s="1086">
        <v>45766</v>
      </c>
      <c r="J174" s="1112">
        <f>I174+30</f>
        <v>45796</v>
      </c>
      <c r="K174" s="1083">
        <f>I174+33</f>
        <v>45799</v>
      </c>
      <c r="L174" s="1087">
        <f>I174+36</f>
        <v>45802</v>
      </c>
      <c r="M174" s="130"/>
    </row>
    <row r="175" spans="2:13" s="182" customFormat="1" ht="17.25" hidden="1" customHeight="1" thickBot="1">
      <c r="B175" s="1322"/>
      <c r="C175" s="3198"/>
      <c r="D175" s="2964"/>
      <c r="E175" s="2964"/>
      <c r="F175" s="2402"/>
      <c r="G175" s="1182" t="s">
        <v>5129</v>
      </c>
      <c r="H175" s="1089"/>
      <c r="I175" s="1090"/>
      <c r="J175" s="1088"/>
      <c r="K175" s="1088"/>
      <c r="L175" s="1091"/>
      <c r="M175" s="130"/>
    </row>
    <row r="176" spans="2:13" s="182" customFormat="1" ht="17.25" hidden="1" customHeight="1" thickTop="1">
      <c r="B176" s="1322"/>
      <c r="C176" s="2912" t="s">
        <v>2040</v>
      </c>
      <c r="D176" s="2399" t="s">
        <v>4696</v>
      </c>
      <c r="E176" s="2399">
        <v>45762</v>
      </c>
      <c r="F176" s="2400">
        <f>E176+10</f>
        <v>45772</v>
      </c>
      <c r="G176" s="1443" t="s">
        <v>5725</v>
      </c>
      <c r="H176" s="1085" t="s">
        <v>8681</v>
      </c>
      <c r="I176" s="1086">
        <v>45773</v>
      </c>
      <c r="J176" s="1112">
        <f>I176+30</f>
        <v>45803</v>
      </c>
      <c r="K176" s="1083">
        <f>I176+33</f>
        <v>45806</v>
      </c>
      <c r="L176" s="1087">
        <f>I176+36</f>
        <v>45809</v>
      </c>
      <c r="M176" s="130"/>
    </row>
    <row r="177" spans="2:13" s="182" customFormat="1" ht="17.25" hidden="1" customHeight="1" thickBot="1">
      <c r="B177" s="1322"/>
      <c r="C177" s="3198"/>
      <c r="D177" s="2964"/>
      <c r="E177" s="2964"/>
      <c r="F177" s="2402"/>
      <c r="G177" s="1182" t="s">
        <v>5132</v>
      </c>
      <c r="H177" s="1089"/>
      <c r="I177" s="1090"/>
      <c r="J177" s="1088"/>
      <c r="K177" s="1088"/>
      <c r="L177" s="1091"/>
      <c r="M177" s="130"/>
    </row>
    <row r="178" spans="2:13" s="182" customFormat="1" ht="17.25" hidden="1" customHeight="1" thickTop="1">
      <c r="B178" s="1322"/>
      <c r="C178" s="2912" t="s">
        <v>1877</v>
      </c>
      <c r="D178" s="2399" t="s">
        <v>4698</v>
      </c>
      <c r="E178" s="2399">
        <v>45765</v>
      </c>
      <c r="F178" s="2400">
        <f>E178+10</f>
        <v>45775</v>
      </c>
      <c r="G178" s="1892" t="s">
        <v>404</v>
      </c>
      <c r="H178" s="1085" t="s">
        <v>8682</v>
      </c>
      <c r="I178" s="2914">
        <v>45780</v>
      </c>
      <c r="J178" s="2915"/>
      <c r="K178" s="2916"/>
      <c r="L178" s="2466"/>
      <c r="M178" s="130"/>
    </row>
    <row r="179" spans="2:13" s="182" customFormat="1" ht="17.25" hidden="1" customHeight="1" thickBot="1">
      <c r="B179" s="1322"/>
      <c r="C179" s="3198"/>
      <c r="D179" s="2964"/>
      <c r="E179" s="2964"/>
      <c r="F179" s="2402"/>
      <c r="G179" s="1182" t="s">
        <v>5136</v>
      </c>
      <c r="H179" s="1089"/>
      <c r="I179" s="3246"/>
      <c r="J179" s="3247"/>
      <c r="K179" s="3247"/>
      <c r="L179" s="3248"/>
      <c r="M179" s="130"/>
    </row>
    <row r="180" spans="2:13" s="182" customFormat="1" ht="17.25" hidden="1" customHeight="1">
      <c r="B180" s="1322"/>
      <c r="C180" s="2912" t="s">
        <v>1999</v>
      </c>
      <c r="D180" s="2399" t="s">
        <v>4700</v>
      </c>
      <c r="E180" s="2399">
        <v>45770</v>
      </c>
      <c r="F180" s="2400">
        <f>E180+10</f>
        <v>45780</v>
      </c>
      <c r="G180" s="2757" t="s">
        <v>404</v>
      </c>
      <c r="H180" s="1085" t="s">
        <v>8683</v>
      </c>
      <c r="I180" s="2914">
        <v>45787</v>
      </c>
      <c r="J180" s="2915"/>
      <c r="K180" s="2916"/>
      <c r="L180" s="2466"/>
      <c r="M180" s="130"/>
    </row>
    <row r="181" spans="2:13" s="182" customFormat="1" ht="17.25" hidden="1" customHeight="1" thickBot="1">
      <c r="B181" s="1322"/>
      <c r="C181" s="3198"/>
      <c r="D181" s="2964"/>
      <c r="E181" s="2964"/>
      <c r="F181" s="2402"/>
      <c r="G181" s="1182" t="s">
        <v>5140</v>
      </c>
      <c r="H181" s="1089"/>
      <c r="I181" s="3246"/>
      <c r="J181" s="3247"/>
      <c r="K181" s="3247"/>
      <c r="L181" s="3248"/>
      <c r="M181" s="130"/>
    </row>
    <row r="182" spans="2:13" s="182" customFormat="1" ht="17.25" hidden="1" customHeight="1" thickTop="1">
      <c r="B182" s="1322"/>
      <c r="C182" s="2912" t="s">
        <v>4688</v>
      </c>
      <c r="D182" s="2399" t="s">
        <v>4702</v>
      </c>
      <c r="E182" s="2399">
        <v>45777</v>
      </c>
      <c r="F182" s="2400">
        <f>E182+10</f>
        <v>45787</v>
      </c>
      <c r="G182" s="1443" t="s">
        <v>4801</v>
      </c>
      <c r="H182" s="1085" t="s">
        <v>8684</v>
      </c>
      <c r="I182" s="2914">
        <v>45794</v>
      </c>
      <c r="J182" s="2915">
        <f>I182+30</f>
        <v>45824</v>
      </c>
      <c r="K182" s="2916">
        <f>I182+33</f>
        <v>45827</v>
      </c>
      <c r="L182" s="2466">
        <f>I182+36</f>
        <v>45830</v>
      </c>
      <c r="M182" s="61" t="s">
        <v>8685</v>
      </c>
    </row>
    <row r="183" spans="2:13" s="182" customFormat="1" ht="17.25" hidden="1" customHeight="1" thickBot="1">
      <c r="B183" s="1322"/>
      <c r="C183" s="3198"/>
      <c r="D183" s="2964"/>
      <c r="E183" s="2964"/>
      <c r="F183" s="2402"/>
      <c r="G183" s="1182" t="s">
        <v>5143</v>
      </c>
      <c r="H183" s="1089"/>
      <c r="I183" s="3246"/>
      <c r="J183" s="3247"/>
      <c r="K183" s="3247"/>
      <c r="L183" s="3248"/>
      <c r="M183" s="130"/>
    </row>
    <row r="184" spans="2:13" s="182" customFormat="1" ht="17.25" hidden="1" customHeight="1" thickTop="1">
      <c r="B184" s="1322"/>
      <c r="C184" s="2912" t="s">
        <v>1973</v>
      </c>
      <c r="D184" s="2399" t="s">
        <v>4704</v>
      </c>
      <c r="E184" s="2399">
        <v>45784</v>
      </c>
      <c r="F184" s="2400">
        <f>E184+10</f>
        <v>45794</v>
      </c>
      <c r="G184" s="1443" t="s">
        <v>5157</v>
      </c>
      <c r="H184" s="1085" t="s">
        <v>8686</v>
      </c>
      <c r="I184" s="2914">
        <v>45801</v>
      </c>
      <c r="J184" s="2915">
        <f>I184+30</f>
        <v>45831</v>
      </c>
      <c r="K184" s="2916">
        <f>I184+33</f>
        <v>45834</v>
      </c>
      <c r="L184" s="2466">
        <f>I184+36</f>
        <v>45837</v>
      </c>
      <c r="M184" s="130"/>
    </row>
    <row r="185" spans="2:13" s="182" customFormat="1" ht="17.25" hidden="1" customHeight="1" thickBot="1">
      <c r="B185" s="1322"/>
      <c r="C185" s="3199"/>
      <c r="D185" s="2107"/>
      <c r="E185" s="414"/>
      <c r="F185" s="2402"/>
      <c r="G185" s="1182" t="s">
        <v>5145</v>
      </c>
      <c r="H185" s="1089"/>
      <c r="I185" s="3246"/>
      <c r="J185" s="3247"/>
      <c r="K185" s="3247"/>
      <c r="L185" s="3248"/>
      <c r="M185" s="130"/>
    </row>
    <row r="186" spans="2:13" s="182" customFormat="1" ht="17.25" hidden="1" customHeight="1" thickTop="1">
      <c r="B186" s="1322"/>
      <c r="C186" s="2912" t="s">
        <v>1993</v>
      </c>
      <c r="D186" s="2399" t="s">
        <v>4706</v>
      </c>
      <c r="E186" s="2399">
        <v>45791</v>
      </c>
      <c r="F186" s="2400">
        <f>E186+10</f>
        <v>45801</v>
      </c>
      <c r="G186" s="1443" t="s">
        <v>8674</v>
      </c>
      <c r="H186" s="1085" t="s">
        <v>8687</v>
      </c>
      <c r="I186" s="2914">
        <v>45808</v>
      </c>
      <c r="J186" s="2915">
        <f>I186+30</f>
        <v>45838</v>
      </c>
      <c r="K186" s="2916">
        <f>I186+33</f>
        <v>45841</v>
      </c>
      <c r="L186" s="2466">
        <f>I186+36</f>
        <v>45844</v>
      </c>
      <c r="M186" s="130"/>
    </row>
    <row r="187" spans="2:13" s="182" customFormat="1" ht="17.25" hidden="1" customHeight="1" thickBot="1">
      <c r="B187" s="1322"/>
      <c r="C187" s="3199"/>
      <c r="D187" s="2107"/>
      <c r="E187" s="414"/>
      <c r="F187" s="2402"/>
      <c r="G187" s="1182" t="s">
        <v>5149</v>
      </c>
      <c r="H187" s="1089"/>
      <c r="I187" s="3246"/>
      <c r="J187" s="3247"/>
      <c r="K187" s="3247"/>
      <c r="L187" s="3248"/>
      <c r="M187" s="130"/>
    </row>
    <row r="188" spans="2:13" s="182" customFormat="1" ht="17.25" hidden="1" customHeight="1" thickTop="1">
      <c r="B188" s="1322"/>
      <c r="C188" s="2912" t="s">
        <v>4692</v>
      </c>
      <c r="D188" s="2399" t="s">
        <v>4708</v>
      </c>
      <c r="E188" s="2399">
        <v>45798</v>
      </c>
      <c r="F188" s="2400">
        <f>E188+10</f>
        <v>45808</v>
      </c>
      <c r="G188" s="1443" t="s">
        <v>7457</v>
      </c>
      <c r="H188" s="1085" t="s">
        <v>8688</v>
      </c>
      <c r="I188" s="2914">
        <v>45815</v>
      </c>
      <c r="J188" s="2915">
        <f>I188+30</f>
        <v>45845</v>
      </c>
      <c r="K188" s="2916">
        <f>I188+33</f>
        <v>45848</v>
      </c>
      <c r="L188" s="2466">
        <f>I188+36</f>
        <v>45851</v>
      </c>
      <c r="M188" s="130"/>
    </row>
    <row r="189" spans="2:13" s="182" customFormat="1" ht="17.25" hidden="1" customHeight="1" thickBot="1">
      <c r="B189" s="1322"/>
      <c r="C189" s="3199"/>
      <c r="D189" s="2107"/>
      <c r="E189" s="414"/>
      <c r="F189" s="2402"/>
      <c r="G189" s="1182" t="s">
        <v>5153</v>
      </c>
      <c r="H189" s="1089"/>
      <c r="I189" s="3246"/>
      <c r="J189" s="3247"/>
      <c r="K189" s="3247"/>
      <c r="L189" s="3248"/>
      <c r="M189" s="130"/>
    </row>
    <row r="190" spans="2:13" s="182" customFormat="1" ht="17.25" hidden="1" customHeight="1" thickTop="1">
      <c r="B190" s="1322"/>
      <c r="C190" s="2912" t="s">
        <v>7947</v>
      </c>
      <c r="D190" s="2399" t="s">
        <v>4710</v>
      </c>
      <c r="E190" s="2399">
        <v>45805</v>
      </c>
      <c r="F190" s="2400">
        <f>E190+10</f>
        <v>45815</v>
      </c>
      <c r="G190" s="1443" t="s">
        <v>4484</v>
      </c>
      <c r="H190" s="1085" t="s">
        <v>8689</v>
      </c>
      <c r="I190" s="2916">
        <v>45822</v>
      </c>
      <c r="J190" s="2915">
        <f>I190+30</f>
        <v>45852</v>
      </c>
      <c r="K190" s="2916">
        <f>I190+33</f>
        <v>45855</v>
      </c>
      <c r="L190" s="2466">
        <f>I190+36</f>
        <v>45858</v>
      </c>
      <c r="M190" s="130"/>
    </row>
    <row r="191" spans="2:13" s="182" customFormat="1" ht="17.25" hidden="1" customHeight="1" thickBot="1">
      <c r="B191" s="1322"/>
      <c r="C191" s="3199"/>
      <c r="D191" s="2107"/>
      <c r="E191" s="414"/>
      <c r="F191" s="2402"/>
      <c r="G191" s="1182" t="s">
        <v>5156</v>
      </c>
      <c r="H191" s="1089"/>
      <c r="I191" s="3246"/>
      <c r="J191" s="3247"/>
      <c r="K191" s="3247"/>
      <c r="L191" s="3248"/>
      <c r="M191" s="130"/>
    </row>
    <row r="192" spans="2:13" s="182" customFormat="1" ht="17.25" hidden="1" customHeight="1" thickTop="1">
      <c r="B192" s="1322"/>
      <c r="D192" s="201"/>
      <c r="E192" s="197"/>
      <c r="F192" s="197"/>
      <c r="G192" s="197"/>
      <c r="H192" s="197"/>
      <c r="M192" s="130"/>
    </row>
    <row r="193" spans="1:14" s="182" customFormat="1" ht="17.25" customHeight="1">
      <c r="B193" s="1322"/>
      <c r="D193" s="201"/>
      <c r="E193" s="197"/>
      <c r="F193" s="197"/>
      <c r="G193" s="197"/>
      <c r="H193" s="197"/>
      <c r="M193" s="130"/>
    </row>
    <row r="194" spans="1:14" s="182" customFormat="1" ht="42" customHeight="1">
      <c r="B194" s="1322"/>
      <c r="C194" s="513" t="s">
        <v>5096</v>
      </c>
      <c r="D194" s="345"/>
      <c r="E194" s="2899" t="s">
        <v>96</v>
      </c>
      <c r="F194" s="2900" t="s">
        <v>658</v>
      </c>
      <c r="G194" s="2899" t="s">
        <v>98</v>
      </c>
      <c r="H194" s="2899" t="s">
        <v>99</v>
      </c>
      <c r="I194" s="2901" t="s">
        <v>8052</v>
      </c>
      <c r="J194" s="2902" t="s">
        <v>1387</v>
      </c>
      <c r="K194" s="2900" t="s">
        <v>787</v>
      </c>
      <c r="L194" s="2900" t="s">
        <v>1154</v>
      </c>
      <c r="M194" s="2900" t="s">
        <v>1309</v>
      </c>
      <c r="N194" s="4355" t="s">
        <v>8690</v>
      </c>
    </row>
    <row r="195" spans="1:14" s="182" customFormat="1" ht="17.25" customHeight="1" thickBot="1">
      <c r="B195" s="1322"/>
      <c r="C195" s="345"/>
      <c r="D195" s="346" t="s">
        <v>3655</v>
      </c>
      <c r="E195" s="2903"/>
      <c r="F195" s="2904" t="s">
        <v>8537</v>
      </c>
      <c r="G195" s="2905"/>
      <c r="H195" s="2903"/>
      <c r="I195" s="2906"/>
      <c r="J195" s="2907" t="s">
        <v>4570</v>
      </c>
      <c r="K195" s="2907" t="s">
        <v>3430</v>
      </c>
      <c r="L195" s="2907" t="s">
        <v>8405</v>
      </c>
      <c r="M195" s="2907" t="s">
        <v>8405</v>
      </c>
    </row>
    <row r="196" spans="1:14" s="182" customFormat="1" ht="17.25" hidden="1" customHeight="1" thickTop="1">
      <c r="A196" s="2170" t="s">
        <v>8264</v>
      </c>
      <c r="B196" s="2170"/>
      <c r="C196" s="2912" t="s">
        <v>557</v>
      </c>
      <c r="D196" s="2399" t="s">
        <v>4712</v>
      </c>
      <c r="E196" s="2399">
        <v>45818</v>
      </c>
      <c r="F196" s="2400">
        <f>E196+11</f>
        <v>45829</v>
      </c>
      <c r="G196" s="1443" t="s">
        <v>8691</v>
      </c>
      <c r="H196" s="1085" t="s">
        <v>8692</v>
      </c>
      <c r="I196" s="1086">
        <v>45829</v>
      </c>
      <c r="J196" s="1112">
        <f>I196+30</f>
        <v>45859</v>
      </c>
      <c r="K196" s="1083">
        <f>I196+34</f>
        <v>45863</v>
      </c>
      <c r="L196" s="1087">
        <f>I196+37</f>
        <v>45866</v>
      </c>
      <c r="M196" s="1087">
        <f>I196+40</f>
        <v>45869</v>
      </c>
      <c r="N196" s="61" t="s">
        <v>8693</v>
      </c>
    </row>
    <row r="197" spans="1:14" s="182" customFormat="1" ht="17.25" hidden="1" customHeight="1" thickBot="1">
      <c r="A197" s="2170"/>
      <c r="B197" s="2170"/>
      <c r="C197" s="2107"/>
      <c r="D197" s="2107"/>
      <c r="E197" s="414"/>
      <c r="F197" s="414"/>
      <c r="G197" s="1182" t="s">
        <v>5164</v>
      </c>
      <c r="H197" s="1089"/>
      <c r="I197" s="1090"/>
      <c r="J197" s="1088"/>
      <c r="K197" s="1088"/>
      <c r="L197" s="1091"/>
      <c r="M197" s="1091"/>
    </row>
    <row r="198" spans="1:14" s="182" customFormat="1" ht="17.25" hidden="1" customHeight="1" thickTop="1">
      <c r="A198" s="2170" t="s">
        <v>8694</v>
      </c>
      <c r="B198" s="2170"/>
      <c r="C198" s="2912" t="s">
        <v>1877</v>
      </c>
      <c r="D198" s="2399" t="s">
        <v>4714</v>
      </c>
      <c r="E198" s="2399">
        <v>45828</v>
      </c>
      <c r="F198" s="2400">
        <f>E198+14</f>
        <v>45842</v>
      </c>
      <c r="G198" s="1443" t="s">
        <v>8695</v>
      </c>
      <c r="H198" s="1085" t="s">
        <v>8696</v>
      </c>
      <c r="I198" s="1086">
        <v>45836</v>
      </c>
      <c r="J198" s="1112">
        <f>I198+30</f>
        <v>45866</v>
      </c>
      <c r="K198" s="1083">
        <f>I198+34</f>
        <v>45870</v>
      </c>
      <c r="L198" s="1087">
        <f>I198+37</f>
        <v>45873</v>
      </c>
      <c r="M198" s="1087">
        <f>I198+40</f>
        <v>45876</v>
      </c>
    </row>
    <row r="199" spans="1:14" s="182" customFormat="1" ht="17.25" hidden="1" customHeight="1" thickBot="1">
      <c r="A199" s="2170"/>
      <c r="B199" s="2170"/>
      <c r="C199" s="2107"/>
      <c r="D199" s="2107"/>
      <c r="E199" s="414"/>
      <c r="F199" s="414"/>
      <c r="G199" s="1182" t="s">
        <v>5169</v>
      </c>
      <c r="H199" s="1089"/>
      <c r="I199" s="1090"/>
      <c r="J199" s="1088"/>
      <c r="K199" s="1088"/>
      <c r="L199" s="1091"/>
      <c r="M199" s="1091"/>
    </row>
    <row r="200" spans="1:14" s="182" customFormat="1" ht="17.25" hidden="1" customHeight="1" thickTop="1">
      <c r="A200" s="2170" t="s">
        <v>7992</v>
      </c>
      <c r="B200" s="2170"/>
      <c r="C200" s="3359" t="s">
        <v>3188</v>
      </c>
      <c r="D200" s="3360" t="s">
        <v>4992</v>
      </c>
      <c r="E200" s="3358">
        <v>45827</v>
      </c>
      <c r="F200" s="3358">
        <f>E200+14</f>
        <v>45841</v>
      </c>
      <c r="G200" s="1443" t="s">
        <v>8697</v>
      </c>
      <c r="H200" s="1085" t="s">
        <v>8698</v>
      </c>
      <c r="I200" s="1086">
        <v>45843</v>
      </c>
      <c r="J200" s="1112">
        <f>I200+30</f>
        <v>45873</v>
      </c>
      <c r="K200" s="1083">
        <f>I200+34</f>
        <v>45877</v>
      </c>
      <c r="L200" s="1087">
        <f>I200+37</f>
        <v>45880</v>
      </c>
      <c r="M200" s="1087">
        <f>I200+40</f>
        <v>45883</v>
      </c>
    </row>
    <row r="201" spans="1:14" s="182" customFormat="1" ht="17.25" hidden="1" customHeight="1" thickBot="1">
      <c r="A201" s="2170"/>
      <c r="B201" s="2170"/>
      <c r="C201" s="2107"/>
      <c r="D201" s="2107"/>
      <c r="E201" s="414"/>
      <c r="F201" s="414"/>
      <c r="G201" s="1182" t="s">
        <v>5004</v>
      </c>
      <c r="H201" s="1089"/>
      <c r="I201" s="1090"/>
      <c r="J201" s="1088"/>
      <c r="K201" s="1088"/>
      <c r="L201" s="1091"/>
      <c r="M201" s="1091"/>
    </row>
    <row r="202" spans="1:14" s="182" customFormat="1" ht="17.25" hidden="1" customHeight="1" thickTop="1">
      <c r="A202" s="2170"/>
      <c r="B202" s="2170"/>
      <c r="C202" s="2912" t="s">
        <v>4688</v>
      </c>
      <c r="D202" s="2399" t="s">
        <v>4994</v>
      </c>
      <c r="E202" s="2399">
        <v>45840</v>
      </c>
      <c r="F202" s="2400">
        <f>E202+14</f>
        <v>45854</v>
      </c>
      <c r="G202" s="1443" t="s">
        <v>8699</v>
      </c>
      <c r="H202" s="1085" t="s">
        <v>8700</v>
      </c>
      <c r="I202" s="1086">
        <v>45850</v>
      </c>
      <c r="J202" s="1112">
        <f>I202+30</f>
        <v>45880</v>
      </c>
      <c r="K202" s="1083">
        <f>I202+34</f>
        <v>45884</v>
      </c>
      <c r="L202" s="1087">
        <f>I202+37</f>
        <v>45887</v>
      </c>
      <c r="M202" s="1087">
        <f>I202+40</f>
        <v>45890</v>
      </c>
    </row>
    <row r="203" spans="1:14" s="182" customFormat="1" ht="17.25" hidden="1" customHeight="1" thickBot="1">
      <c r="A203" s="2170"/>
      <c r="B203" s="2170"/>
      <c r="C203" s="2107"/>
      <c r="D203" s="2107"/>
      <c r="E203" s="414"/>
      <c r="F203" s="414"/>
      <c r="G203" s="1182" t="s">
        <v>5007</v>
      </c>
      <c r="H203" s="1089"/>
      <c r="I203" s="1090"/>
      <c r="J203" s="1088"/>
      <c r="K203" s="1088"/>
      <c r="L203" s="1091"/>
      <c r="M203" s="1091"/>
    </row>
    <row r="204" spans="1:14" s="182" customFormat="1" ht="17.25" hidden="1" customHeight="1" thickTop="1">
      <c r="B204" s="1322"/>
      <c r="C204" s="2912" t="s">
        <v>1993</v>
      </c>
      <c r="D204" s="2399" t="s">
        <v>4996</v>
      </c>
      <c r="E204" s="2399">
        <v>45843</v>
      </c>
      <c r="F204" s="3428" t="s">
        <v>3188</v>
      </c>
      <c r="G204" s="1443" t="s">
        <v>8701</v>
      </c>
      <c r="H204" s="1085" t="s">
        <v>8702</v>
      </c>
      <c r="I204" s="1086">
        <v>45857</v>
      </c>
      <c r="J204" s="1112">
        <f>I204+30</f>
        <v>45887</v>
      </c>
      <c r="K204" s="1083">
        <f>I204+34</f>
        <v>45891</v>
      </c>
      <c r="L204" s="1087">
        <f>I204+37</f>
        <v>45894</v>
      </c>
      <c r="M204" s="1087">
        <f>I204+40</f>
        <v>45897</v>
      </c>
    </row>
    <row r="205" spans="1:14" s="182" customFormat="1" ht="17.25" hidden="1" customHeight="1" thickBot="1">
      <c r="B205" s="1322"/>
      <c r="C205" s="3199"/>
      <c r="D205" s="2107"/>
      <c r="E205" s="414"/>
      <c r="F205" s="2402"/>
      <c r="G205" s="1182" t="s">
        <v>5011</v>
      </c>
      <c r="H205" s="1089"/>
      <c r="I205" s="1090"/>
      <c r="J205" s="1088"/>
      <c r="K205" s="1088"/>
      <c r="L205" s="1091"/>
      <c r="M205" s="1091"/>
    </row>
    <row r="206" spans="1:14" s="182" customFormat="1" ht="17.25" hidden="1" customHeight="1" thickTop="1">
      <c r="B206" s="1322"/>
      <c r="C206" s="2912" t="s">
        <v>1973</v>
      </c>
      <c r="D206" s="2399" t="s">
        <v>4997</v>
      </c>
      <c r="E206" s="2399">
        <v>45850</v>
      </c>
      <c r="F206" s="2400">
        <f>E206+14</f>
        <v>45864</v>
      </c>
      <c r="G206" s="1443" t="s">
        <v>5211</v>
      </c>
      <c r="H206" s="1085" t="s">
        <v>8703</v>
      </c>
      <c r="I206" s="1086">
        <v>45864</v>
      </c>
      <c r="J206" s="1112">
        <f>I206+30</f>
        <v>45894</v>
      </c>
      <c r="K206" s="1083">
        <f>I206+34</f>
        <v>45898</v>
      </c>
      <c r="L206" s="1087">
        <f>I206+37</f>
        <v>45901</v>
      </c>
      <c r="M206" s="1087">
        <f>I206+40</f>
        <v>45904</v>
      </c>
    </row>
    <row r="207" spans="1:14" s="182" customFormat="1" ht="17.25" hidden="1" customHeight="1" thickBot="1">
      <c r="B207" s="1322"/>
      <c r="C207" s="3199"/>
      <c r="D207" s="2107"/>
      <c r="E207" s="414"/>
      <c r="F207" s="2402"/>
      <c r="G207" s="1182" t="s">
        <v>5015</v>
      </c>
      <c r="H207" s="1089"/>
      <c r="I207" s="1090"/>
      <c r="J207" s="1088"/>
      <c r="K207" s="1088"/>
      <c r="L207" s="1091"/>
      <c r="M207" s="1091"/>
    </row>
    <row r="208" spans="1:14" s="182" customFormat="1" ht="17.25" hidden="1" customHeight="1" thickTop="1">
      <c r="B208" s="1322"/>
      <c r="C208" s="2912" t="s">
        <v>4692</v>
      </c>
      <c r="D208" s="2399" t="s">
        <v>8704</v>
      </c>
      <c r="E208" s="2399">
        <v>45854</v>
      </c>
      <c r="F208" s="2400">
        <f>E208+14</f>
        <v>45868</v>
      </c>
      <c r="G208" s="1443" t="s">
        <v>8705</v>
      </c>
      <c r="H208" s="1085" t="s">
        <v>8706</v>
      </c>
      <c r="I208" s="1086">
        <v>45871</v>
      </c>
      <c r="J208" s="1112">
        <f>I208+30</f>
        <v>45901</v>
      </c>
      <c r="K208" s="1083">
        <f>I208+34</f>
        <v>45905</v>
      </c>
      <c r="L208" s="1087">
        <f>I208+37</f>
        <v>45908</v>
      </c>
      <c r="M208" s="1087">
        <f>I208+40</f>
        <v>45911</v>
      </c>
    </row>
    <row r="209" spans="1:13" s="182" customFormat="1" ht="17.25" hidden="1" customHeight="1" thickBot="1">
      <c r="B209" s="1322"/>
      <c r="C209" s="3199"/>
      <c r="D209" s="2107"/>
      <c r="E209" s="414"/>
      <c r="F209" s="2402"/>
      <c r="G209" s="1182" t="s">
        <v>5019</v>
      </c>
      <c r="H209" s="1089"/>
      <c r="I209" s="1090"/>
      <c r="J209" s="1088"/>
      <c r="K209" s="1088"/>
      <c r="L209" s="1091"/>
      <c r="M209" s="1091"/>
    </row>
    <row r="210" spans="1:13" s="182" customFormat="1" ht="17.25" hidden="1" customHeight="1" thickTop="1">
      <c r="B210" s="1322"/>
      <c r="C210" s="3427" t="s">
        <v>2040</v>
      </c>
      <c r="D210" s="2769" t="s">
        <v>8707</v>
      </c>
      <c r="E210" s="2769">
        <f>E208+7</f>
        <v>45861</v>
      </c>
      <c r="F210" s="3428" t="s">
        <v>3188</v>
      </c>
      <c r="G210" s="1443" t="s">
        <v>5220</v>
      </c>
      <c r="H210" s="1085" t="s">
        <v>8708</v>
      </c>
      <c r="I210" s="1086">
        <v>45878</v>
      </c>
      <c r="J210" s="1112">
        <f>I210+30</f>
        <v>45908</v>
      </c>
      <c r="K210" s="1083">
        <f>I210+34</f>
        <v>45912</v>
      </c>
      <c r="L210" s="1087">
        <f>I210+37</f>
        <v>45915</v>
      </c>
      <c r="M210" s="1087">
        <f>I210+40</f>
        <v>45918</v>
      </c>
    </row>
    <row r="211" spans="1:13" s="182" customFormat="1" ht="17.25" hidden="1" customHeight="1" thickBot="1">
      <c r="B211" s="1322"/>
      <c r="C211" s="3374" t="s">
        <v>8709</v>
      </c>
      <c r="D211" s="3375" t="s">
        <v>8710</v>
      </c>
      <c r="E211" s="414">
        <v>45861</v>
      </c>
      <c r="F211" s="2402">
        <v>45872</v>
      </c>
      <c r="G211" s="1182" t="s">
        <v>5023</v>
      </c>
      <c r="H211" s="1089"/>
      <c r="I211" s="1090"/>
      <c r="J211" s="1088"/>
      <c r="K211" s="1088"/>
      <c r="L211" s="1091"/>
      <c r="M211" s="1091"/>
    </row>
    <row r="212" spans="1:13" s="182" customFormat="1" ht="17.25" hidden="1" customHeight="1" thickTop="1">
      <c r="B212" s="1322"/>
      <c r="C212" s="3359" t="s">
        <v>404</v>
      </c>
      <c r="D212" s="2399" t="s">
        <v>8711</v>
      </c>
      <c r="E212" s="3358">
        <f>E210+7</f>
        <v>45868</v>
      </c>
      <c r="F212" s="3358">
        <f>E212+14</f>
        <v>45882</v>
      </c>
      <c r="G212" s="1443" t="s">
        <v>404</v>
      </c>
      <c r="H212" s="1085" t="s">
        <v>8712</v>
      </c>
      <c r="I212" s="1086">
        <v>45885</v>
      </c>
      <c r="J212" s="1112">
        <f>I212+30</f>
        <v>45915</v>
      </c>
      <c r="K212" s="1083">
        <f>I212+34</f>
        <v>45919</v>
      </c>
      <c r="L212" s="1087">
        <f>I212+37</f>
        <v>45922</v>
      </c>
      <c r="M212" s="1087">
        <f>I212+40</f>
        <v>45925</v>
      </c>
    </row>
    <row r="213" spans="1:13" s="182" customFormat="1" ht="17.25" hidden="1" customHeight="1" thickBot="1">
      <c r="B213" s="1322"/>
      <c r="C213" s="3374" t="s">
        <v>4902</v>
      </c>
      <c r="D213" s="3375" t="s">
        <v>8713</v>
      </c>
      <c r="E213" s="414">
        <v>45868</v>
      </c>
      <c r="F213" s="2402">
        <f>E213+11</f>
        <v>45879</v>
      </c>
      <c r="G213" s="1182" t="s">
        <v>5026</v>
      </c>
      <c r="H213" s="1089"/>
      <c r="I213" s="1090"/>
      <c r="J213" s="1088"/>
      <c r="K213" s="1088"/>
      <c r="L213" s="1091"/>
      <c r="M213" s="1091"/>
    </row>
    <row r="214" spans="1:13" s="182" customFormat="1" ht="17.25" hidden="1" customHeight="1" thickTop="1">
      <c r="B214" s="1322"/>
      <c r="C214" s="3427" t="s">
        <v>1877</v>
      </c>
      <c r="D214" s="2769" t="s">
        <v>7993</v>
      </c>
      <c r="E214" s="2769">
        <v>45875</v>
      </c>
      <c r="F214" s="3428">
        <f>E214+14</f>
        <v>45889</v>
      </c>
      <c r="G214" s="1443" t="s">
        <v>7527</v>
      </c>
      <c r="H214" s="1085" t="s">
        <v>8714</v>
      </c>
      <c r="I214" s="1086">
        <v>45892</v>
      </c>
      <c r="J214" s="1112">
        <f>I214+30</f>
        <v>45922</v>
      </c>
      <c r="K214" s="1083">
        <f>I214+34</f>
        <v>45926</v>
      </c>
      <c r="L214" s="1087">
        <f>I214+37</f>
        <v>45929</v>
      </c>
      <c r="M214" s="1087">
        <f>I214+40</f>
        <v>45932</v>
      </c>
    </row>
    <row r="215" spans="1:13" s="182" customFormat="1" ht="17.25" hidden="1" customHeight="1" thickBot="1">
      <c r="B215" s="1322"/>
      <c r="C215" s="3199" t="s">
        <v>2721</v>
      </c>
      <c r="D215" s="414" t="s">
        <v>7995</v>
      </c>
      <c r="E215" s="414">
        <v>45888</v>
      </c>
      <c r="F215" s="2402">
        <v>45896</v>
      </c>
      <c r="G215" s="1182" t="s">
        <v>5030</v>
      </c>
      <c r="H215" s="1089"/>
      <c r="I215" s="1090"/>
      <c r="J215" s="1088"/>
      <c r="K215" s="1088"/>
      <c r="L215" s="1091"/>
      <c r="M215" s="1091"/>
    </row>
    <row r="216" spans="1:13" s="182" customFormat="1" ht="17.25" hidden="1" customHeight="1" thickTop="1">
      <c r="A216" s="3757" t="s">
        <v>8464</v>
      </c>
      <c r="B216" s="1322"/>
      <c r="C216" s="2912" t="s">
        <v>4688</v>
      </c>
      <c r="D216" s="2399" t="s">
        <v>8715</v>
      </c>
      <c r="E216" s="2399">
        <v>45887</v>
      </c>
      <c r="F216" s="2400">
        <f>E216+14</f>
        <v>45901</v>
      </c>
      <c r="G216" s="1892" t="s">
        <v>404</v>
      </c>
      <c r="H216" s="1085" t="s">
        <v>8716</v>
      </c>
      <c r="I216" s="1086">
        <v>45899</v>
      </c>
      <c r="J216" s="1112">
        <f>I216+30</f>
        <v>45929</v>
      </c>
      <c r="K216" s="1083">
        <f>I216+34</f>
        <v>45933</v>
      </c>
      <c r="L216" s="1087">
        <f>I216+37</f>
        <v>45936</v>
      </c>
      <c r="M216" s="1087">
        <f>I216+40</f>
        <v>45939</v>
      </c>
    </row>
    <row r="217" spans="1:13" s="182" customFormat="1" ht="17.25" hidden="1" customHeight="1" thickBot="1">
      <c r="B217" s="1322"/>
      <c r="C217" s="3199"/>
      <c r="D217" s="2107"/>
      <c r="E217" s="414"/>
      <c r="F217" s="2402"/>
      <c r="G217" s="1182" t="s">
        <v>5034</v>
      </c>
      <c r="H217" s="1089"/>
      <c r="I217" s="1090"/>
      <c r="J217" s="1088"/>
      <c r="K217" s="1088"/>
      <c r="L217" s="1091"/>
      <c r="M217" s="1091"/>
    </row>
    <row r="218" spans="1:13" s="182" customFormat="1" ht="17.25" hidden="1" customHeight="1" thickTop="1">
      <c r="B218" s="1322"/>
      <c r="C218" s="2912" t="s">
        <v>1973</v>
      </c>
      <c r="D218" s="2399" t="s">
        <v>7730</v>
      </c>
      <c r="E218" s="2399">
        <v>45891</v>
      </c>
      <c r="F218" s="2400">
        <f>E218+14</f>
        <v>45905</v>
      </c>
      <c r="G218" s="1443" t="s">
        <v>8717</v>
      </c>
      <c r="H218" s="1085" t="s">
        <v>8718</v>
      </c>
      <c r="I218" s="1086">
        <v>45906</v>
      </c>
      <c r="J218" s="1112">
        <f>I218+30</f>
        <v>45936</v>
      </c>
      <c r="K218" s="1083">
        <f>I218+34</f>
        <v>45940</v>
      </c>
      <c r="L218" s="1087">
        <f>I218+37</f>
        <v>45943</v>
      </c>
      <c r="M218" s="1087">
        <f>I218+40</f>
        <v>45946</v>
      </c>
    </row>
    <row r="219" spans="1:13" s="182" customFormat="1" ht="17.25" hidden="1" customHeight="1" thickBot="1">
      <c r="B219" s="1322"/>
      <c r="C219" s="3199"/>
      <c r="D219" s="2107"/>
      <c r="E219" s="414"/>
      <c r="F219" s="2402"/>
      <c r="G219" s="1182" t="s">
        <v>5038</v>
      </c>
      <c r="H219" s="1089"/>
      <c r="I219" s="1090"/>
      <c r="J219" s="1088"/>
      <c r="K219" s="1088"/>
      <c r="L219" s="1091"/>
      <c r="M219" s="1091"/>
    </row>
    <row r="220" spans="1:13" s="182" customFormat="1" ht="17.25" hidden="1" customHeight="1" thickTop="1">
      <c r="B220" s="1322"/>
      <c r="C220" s="2912" t="s">
        <v>7783</v>
      </c>
      <c r="D220" s="2399" t="s">
        <v>8719</v>
      </c>
      <c r="E220" s="2399">
        <v>45896</v>
      </c>
      <c r="F220" s="2400">
        <f>E220+14</f>
        <v>45910</v>
      </c>
      <c r="G220" s="1443" t="s">
        <v>8695</v>
      </c>
      <c r="H220" s="1085" t="s">
        <v>8720</v>
      </c>
      <c r="I220" s="1086">
        <v>45913</v>
      </c>
      <c r="J220" s="1112">
        <f>I220+30</f>
        <v>45943</v>
      </c>
      <c r="K220" s="1083">
        <f>I220+34</f>
        <v>45947</v>
      </c>
      <c r="L220" s="1087">
        <f>I220+37</f>
        <v>45950</v>
      </c>
      <c r="M220" s="1087">
        <f>I220+40</f>
        <v>45953</v>
      </c>
    </row>
    <row r="221" spans="1:13" s="182" customFormat="1" ht="17.25" hidden="1" customHeight="1" thickBot="1">
      <c r="B221" s="1322"/>
      <c r="C221" s="3199"/>
      <c r="D221" s="2107"/>
      <c r="E221" s="414"/>
      <c r="F221" s="2402"/>
      <c r="G221" s="1182" t="s">
        <v>5040</v>
      </c>
      <c r="H221" s="1089"/>
      <c r="I221" s="1090"/>
      <c r="J221" s="1088"/>
      <c r="K221" s="1088"/>
      <c r="L221" s="1091"/>
      <c r="M221" s="1091"/>
    </row>
    <row r="222" spans="1:13" s="182" customFormat="1" ht="17.25" hidden="1" customHeight="1" thickTop="1">
      <c r="B222" s="1322"/>
      <c r="C222" s="2912" t="s">
        <v>4692</v>
      </c>
      <c r="D222" s="2399" t="s">
        <v>8144</v>
      </c>
      <c r="E222" s="2399">
        <v>45910</v>
      </c>
      <c r="F222" s="2400">
        <f>E222+14</f>
        <v>45924</v>
      </c>
      <c r="G222" s="1443" t="s">
        <v>8697</v>
      </c>
      <c r="H222" s="1085" t="s">
        <v>8721</v>
      </c>
      <c r="I222" s="1086">
        <v>45920</v>
      </c>
      <c r="J222" s="1112">
        <f>I222+30</f>
        <v>45950</v>
      </c>
      <c r="K222" s="1083">
        <f>I222+34</f>
        <v>45954</v>
      </c>
      <c r="L222" s="1087">
        <f>I222+37</f>
        <v>45957</v>
      </c>
      <c r="M222" s="1087">
        <f>I222+40</f>
        <v>45960</v>
      </c>
    </row>
    <row r="223" spans="1:13" s="182" customFormat="1" ht="17.25" hidden="1" customHeight="1" thickBot="1">
      <c r="B223" s="1322"/>
      <c r="C223" s="3199"/>
      <c r="D223" s="2107"/>
      <c r="E223" s="414"/>
      <c r="F223" s="2402"/>
      <c r="G223" s="1182" t="s">
        <v>5043</v>
      </c>
      <c r="H223" s="1089"/>
      <c r="I223" s="1090"/>
      <c r="J223" s="1088"/>
      <c r="K223" s="1088"/>
      <c r="L223" s="1091"/>
      <c r="M223" s="1091"/>
    </row>
    <row r="224" spans="1:13" s="182" customFormat="1" ht="17.25" hidden="1" customHeight="1" thickTop="1">
      <c r="B224" s="1322"/>
      <c r="C224" s="3427" t="s">
        <v>6886</v>
      </c>
      <c r="D224" s="2769" t="s">
        <v>7734</v>
      </c>
      <c r="E224" s="2769">
        <v>45910</v>
      </c>
      <c r="F224" s="3800" t="s">
        <v>3188</v>
      </c>
      <c r="G224" s="1443" t="s">
        <v>8699</v>
      </c>
      <c r="H224" s="1085" t="s">
        <v>8722</v>
      </c>
      <c r="I224" s="1086">
        <v>45927</v>
      </c>
      <c r="J224" s="1112">
        <f>I224+30</f>
        <v>45957</v>
      </c>
      <c r="K224" s="1083">
        <f>I224+34</f>
        <v>45961</v>
      </c>
      <c r="L224" s="1087">
        <f>I224+37</f>
        <v>45964</v>
      </c>
      <c r="M224" s="1087">
        <f>I224+40</f>
        <v>45967</v>
      </c>
    </row>
    <row r="225" spans="2:13" s="182" customFormat="1" ht="17.25" hidden="1" customHeight="1" thickBot="1">
      <c r="B225" s="1322"/>
      <c r="C225" s="3199" t="s">
        <v>8723</v>
      </c>
      <c r="D225" s="2107" t="s">
        <v>8270</v>
      </c>
      <c r="E225" s="414">
        <v>45912</v>
      </c>
      <c r="F225" s="2402">
        <v>45919</v>
      </c>
      <c r="G225" s="1182" t="s">
        <v>5046</v>
      </c>
      <c r="H225" s="1089"/>
      <c r="I225" s="1090"/>
      <c r="J225" s="1088"/>
      <c r="K225" s="1088"/>
      <c r="L225" s="1091"/>
      <c r="M225" s="1091"/>
    </row>
    <row r="226" spans="2:13" s="182" customFormat="1" ht="17.25" hidden="1" customHeight="1" thickTop="1">
      <c r="B226" s="1322"/>
      <c r="C226" s="2912" t="s">
        <v>7793</v>
      </c>
      <c r="D226" s="2399" t="s">
        <v>8724</v>
      </c>
      <c r="E226" s="2399">
        <v>45923</v>
      </c>
      <c r="F226" s="2400">
        <f>E226+14</f>
        <v>45937</v>
      </c>
      <c r="G226" s="1443" t="s">
        <v>7043</v>
      </c>
      <c r="H226" s="1085" t="s">
        <v>8725</v>
      </c>
      <c r="I226" s="1086">
        <v>45934</v>
      </c>
      <c r="J226" s="1112">
        <f>I226+30</f>
        <v>45964</v>
      </c>
      <c r="K226" s="1083">
        <f>I226+34</f>
        <v>45968</v>
      </c>
      <c r="L226" s="1087">
        <f>I226+37</f>
        <v>45971</v>
      </c>
      <c r="M226" s="1087">
        <f>I226+40</f>
        <v>45974</v>
      </c>
    </row>
    <row r="227" spans="2:13" s="182" customFormat="1" ht="17.25" hidden="1" customHeight="1" thickBot="1">
      <c r="B227" s="1322"/>
      <c r="C227" s="3058"/>
      <c r="D227" s="2964"/>
      <c r="E227" s="2964"/>
      <c r="F227" s="3059"/>
      <c r="G227" s="1182" t="s">
        <v>8726</v>
      </c>
      <c r="H227" s="1089"/>
      <c r="I227" s="1090"/>
      <c r="J227" s="1088"/>
      <c r="K227" s="1088"/>
      <c r="L227" s="1091"/>
      <c r="M227" s="1091"/>
    </row>
    <row r="228" spans="2:13" s="182" customFormat="1" ht="18" hidden="1" customHeight="1" thickTop="1">
      <c r="B228" s="1322"/>
      <c r="C228" s="3846" t="s">
        <v>8271</v>
      </c>
      <c r="D228" s="3847" t="s">
        <v>8272</v>
      </c>
      <c r="E228" s="3848">
        <v>45931</v>
      </c>
      <c r="F228" s="3242" t="s">
        <v>391</v>
      </c>
      <c r="G228" s="1892" t="s">
        <v>8727</v>
      </c>
      <c r="H228" s="1085" t="s">
        <v>8728</v>
      </c>
      <c r="I228" s="1086">
        <v>45941</v>
      </c>
      <c r="J228" s="1112">
        <f>I228+30</f>
        <v>45971</v>
      </c>
      <c r="K228" s="1083">
        <f>I228+34</f>
        <v>45975</v>
      </c>
      <c r="L228" s="1087">
        <f>I228+37</f>
        <v>45978</v>
      </c>
      <c r="M228" s="1087">
        <f>I228+40</f>
        <v>45981</v>
      </c>
    </row>
    <row r="229" spans="2:13" s="182" customFormat="1" ht="18" hidden="1" customHeight="1" thickBot="1">
      <c r="B229" s="1322"/>
      <c r="C229" s="3058"/>
      <c r="D229" s="2964"/>
      <c r="E229" s="2964"/>
      <c r="F229" s="3059"/>
      <c r="G229" s="1182" t="s">
        <v>8729</v>
      </c>
      <c r="H229" s="1089"/>
      <c r="I229" s="1090"/>
      <c r="J229" s="1088"/>
      <c r="K229" s="1088"/>
      <c r="L229" s="1091"/>
      <c r="M229" s="1091"/>
    </row>
    <row r="230" spans="2:13" s="182" customFormat="1" ht="18" hidden="1" customHeight="1" thickTop="1">
      <c r="B230" s="1322"/>
      <c r="C230" s="2912" t="s">
        <v>4688</v>
      </c>
      <c r="D230" s="2399" t="s">
        <v>7996</v>
      </c>
      <c r="E230" s="2399">
        <v>45934</v>
      </c>
      <c r="F230" s="3242" t="s">
        <v>391</v>
      </c>
      <c r="G230" s="1443" t="s">
        <v>8730</v>
      </c>
      <c r="H230" s="1085" t="s">
        <v>8731</v>
      </c>
      <c r="I230" s="1086">
        <v>45948</v>
      </c>
      <c r="J230" s="1112">
        <f>I230+30</f>
        <v>45978</v>
      </c>
      <c r="K230" s="1083">
        <f>I230+34</f>
        <v>45982</v>
      </c>
      <c r="L230" s="1087">
        <f>I230+37</f>
        <v>45985</v>
      </c>
      <c r="M230" s="1087">
        <f>I230+40</f>
        <v>45988</v>
      </c>
    </row>
    <row r="231" spans="2:13" s="182" customFormat="1" ht="18" hidden="1" customHeight="1" thickBot="1">
      <c r="B231" s="1322"/>
      <c r="C231" s="3849" t="s">
        <v>7672</v>
      </c>
      <c r="D231" s="3850" t="s">
        <v>7998</v>
      </c>
      <c r="E231" s="3850">
        <v>45933</v>
      </c>
      <c r="F231" s="3840">
        <f>E231+11</f>
        <v>45944</v>
      </c>
      <c r="G231" s="1182" t="s">
        <v>5054</v>
      </c>
      <c r="H231" s="1089"/>
      <c r="I231" s="1090"/>
      <c r="J231" s="1088"/>
      <c r="K231" s="1088"/>
      <c r="L231" s="1091"/>
      <c r="M231" s="1091"/>
    </row>
    <row r="232" spans="2:13" s="182" customFormat="1" ht="18" hidden="1" customHeight="1" thickTop="1">
      <c r="B232" s="1322"/>
      <c r="C232" s="2912" t="s">
        <v>1973</v>
      </c>
      <c r="D232" s="2399" t="s">
        <v>7780</v>
      </c>
      <c r="E232" s="2399">
        <v>45938</v>
      </c>
      <c r="F232" s="2400">
        <f>E232+14</f>
        <v>45952</v>
      </c>
      <c r="G232" s="1443" t="s">
        <v>3053</v>
      </c>
      <c r="H232" s="1085" t="s">
        <v>8732</v>
      </c>
      <c r="I232" s="1086">
        <v>45955</v>
      </c>
      <c r="J232" s="1112">
        <f>I232+30</f>
        <v>45985</v>
      </c>
      <c r="K232" s="1083">
        <f>I232+34</f>
        <v>45989</v>
      </c>
      <c r="L232" s="1087">
        <f>I232+37</f>
        <v>45992</v>
      </c>
      <c r="M232" s="1087">
        <f>I232+40</f>
        <v>45995</v>
      </c>
    </row>
    <row r="233" spans="2:13" s="182" customFormat="1" ht="18" hidden="1" customHeight="1" thickBot="1">
      <c r="B233" s="1322"/>
      <c r="C233" s="3058"/>
      <c r="D233" s="2964"/>
      <c r="E233" s="2964"/>
      <c r="F233" s="3059"/>
      <c r="G233" s="1182" t="s">
        <v>5056</v>
      </c>
      <c r="H233" s="1089"/>
      <c r="I233" s="1090"/>
      <c r="J233" s="1088"/>
      <c r="K233" s="1088"/>
      <c r="L233" s="1091"/>
      <c r="M233" s="1091"/>
    </row>
    <row r="234" spans="2:13" s="182" customFormat="1" ht="18" hidden="1" customHeight="1" thickTop="1">
      <c r="B234" s="1322"/>
      <c r="C234" s="3427" t="s">
        <v>7783</v>
      </c>
      <c r="D234" s="2769" t="s">
        <v>7784</v>
      </c>
      <c r="E234" s="2769">
        <v>45951</v>
      </c>
      <c r="F234" s="3203">
        <f>E234+14</f>
        <v>45965</v>
      </c>
      <c r="G234" s="1443" t="s">
        <v>8733</v>
      </c>
      <c r="H234" s="1085" t="s">
        <v>8734</v>
      </c>
      <c r="I234" s="1086">
        <v>45962</v>
      </c>
      <c r="J234" s="1112">
        <f>I234+30</f>
        <v>45992</v>
      </c>
      <c r="K234" s="1083">
        <f>I234+34</f>
        <v>45996</v>
      </c>
      <c r="L234" s="1087">
        <f>I234+37</f>
        <v>45999</v>
      </c>
      <c r="M234" s="1087">
        <f>I234+40</f>
        <v>46002</v>
      </c>
    </row>
    <row r="235" spans="2:13" s="182" customFormat="1" ht="18" hidden="1" customHeight="1" thickBot="1">
      <c r="B235" s="1322"/>
      <c r="C235" s="3199"/>
      <c r="D235" s="2107"/>
      <c r="E235" s="414"/>
      <c r="F235" s="3059"/>
      <c r="G235" s="1182" t="s">
        <v>5058</v>
      </c>
      <c r="H235" s="1089"/>
      <c r="I235" s="1090"/>
      <c r="J235" s="1088"/>
      <c r="K235" s="1088"/>
      <c r="L235" s="1091"/>
      <c r="M235" s="1091"/>
    </row>
    <row r="236" spans="2:13" s="182" customFormat="1" ht="18" customHeight="1" thickTop="1">
      <c r="B236" s="4113" t="s">
        <v>4251</v>
      </c>
      <c r="C236" s="2912" t="s">
        <v>7783</v>
      </c>
      <c r="D236" s="2399" t="s">
        <v>7784</v>
      </c>
      <c r="E236" s="2399">
        <v>45952</v>
      </c>
      <c r="F236" s="2989">
        <f>E236+14</f>
        <v>45966</v>
      </c>
      <c r="G236" s="3853" t="s">
        <v>8735</v>
      </c>
      <c r="H236" s="1085" t="s">
        <v>8736</v>
      </c>
      <c r="I236" s="1086">
        <v>45969</v>
      </c>
      <c r="J236" s="1112">
        <f>I236+30</f>
        <v>45999</v>
      </c>
      <c r="K236" s="1083">
        <f>I236+34</f>
        <v>46003</v>
      </c>
      <c r="L236" s="1087">
        <f>I236+37</f>
        <v>46006</v>
      </c>
      <c r="M236" s="1087">
        <f>I236+40</f>
        <v>46009</v>
      </c>
    </row>
    <row r="237" spans="2:13" s="182" customFormat="1" ht="18" customHeight="1" thickBot="1">
      <c r="B237" s="4112"/>
      <c r="C237" s="3199"/>
      <c r="D237" s="2107"/>
      <c r="E237" s="414"/>
      <c r="F237" s="3059"/>
      <c r="G237" s="1182" t="s">
        <v>5058</v>
      </c>
      <c r="H237" s="1089"/>
      <c r="I237" s="1090"/>
      <c r="J237" s="1088"/>
      <c r="K237" s="1088"/>
      <c r="L237" s="1091"/>
      <c r="M237" s="1091"/>
    </row>
    <row r="238" spans="2:13" s="182" customFormat="1" ht="18" customHeight="1" thickTop="1">
      <c r="B238" s="4113" t="s">
        <v>4252</v>
      </c>
      <c r="C238" s="2912" t="s">
        <v>6886</v>
      </c>
      <c r="D238" s="2399" t="s">
        <v>7787</v>
      </c>
      <c r="E238" s="2399">
        <v>45957</v>
      </c>
      <c r="F238" s="2989">
        <f>E238+18</f>
        <v>45975</v>
      </c>
      <c r="G238" s="4101" t="s">
        <v>4561</v>
      </c>
      <c r="H238" s="1085" t="s">
        <v>8737</v>
      </c>
      <c r="I238" s="1086">
        <v>45976</v>
      </c>
      <c r="J238" s="1112">
        <f>I238+30</f>
        <v>46006</v>
      </c>
      <c r="K238" s="1083">
        <f>I238+34</f>
        <v>46010</v>
      </c>
      <c r="L238" s="1087">
        <f>I238+37</f>
        <v>46013</v>
      </c>
      <c r="M238" s="1087">
        <f>I238+40</f>
        <v>46016</v>
      </c>
    </row>
    <row r="239" spans="2:13" s="182" customFormat="1" ht="18" customHeight="1" thickBot="1">
      <c r="B239" s="4112"/>
      <c r="C239" s="4137" t="s">
        <v>4692</v>
      </c>
      <c r="D239" s="2762" t="s">
        <v>7790</v>
      </c>
      <c r="E239" s="2762">
        <v>45965</v>
      </c>
      <c r="F239" s="3206">
        <f>E239+15</f>
        <v>45980</v>
      </c>
      <c r="G239" s="1182" t="s">
        <v>5060</v>
      </c>
      <c r="H239" s="1089"/>
      <c r="I239" s="1090"/>
      <c r="J239" s="1088"/>
      <c r="K239" s="1088"/>
      <c r="L239" s="1091"/>
      <c r="M239" s="1091"/>
    </row>
    <row r="240" spans="2:13" s="182" customFormat="1" ht="18" customHeight="1" thickTop="1">
      <c r="B240" s="4113" t="s">
        <v>4253</v>
      </c>
      <c r="C240" s="3335" t="s">
        <v>404</v>
      </c>
      <c r="D240" s="2960" t="s">
        <v>7794</v>
      </c>
      <c r="E240" s="2960">
        <v>45966</v>
      </c>
      <c r="F240" s="2989">
        <f>E240+14</f>
        <v>45980</v>
      </c>
      <c r="G240" s="1892" t="s">
        <v>8727</v>
      </c>
      <c r="H240" s="1085" t="s">
        <v>8738</v>
      </c>
      <c r="I240" s="2914">
        <v>45983</v>
      </c>
      <c r="J240" s="2915"/>
      <c r="K240" s="2916"/>
      <c r="L240" s="2466"/>
      <c r="M240" s="2466"/>
    </row>
    <row r="241" spans="2:13" s="182" customFormat="1" ht="18" customHeight="1" thickBot="1">
      <c r="B241" s="4112"/>
      <c r="C241" s="3839" t="s">
        <v>4692</v>
      </c>
      <c r="D241" s="3840" t="s">
        <v>7790</v>
      </c>
      <c r="E241" s="4155">
        <v>45965</v>
      </c>
      <c r="F241" s="3840">
        <f>E241+12</f>
        <v>45977</v>
      </c>
      <c r="G241" s="1182" t="s">
        <v>9342</v>
      </c>
      <c r="H241" s="1089"/>
      <c r="I241" s="1090"/>
      <c r="J241" s="1088"/>
      <c r="K241" s="1088"/>
      <c r="L241" s="1091"/>
      <c r="M241" s="1091"/>
    </row>
    <row r="242" spans="2:13" s="182" customFormat="1" ht="18" customHeight="1" thickTop="1">
      <c r="B242" s="4113" t="s">
        <v>4254</v>
      </c>
      <c r="C242" s="4385" t="s">
        <v>4519</v>
      </c>
      <c r="D242" s="4362" t="s">
        <v>7798</v>
      </c>
      <c r="E242" s="4362">
        <v>45981</v>
      </c>
      <c r="F242" s="4359">
        <f>E242+13</f>
        <v>45994</v>
      </c>
      <c r="G242" s="1443" t="s">
        <v>4776</v>
      </c>
      <c r="H242" s="1085" t="s">
        <v>8740</v>
      </c>
      <c r="I242" s="1086">
        <v>45990</v>
      </c>
      <c r="J242" s="1112">
        <f>I242+30</f>
        <v>46020</v>
      </c>
      <c r="K242" s="1083">
        <f>I242+34</f>
        <v>46024</v>
      </c>
      <c r="L242" s="1087">
        <f>I242+37</f>
        <v>46027</v>
      </c>
      <c r="M242" s="1087">
        <f>I242+40</f>
        <v>46030</v>
      </c>
    </row>
    <row r="243" spans="2:13" s="182" customFormat="1" ht="18" customHeight="1" thickBot="1">
      <c r="B243" s="4112"/>
      <c r="C243" s="4386"/>
      <c r="D243" s="4387"/>
      <c r="E243" s="4387"/>
      <c r="F243" s="4388">
        <f>E243+12</f>
        <v>12</v>
      </c>
      <c r="G243" s="1182" t="s">
        <v>8739</v>
      </c>
      <c r="H243" s="1089"/>
      <c r="I243" s="1090"/>
      <c r="J243" s="1088"/>
      <c r="K243" s="1088"/>
      <c r="L243" s="1091"/>
      <c r="M243" s="1091"/>
    </row>
    <row r="244" spans="2:13" s="182" customFormat="1" ht="18" customHeight="1" thickTop="1">
      <c r="B244" s="4113" t="s">
        <v>4255</v>
      </c>
      <c r="C244" s="4385" t="s">
        <v>6887</v>
      </c>
      <c r="D244" s="4389" t="s">
        <v>7801</v>
      </c>
      <c r="E244" s="4389">
        <v>45980</v>
      </c>
      <c r="F244" s="4390" t="s">
        <v>391</v>
      </c>
      <c r="G244" s="3853" t="s">
        <v>8697</v>
      </c>
      <c r="H244" s="1085" t="s">
        <v>8741</v>
      </c>
      <c r="I244" s="1086">
        <v>45997</v>
      </c>
      <c r="J244" s="1112">
        <f>I244+30</f>
        <v>46027</v>
      </c>
      <c r="K244" s="1083">
        <f>I244+34</f>
        <v>46031</v>
      </c>
      <c r="L244" s="1087">
        <f>I244+37</f>
        <v>46034</v>
      </c>
      <c r="M244" s="1087">
        <f>I244+40</f>
        <v>46037</v>
      </c>
    </row>
    <row r="245" spans="2:13" s="182" customFormat="1" ht="18" customHeight="1" thickBot="1">
      <c r="B245" s="4112"/>
      <c r="C245" s="3849" t="s">
        <v>516</v>
      </c>
      <c r="D245" s="3850" t="s">
        <v>7805</v>
      </c>
      <c r="E245" s="3850">
        <v>45986</v>
      </c>
      <c r="F245" s="3850">
        <f>E245+12</f>
        <v>45998</v>
      </c>
      <c r="G245" s="1182" t="s">
        <v>5069</v>
      </c>
      <c r="H245" s="1089"/>
      <c r="I245" s="1090"/>
      <c r="J245" s="1088"/>
      <c r="K245" s="1088"/>
      <c r="L245" s="1091"/>
      <c r="M245" s="1091"/>
    </row>
    <row r="246" spans="2:13" s="182" customFormat="1" ht="18" customHeight="1" thickTop="1">
      <c r="B246" s="4113" t="s">
        <v>4256</v>
      </c>
      <c r="C246" s="3057" t="s">
        <v>8742</v>
      </c>
      <c r="D246" s="4299" t="s">
        <v>8743</v>
      </c>
      <c r="E246" s="4299">
        <v>45988</v>
      </c>
      <c r="F246" s="4168" t="s">
        <v>391</v>
      </c>
      <c r="G246" s="1892" t="s">
        <v>8744</v>
      </c>
      <c r="H246" s="1085" t="s">
        <v>8745</v>
      </c>
      <c r="I246" s="1086">
        <v>46004</v>
      </c>
      <c r="J246" s="1112">
        <f>I246+30</f>
        <v>46034</v>
      </c>
      <c r="K246" s="1083">
        <f>I246+34</f>
        <v>46038</v>
      </c>
      <c r="L246" s="1087">
        <f>I246+37</f>
        <v>46041</v>
      </c>
      <c r="M246" s="1087">
        <f>I246+40</f>
        <v>46044</v>
      </c>
    </row>
    <row r="247" spans="2:13" s="182" customFormat="1" ht="18" customHeight="1" thickBot="1">
      <c r="B247" s="4112"/>
      <c r="C247" s="4300" t="s">
        <v>6775</v>
      </c>
      <c r="D247" s="4301" t="s">
        <v>7809</v>
      </c>
      <c r="E247" s="4301">
        <v>45990</v>
      </c>
      <c r="F247" s="4301">
        <v>46000</v>
      </c>
      <c r="G247" s="1182" t="s">
        <v>5072</v>
      </c>
      <c r="H247" s="1089"/>
      <c r="I247" s="1090"/>
      <c r="J247" s="1088"/>
      <c r="K247" s="1088"/>
      <c r="L247" s="1091"/>
      <c r="M247" s="1091"/>
    </row>
    <row r="248" spans="2:13" s="182" customFormat="1" ht="18" customHeight="1" thickTop="1">
      <c r="B248" s="4113" t="s">
        <v>4257</v>
      </c>
      <c r="C248" s="2912" t="s">
        <v>6886</v>
      </c>
      <c r="D248" s="2399" t="s">
        <v>8746</v>
      </c>
      <c r="E248" s="2399">
        <v>45995</v>
      </c>
      <c r="F248" s="2989">
        <f>E248+14</f>
        <v>46009</v>
      </c>
      <c r="G248" s="3853" t="s">
        <v>7043</v>
      </c>
      <c r="H248" s="1085" t="s">
        <v>8747</v>
      </c>
      <c r="I248" s="1086">
        <v>46011</v>
      </c>
      <c r="J248" s="1112">
        <f>I248+30</f>
        <v>46041</v>
      </c>
      <c r="K248" s="1083">
        <f>I248+34</f>
        <v>46045</v>
      </c>
      <c r="L248" s="1087">
        <f>I248+37</f>
        <v>46048</v>
      </c>
      <c r="M248" s="1087">
        <f>I248+40</f>
        <v>46051</v>
      </c>
    </row>
    <row r="249" spans="2:13" s="182" customFormat="1" ht="18" customHeight="1" thickBot="1">
      <c r="B249" s="4112"/>
      <c r="C249" s="3199"/>
      <c r="D249" s="2107"/>
      <c r="E249" s="414"/>
      <c r="F249" s="3059"/>
      <c r="G249" s="1182" t="s">
        <v>5076</v>
      </c>
      <c r="H249" s="1089"/>
      <c r="I249" s="1090"/>
      <c r="J249" s="1088"/>
      <c r="K249" s="1088"/>
      <c r="L249" s="1091"/>
      <c r="M249" s="1091"/>
    </row>
    <row r="250" spans="2:13" s="182" customFormat="1" ht="18" customHeight="1" thickTop="1">
      <c r="B250" s="4113" t="s">
        <v>4258</v>
      </c>
      <c r="C250" s="2912" t="s">
        <v>4577</v>
      </c>
      <c r="D250" s="2399" t="s">
        <v>8748</v>
      </c>
      <c r="E250" s="2399">
        <v>46002</v>
      </c>
      <c r="F250" s="2989">
        <f>E250+14</f>
        <v>46016</v>
      </c>
      <c r="G250" s="3853" t="s">
        <v>8699</v>
      </c>
      <c r="H250" s="1085" t="s">
        <v>8749</v>
      </c>
      <c r="I250" s="1086">
        <v>46018</v>
      </c>
      <c r="J250" s="1112">
        <f>I250+30</f>
        <v>46048</v>
      </c>
      <c r="K250" s="1083">
        <f>I250+34</f>
        <v>46052</v>
      </c>
      <c r="L250" s="1087">
        <f>I250+37</f>
        <v>46055</v>
      </c>
      <c r="M250" s="1087">
        <f>I250+40</f>
        <v>46058</v>
      </c>
    </row>
    <row r="251" spans="2:13" s="182" customFormat="1" ht="18" customHeight="1" thickBot="1">
      <c r="B251" s="4112"/>
      <c r="C251" s="3199"/>
      <c r="D251" s="2107"/>
      <c r="E251" s="414"/>
      <c r="F251" s="3059"/>
      <c r="G251" s="1182" t="s">
        <v>5079</v>
      </c>
      <c r="H251" s="1089"/>
      <c r="I251" s="1090"/>
      <c r="J251" s="1088"/>
      <c r="K251" s="1088"/>
      <c r="L251" s="1091"/>
      <c r="M251" s="1091"/>
    </row>
    <row r="252" spans="2:13" s="182" customFormat="1" ht="18" customHeight="1" thickTop="1">
      <c r="B252" s="4113" t="s">
        <v>4260</v>
      </c>
      <c r="C252" s="2912" t="s">
        <v>4692</v>
      </c>
      <c r="D252" s="2399" t="s">
        <v>8750</v>
      </c>
      <c r="E252" s="2399">
        <v>46009</v>
      </c>
      <c r="F252" s="2989">
        <f>E252+14</f>
        <v>46023</v>
      </c>
      <c r="G252" s="3853" t="s">
        <v>8730</v>
      </c>
      <c r="H252" s="1085" t="s">
        <v>8751</v>
      </c>
      <c r="I252" s="1086">
        <v>46025</v>
      </c>
      <c r="J252" s="1112">
        <f>I252+30</f>
        <v>46055</v>
      </c>
      <c r="K252" s="1083">
        <f>I252+34</f>
        <v>46059</v>
      </c>
      <c r="L252" s="1087">
        <f>I252+37</f>
        <v>46062</v>
      </c>
      <c r="M252" s="1087">
        <f>I252+40</f>
        <v>46065</v>
      </c>
    </row>
    <row r="253" spans="2:13" s="182" customFormat="1" ht="18" customHeight="1" thickBot="1">
      <c r="B253" s="4112"/>
      <c r="C253" s="3199"/>
      <c r="D253" s="2107"/>
      <c r="E253" s="414"/>
      <c r="F253" s="3059"/>
      <c r="G253" s="1182" t="s">
        <v>5082</v>
      </c>
      <c r="H253" s="1089"/>
      <c r="I253" s="1090"/>
      <c r="J253" s="1088"/>
      <c r="K253" s="1088"/>
      <c r="L253" s="1091"/>
      <c r="M253" s="1091"/>
    </row>
    <row r="254" spans="2:13" s="182" customFormat="1" ht="18" customHeight="1" thickTop="1">
      <c r="B254" s="4113" t="s">
        <v>5838</v>
      </c>
      <c r="C254" s="2912" t="s">
        <v>8752</v>
      </c>
      <c r="D254" s="2399" t="s">
        <v>8753</v>
      </c>
      <c r="E254" s="2399">
        <v>46016</v>
      </c>
      <c r="F254" s="2989">
        <f>E254+14</f>
        <v>46030</v>
      </c>
      <c r="G254" s="3853" t="s">
        <v>3053</v>
      </c>
      <c r="H254" s="1085" t="s">
        <v>8754</v>
      </c>
      <c r="I254" s="1086">
        <v>46032</v>
      </c>
      <c r="J254" s="1112">
        <f>I254+30</f>
        <v>46062</v>
      </c>
      <c r="K254" s="1083">
        <f>I254+34</f>
        <v>46066</v>
      </c>
      <c r="L254" s="1087">
        <f>I254+37</f>
        <v>46069</v>
      </c>
      <c r="M254" s="1087">
        <f>I254+40</f>
        <v>46072</v>
      </c>
    </row>
    <row r="255" spans="2:13" s="182" customFormat="1" ht="18" customHeight="1" thickBot="1">
      <c r="B255" s="4112"/>
      <c r="C255" s="3199"/>
      <c r="D255" s="2107"/>
      <c r="E255" s="414"/>
      <c r="F255" s="3059"/>
      <c r="G255" s="1182" t="s">
        <v>5230</v>
      </c>
      <c r="H255" s="1089"/>
      <c r="I255" s="1090"/>
      <c r="J255" s="1088"/>
      <c r="K255" s="1088"/>
      <c r="L255" s="1091"/>
      <c r="M255" s="1091"/>
    </row>
    <row r="256" spans="2:13" s="182" customFormat="1" ht="18" customHeight="1" thickTop="1">
      <c r="B256" s="4113" t="s">
        <v>5840</v>
      </c>
      <c r="C256" s="2912" t="s">
        <v>4519</v>
      </c>
      <c r="D256" s="2399" t="s">
        <v>8755</v>
      </c>
      <c r="E256" s="2399">
        <f>E254+7</f>
        <v>46023</v>
      </c>
      <c r="F256" s="2989">
        <f>E256+14</f>
        <v>46037</v>
      </c>
      <c r="G256" s="3853" t="s">
        <v>2337</v>
      </c>
      <c r="H256" s="1085" t="s">
        <v>8756</v>
      </c>
      <c r="I256" s="1086">
        <f>I254+7</f>
        <v>46039</v>
      </c>
      <c r="J256" s="1112">
        <f>I256+30</f>
        <v>46069</v>
      </c>
      <c r="K256" s="1083">
        <f>I256+34</f>
        <v>46073</v>
      </c>
      <c r="L256" s="1087">
        <f>I256+37</f>
        <v>46076</v>
      </c>
      <c r="M256" s="1087">
        <f>I256+40</f>
        <v>46079</v>
      </c>
    </row>
    <row r="257" spans="2:14" s="182" customFormat="1" ht="18" customHeight="1" thickBot="1">
      <c r="B257" s="4112"/>
      <c r="C257" s="3199"/>
      <c r="D257" s="2107"/>
      <c r="E257" s="414"/>
      <c r="F257" s="3059"/>
      <c r="G257" s="1182" t="s">
        <v>5087</v>
      </c>
      <c r="H257" s="1089"/>
      <c r="I257" s="1090"/>
      <c r="J257" s="1088"/>
      <c r="K257" s="1088"/>
      <c r="L257" s="1091"/>
      <c r="M257" s="1091"/>
    </row>
    <row r="258" spans="2:14" s="182" customFormat="1" ht="18" customHeight="1" thickTop="1">
      <c r="B258" s="4112"/>
      <c r="C258" s="399"/>
      <c r="D258" s="399"/>
      <c r="E258" s="400"/>
      <c r="F258" s="2858"/>
      <c r="G258" s="4295"/>
      <c r="H258" s="4296"/>
      <c r="I258" s="197"/>
      <c r="J258" s="198"/>
      <c r="K258" s="198"/>
      <c r="L258" s="198"/>
      <c r="M258" s="198"/>
    </row>
    <row r="259" spans="2:14" s="182" customFormat="1" ht="18" customHeight="1">
      <c r="B259" s="4112"/>
      <c r="C259" s="399"/>
      <c r="D259" s="399"/>
      <c r="E259" s="400"/>
      <c r="F259" s="2858"/>
      <c r="G259" s="4295"/>
      <c r="H259" s="4296"/>
      <c r="I259" s="197"/>
      <c r="J259" s="198"/>
      <c r="K259" s="198"/>
      <c r="L259" s="198"/>
      <c r="M259" s="198"/>
    </row>
    <row r="260" spans="2:14" s="182" customFormat="1">
      <c r="B260" s="1322"/>
      <c r="C260" s="26" t="s">
        <v>609</v>
      </c>
      <c r="M260" s="130"/>
    </row>
    <row r="261" spans="2:14" s="182" customFormat="1" ht="12">
      <c r="B261" s="1322"/>
      <c r="M261" s="130"/>
    </row>
    <row r="262" spans="2:14" s="182" customFormat="1" ht="12">
      <c r="B262" s="1322"/>
      <c r="D262" s="201"/>
      <c r="E262" s="197"/>
      <c r="F262" s="197"/>
      <c r="G262" s="197"/>
      <c r="H262" s="197"/>
      <c r="M262" s="130"/>
    </row>
    <row r="263" spans="2:14" s="182" customFormat="1" ht="12">
      <c r="B263" s="1322"/>
      <c r="D263" s="201"/>
      <c r="E263" s="197"/>
      <c r="F263" s="197"/>
      <c r="G263" s="197"/>
      <c r="H263" s="197"/>
      <c r="M263" s="130"/>
    </row>
    <row r="264" spans="2:14" s="182" customFormat="1" ht="12">
      <c r="B264" s="1322"/>
      <c r="D264" s="201"/>
      <c r="E264" s="197"/>
      <c r="F264" s="197"/>
      <c r="G264" s="197"/>
      <c r="H264" s="197"/>
      <c r="M264" s="130"/>
    </row>
    <row r="265" spans="2:14" s="182" customFormat="1" ht="12">
      <c r="B265" s="1322"/>
      <c r="D265" s="201"/>
      <c r="E265" s="197"/>
      <c r="F265" s="197"/>
      <c r="G265" s="197"/>
      <c r="H265" s="197"/>
      <c r="M265" s="130"/>
    </row>
    <row r="266" spans="2:14" s="182" customFormat="1" ht="12">
      <c r="B266" s="1322"/>
      <c r="D266" s="201"/>
      <c r="E266" s="197"/>
      <c r="F266" s="197"/>
      <c r="G266" s="197"/>
      <c r="H266" s="197"/>
      <c r="M266" s="130"/>
    </row>
    <row r="267" spans="2:14" s="182" customFormat="1" ht="12">
      <c r="B267" s="1322"/>
      <c r="D267" s="201"/>
      <c r="E267" s="197"/>
      <c r="F267" s="197"/>
      <c r="G267" s="197"/>
      <c r="H267" s="197"/>
      <c r="M267" s="130"/>
    </row>
    <row r="268" spans="2:14" s="203" customFormat="1" ht="17.25" customHeight="1">
      <c r="B268" s="1322"/>
      <c r="C268" s="230" t="s">
        <v>0</v>
      </c>
      <c r="D268" s="69"/>
      <c r="E268" s="1416" t="s">
        <v>2209</v>
      </c>
      <c r="F268" s="70"/>
      <c r="G268" s="70" t="s">
        <v>35</v>
      </c>
      <c r="H268" s="70"/>
      <c r="I268" s="69"/>
      <c r="J268" s="69"/>
      <c r="K268" s="70" t="s">
        <v>60</v>
      </c>
      <c r="L268" s="70" t="str">
        <f>'HOW TO-&gt;'!$B$136</f>
        <v>6011 2413</v>
      </c>
      <c r="M268" s="70"/>
      <c r="N268" s="60"/>
    </row>
    <row r="269" spans="2:14" s="203" customFormat="1" ht="11.25">
      <c r="B269" s="1322"/>
      <c r="C269" s="80" t="s">
        <v>1</v>
      </c>
      <c r="D269" s="69"/>
      <c r="E269" s="283" t="s">
        <v>610</v>
      </c>
      <c r="F269" s="70"/>
      <c r="G269" s="69" t="s">
        <v>611</v>
      </c>
      <c r="H269" s="69"/>
      <c r="I269" s="283" t="s">
        <v>38</v>
      </c>
      <c r="J269" s="69"/>
      <c r="K269" s="69" t="s">
        <v>62</v>
      </c>
      <c r="L269" s="69"/>
      <c r="M269" s="250" t="s">
        <v>63</v>
      </c>
      <c r="N269" s="60"/>
    </row>
    <row r="270" spans="2:14" s="182" customFormat="1" ht="12">
      <c r="B270" s="1322"/>
      <c r="C270" s="80"/>
      <c r="D270" s="69"/>
      <c r="E270" s="283"/>
      <c r="F270" s="60"/>
      <c r="G270" s="69"/>
      <c r="H270" s="69"/>
      <c r="I270" s="283"/>
      <c r="J270" s="69"/>
      <c r="K270" s="69" t="str">
        <f>'HOW TO-&gt;'!$A$138</f>
        <v>PERMIT</v>
      </c>
      <c r="L270" s="69"/>
      <c r="M270" s="3053" t="str">
        <f>'HOW TO-&gt;'!$C$138</f>
        <v>SG094-SinPermit@msc.com</v>
      </c>
      <c r="N270" s="60"/>
    </row>
    <row r="271" spans="2:14" s="130" customFormat="1" ht="12">
      <c r="B271" s="1536"/>
      <c r="C271" s="78">
        <f>'HOW TO-&gt;'!$A$105</f>
        <v>0</v>
      </c>
      <c r="D271" s="78">
        <f>'HOW TO-&gt;'!$B$105</f>
        <v>0</v>
      </c>
      <c r="E271" s="64">
        <f>'HOW TO-&gt;'!$C$105</f>
        <v>0</v>
      </c>
      <c r="F271" s="60"/>
      <c r="G271" s="78" t="str">
        <f>'HOW TO-&gt;'!$A$124</f>
        <v>ROBERT CHIA</v>
      </c>
      <c r="H271" s="78" t="str">
        <f>'HOW TO-&gt;'!$B$124</f>
        <v>6011 0564</v>
      </c>
      <c r="I271" s="64" t="str">
        <f>'HOW TO-&gt;'!$C$124</f>
        <v>robert.chia@msc.com</v>
      </c>
      <c r="J271" s="60"/>
      <c r="K271" s="78" t="str">
        <f>'HOW TO-&gt;'!$A$139</f>
        <v>RAYNAR ANG</v>
      </c>
      <c r="L271" s="78" t="str">
        <f>'HOW TO-&gt;'!$B$139</f>
        <v>6011 2358</v>
      </c>
      <c r="M271" s="64" t="str">
        <f>'HOW TO-&gt;'!$C$139</f>
        <v>raynar.ang@msc.com</v>
      </c>
      <c r="N271" s="60"/>
    </row>
    <row r="272" spans="2:14" s="130" customFormat="1" ht="12">
      <c r="B272" s="1536"/>
      <c r="C272" s="78" t="str">
        <f>'HOW TO-&gt;'!$A$106</f>
        <v>NATALIE LEW</v>
      </c>
      <c r="D272" s="78" t="str">
        <f>'HOW TO-&gt;'!$B$106</f>
        <v>6011 2399</v>
      </c>
      <c r="E272" s="64" t="str">
        <f>'HOW TO-&gt;'!$C$106</f>
        <v>natalie.lew@msc.com</v>
      </c>
      <c r="F272" s="60"/>
      <c r="G272" s="78" t="str">
        <f>'HOW TO-&gt;'!$A$125</f>
        <v>S. Y. LIEW</v>
      </c>
      <c r="H272" s="78" t="str">
        <f>'HOW TO-&gt;'!$B$125</f>
        <v>6011 2348</v>
      </c>
      <c r="I272" s="64" t="str">
        <f>'HOW TO-&gt;'!$C$125</f>
        <v>seoyi.liew@msc.com</v>
      </c>
      <c r="J272" s="60"/>
      <c r="K272" s="78" t="str">
        <f>'HOW TO-&gt;'!$A$140</f>
        <v>KAI SIANG</v>
      </c>
      <c r="L272" s="78" t="str">
        <f>'HOW TO-&gt;'!$B$140</f>
        <v>6011 2356</v>
      </c>
      <c r="M272" s="64" t="str">
        <f>'HOW TO-&gt;'!$C$140</f>
        <v>kaisiang.lim@msc.com</v>
      </c>
      <c r="N272" s="60"/>
    </row>
    <row r="273" spans="2:14" s="130" customFormat="1" ht="12">
      <c r="B273" s="1536"/>
      <c r="C273" s="78" t="str">
        <f>'HOW TO-&gt;'!$A$107</f>
        <v>PHOEBE HUANG</v>
      </c>
      <c r="D273" s="78" t="str">
        <f>'HOW TO-&gt;'!$B$107</f>
        <v>6011 0562</v>
      </c>
      <c r="E273" s="64" t="str">
        <f>'HOW TO-&gt;'!$C$107</f>
        <v>phoebe.huang@msc.com</v>
      </c>
      <c r="F273" s="60"/>
      <c r="G273" s="78" t="str">
        <f>'HOW TO-&gt;'!$A$126</f>
        <v>SHARON KOH</v>
      </c>
      <c r="H273" s="78" t="str">
        <f>'HOW TO-&gt;'!$B$126</f>
        <v>6011 2349</v>
      </c>
      <c r="I273" s="64" t="str">
        <f>'HOW TO-&gt;'!$C$126</f>
        <v>sharon.koh@msc.com</v>
      </c>
      <c r="J273" s="60"/>
      <c r="K273" s="78" t="str">
        <f>'HOW TO-&gt;'!$A$141</f>
        <v>DEWI</v>
      </c>
      <c r="L273" s="78" t="str">
        <f>'HOW TO-&gt;'!$B$141</f>
        <v>6011 2354</v>
      </c>
      <c r="M273" s="64" t="str">
        <f>'HOW TO-&gt;'!$C$141</f>
        <v>dewi.ratnah@msc.com</v>
      </c>
      <c r="N273" s="60"/>
    </row>
    <row r="274" spans="2:14" s="130" customFormat="1" ht="12">
      <c r="B274" s="1536"/>
      <c r="C274" s="78" t="str">
        <f>'HOW TO-&gt;'!$A$108</f>
        <v>SHERWIN LIM</v>
      </c>
      <c r="D274" s="78" t="str">
        <f>'HOW TO-&gt;'!$B$108</f>
        <v>6011 2395</v>
      </c>
      <c r="E274" s="64" t="str">
        <f>'HOW TO-&gt;'!$C$108</f>
        <v>sherwin.lim@msc.com</v>
      </c>
      <c r="F274" s="60"/>
      <c r="G274" s="78" t="str">
        <f>'HOW TO-&gt;'!$A$127</f>
        <v>ANGELIA LAU</v>
      </c>
      <c r="H274" s="78" t="str">
        <f>'HOW TO-&gt;'!$B$127</f>
        <v>6011 2346</v>
      </c>
      <c r="I274" s="64" t="str">
        <f>'HOW TO-&gt;'!$C$127</f>
        <v>angelia.lau@msc.com</v>
      </c>
      <c r="J274" s="60"/>
      <c r="K274" s="78" t="str">
        <f>'HOW TO-&gt;'!$A$142</f>
        <v>YU TING</v>
      </c>
      <c r="L274" s="78" t="str">
        <f>'HOW TO-&gt;'!$B$142</f>
        <v>6011 2359</v>
      </c>
      <c r="M274" s="64" t="str">
        <f>'HOW TO-&gt;'!$C$142</f>
        <v>yuting.luo@msc.com</v>
      </c>
      <c r="N274" s="60"/>
    </row>
    <row r="275" spans="2:14" s="130" customFormat="1" ht="12">
      <c r="B275" s="1536"/>
      <c r="C275" s="78" t="str">
        <f>'HOW TO-&gt;'!$A$109</f>
        <v>CHOK KAR HEE</v>
      </c>
      <c r="D275" s="78" t="str">
        <f>'HOW TO-&gt;'!$B$109</f>
        <v>6011 2397</v>
      </c>
      <c r="E275" s="64" t="str">
        <f>'HOW TO-&gt;'!$C$109</f>
        <v>karhee.chok@msc.com</v>
      </c>
      <c r="F275" s="60"/>
      <c r="G275" s="78" t="str">
        <f>'HOW TO-&gt;'!$A$128</f>
        <v>NOOR AFNINDAH</v>
      </c>
      <c r="H275" s="78" t="str">
        <f>'HOW TO-&gt;'!$B$128</f>
        <v>6011 2347</v>
      </c>
      <c r="I275" s="64" t="str">
        <f>'HOW TO-&gt;'!$C$128</f>
        <v>noor.afnindah@msc.com</v>
      </c>
      <c r="J275" s="60"/>
      <c r="K275" s="78" t="str">
        <f>'HOW TO-&gt;'!$A$143</f>
        <v>SHAN SHAN</v>
      </c>
      <c r="L275" s="78" t="str">
        <f>'HOW TO-&gt;'!$B$143</f>
        <v>6011 2353</v>
      </c>
      <c r="M275" s="64" t="str">
        <f>'HOW TO-&gt;'!$C$143</f>
        <v>shanshan.chin@msc.com</v>
      </c>
      <c r="N275" s="60"/>
    </row>
    <row r="276" spans="2:14" s="130" customFormat="1" ht="12">
      <c r="B276" s="1536"/>
      <c r="C276" s="78" t="str">
        <f>'HOW TO-&gt;'!$A$110</f>
        <v>LEWIS SOH</v>
      </c>
      <c r="D276" s="78" t="str">
        <f>'HOW TO-&gt;'!$B$110</f>
        <v>6011 7905</v>
      </c>
      <c r="E276" s="64" t="str">
        <f>'HOW TO-&gt;'!$C$110</f>
        <v>lewis.soh@msc.com</v>
      </c>
      <c r="F276" s="60"/>
      <c r="G276" s="78" t="str">
        <f>'HOW TO-&gt;'!$A$129</f>
        <v>NG CHING WEI</v>
      </c>
      <c r="H276" s="78" t="str">
        <f>'HOW TO-&gt;'!$B$129</f>
        <v>6011 2404</v>
      </c>
      <c r="I276" s="64" t="str">
        <f>'HOW TO-&gt;'!$C$129</f>
        <v>chingwei.ng@msc.com</v>
      </c>
      <c r="J276" s="60"/>
      <c r="K276" s="78" t="str">
        <f>'HOW TO-&gt;'!$A$144</f>
        <v>EUNICE</v>
      </c>
      <c r="L276" s="78" t="str">
        <f>'HOW TO-&gt;'!$B$144</f>
        <v>6011 2355</v>
      </c>
      <c r="M276" s="64" t="str">
        <f>'HOW TO-&gt;'!$C$144</f>
        <v>eunice.chan@msc.com</v>
      </c>
      <c r="N276" s="60"/>
    </row>
    <row r="277" spans="2:14" s="130" customFormat="1" ht="12">
      <c r="B277" s="1536"/>
      <c r="C277" s="78" t="str">
        <f>'HOW TO-&gt;'!$A$111</f>
        <v xml:space="preserve">MELVIN TAN </v>
      </c>
      <c r="D277" s="78" t="str">
        <f>'HOW TO-&gt;'!$B$111</f>
        <v>6011 0561</v>
      </c>
      <c r="E277" s="64" t="str">
        <f>'HOW TO-&gt;'!$C$111</f>
        <v>melvin.tan@msc.com</v>
      </c>
      <c r="F277" s="60"/>
      <c r="G277" s="78" t="str">
        <f>'HOW TO-&gt;'!$A$130</f>
        <v>ZOEY ONG</v>
      </c>
      <c r="H277" s="78">
        <f>'HOW TO-&gt;'!$B$130</f>
        <v>0</v>
      </c>
      <c r="I277" s="64" t="str">
        <f>'HOW TO-&gt;'!$C$130</f>
        <v>zoey.ong@msc.com</v>
      </c>
      <c r="J277" s="60"/>
      <c r="K277" s="78" t="str">
        <f>'HOW TO-&gt;'!$A$145</f>
        <v>HAZEL</v>
      </c>
      <c r="L277" s="78" t="str">
        <f>'HOW TO-&gt;'!$B$145</f>
        <v>6011 2435</v>
      </c>
      <c r="M277" s="64" t="str">
        <f>'HOW TO-&gt;'!$C$145</f>
        <v>hazel.toh@msc.com</v>
      </c>
      <c r="N277" s="60"/>
    </row>
    <row r="278" spans="2:14" s="130" customFormat="1" ht="12">
      <c r="B278" s="1536"/>
      <c r="C278" s="78" t="str">
        <f>'HOW TO-&gt;'!$A$112</f>
        <v>SUE ANN SOON</v>
      </c>
      <c r="D278" s="78" t="str">
        <f>'HOW TO-&gt;'!$B$112</f>
        <v>6011 2327</v>
      </c>
      <c r="E278" s="64" t="str">
        <f>'HOW TO-&gt;'!$C$112</f>
        <v>sueann.soon@msc.com</v>
      </c>
      <c r="F278" s="60"/>
      <c r="G278" s="78" t="str">
        <f>'HOW TO-&gt;'!$A$131</f>
        <v>.</v>
      </c>
      <c r="H278" s="78" t="str">
        <f>'HOW TO-&gt;'!$B$131</f>
        <v>.</v>
      </c>
      <c r="I278" s="64" t="str">
        <f>'HOW TO-&gt;'!$C$131</f>
        <v>.</v>
      </c>
      <c r="J278" s="60"/>
      <c r="K278" s="78">
        <f>'HOW TO-&gt;'!$A$146</f>
        <v>0</v>
      </c>
      <c r="L278" s="78">
        <f>'HOW TO-&gt;'!$B$146</f>
        <v>0</v>
      </c>
      <c r="M278" s="64">
        <f>'HOW TO-&gt;'!$C$146</f>
        <v>0</v>
      </c>
      <c r="N278" s="60"/>
    </row>
    <row r="279" spans="2:14" s="130" customFormat="1" ht="12">
      <c r="B279" s="1536"/>
      <c r="C279" s="78" t="str">
        <f>'HOW TO-&gt;'!$A$113</f>
        <v>LAWRENCE ANG (CROSS-TRADE)</v>
      </c>
      <c r="D279" s="78" t="str">
        <f>'HOW TO-&gt;'!$B$113</f>
        <v>6011 2400</v>
      </c>
      <c r="E279" s="64" t="str">
        <f>'HOW TO-&gt;'!$C$113</f>
        <v>lawrence.ang@msc.com</v>
      </c>
      <c r="F279" s="60"/>
      <c r="G279" s="78">
        <f>'HOW TO-&gt;'!$A$132</f>
        <v>0</v>
      </c>
      <c r="H279" s="78">
        <f>'HOW TO-&gt;'!$B$132</f>
        <v>0</v>
      </c>
      <c r="I279" s="64">
        <f>'HOW TO-&gt;'!$C$132</f>
        <v>0</v>
      </c>
      <c r="J279" s="60"/>
      <c r="K279" s="78">
        <f>'HOW TO-&gt;'!$A$147</f>
        <v>0</v>
      </c>
      <c r="L279" s="78">
        <f>'HOW TO-&gt;'!$B$147</f>
        <v>0</v>
      </c>
      <c r="M279" s="64">
        <f>'HOW TO-&gt;'!$C$147</f>
        <v>0</v>
      </c>
      <c r="N279" s="60"/>
    </row>
    <row r="280" spans="2:14" s="203" customFormat="1" ht="11.25">
      <c r="B280" s="1322"/>
      <c r="C280" s="78" t="str">
        <f>'HOW TO-&gt;'!$A$114</f>
        <v>DARIUS ONG</v>
      </c>
      <c r="D280" s="78" t="str">
        <f>'HOW TO-&gt;'!$B$114</f>
        <v>6011 2396</v>
      </c>
      <c r="E280" s="64" t="str">
        <f>'HOW TO-&gt;'!$C$114</f>
        <v>darius.ong@msc.com</v>
      </c>
      <c r="F280" s="60"/>
      <c r="G280" s="60"/>
      <c r="H280" s="82"/>
      <c r="I280" s="250"/>
      <c r="J280" s="60"/>
      <c r="K280" s="78">
        <f>'HOW TO-&gt;'!$A$148</f>
        <v>0</v>
      </c>
      <c r="L280" s="78">
        <f>'HOW TO-&gt;'!$B$148</f>
        <v>0</v>
      </c>
      <c r="M280" s="64">
        <f>'HOW TO-&gt;'!$C$148</f>
        <v>0</v>
      </c>
      <c r="N280" s="60"/>
    </row>
    <row r="281" spans="2:14" s="203" customFormat="1" ht="11.25">
      <c r="B281" s="1322"/>
      <c r="C281" s="78" t="str">
        <f>'HOW TO-&gt;'!$A$115</f>
        <v>YURIKO KHOO</v>
      </c>
      <c r="D281" s="78" t="str">
        <f>'HOW TO-&gt;'!$B$115</f>
        <v>6011 2402</v>
      </c>
      <c r="E281" s="64" t="str">
        <f>'HOW TO-&gt;'!$C$115</f>
        <v>yuriko.k@msc.com</v>
      </c>
      <c r="F281" s="60"/>
      <c r="G281" s="60"/>
      <c r="H281" s="82"/>
      <c r="I281" s="82"/>
      <c r="J281" s="250"/>
      <c r="K281" s="78"/>
      <c r="L281" s="78"/>
      <c r="M281" s="64"/>
      <c r="N281" s="60"/>
    </row>
    <row r="282" spans="2:14" s="203" customFormat="1" ht="11.25">
      <c r="C282" s="78" t="str">
        <f>'HOW TO-&gt;'!$A$116</f>
        <v>VICKY ZHU</v>
      </c>
      <c r="D282" s="78" t="str">
        <f>'HOW TO-&gt;'!$B$116</f>
        <v>6011 7900</v>
      </c>
      <c r="E282" s="64" t="str">
        <f>'HOW TO-&gt;'!$C$116</f>
        <v>vicky.zhu@msc.com</v>
      </c>
      <c r="F282" s="60"/>
      <c r="G282" s="60"/>
      <c r="H282" s="60"/>
      <c r="I282" s="60"/>
      <c r="J282" s="60"/>
      <c r="K282" s="60"/>
      <c r="L282" s="60"/>
      <c r="M282" s="60"/>
      <c r="N282" s="60"/>
    </row>
    <row r="283" spans="2:14">
      <c r="C283" s="60"/>
      <c r="D283" s="60"/>
      <c r="E283" s="60"/>
      <c r="F283" s="60"/>
      <c r="G283" s="60"/>
      <c r="H283" s="60"/>
      <c r="I283" s="60"/>
      <c r="J283" s="60"/>
      <c r="K283" s="60"/>
      <c r="L283" s="60"/>
      <c r="M283" s="60"/>
      <c r="N283" s="60"/>
    </row>
    <row r="284" spans="2:14">
      <c r="C284" s="78" t="str">
        <f>'HOW TO-&gt;'!$A$119</f>
        <v xml:space="preserve">MAIN LINE  </v>
      </c>
      <c r="D284" s="78" t="str">
        <f>'HOW TO-&gt;'!$B$119</f>
        <v>6011 2424</v>
      </c>
      <c r="E284" s="64">
        <f>'HOW TO-&gt;'!$C$119</f>
        <v>0</v>
      </c>
      <c r="F284" s="60"/>
      <c r="G284" s="60"/>
      <c r="H284" s="60"/>
      <c r="I284" s="60"/>
      <c r="J284" s="60"/>
      <c r="K284" s="60"/>
      <c r="L284" s="60"/>
      <c r="M284" s="60"/>
      <c r="N284" s="60"/>
    </row>
    <row r="285" spans="2:14">
      <c r="C285" s="78">
        <f>'HOW TO-&gt;'!$A$120</f>
        <v>0</v>
      </c>
      <c r="D285" s="78">
        <f>'HOW TO-&gt;'!$B$120</f>
        <v>0</v>
      </c>
      <c r="E285" s="64">
        <f>'HOW TO-&gt;'!$C$120</f>
        <v>0</v>
      </c>
      <c r="F285" s="60"/>
      <c r="G285" s="60"/>
      <c r="H285" s="60"/>
      <c r="I285" s="60"/>
      <c r="J285" s="60"/>
      <c r="K285" s="60"/>
      <c r="L285" s="60"/>
      <c r="M285" s="60"/>
      <c r="N285" s="60"/>
    </row>
    <row r="286" spans="2:14">
      <c r="C286" s="3686"/>
      <c r="D286" s="3686"/>
      <c r="E286" s="3686"/>
    </row>
    <row r="287" spans="2:14">
      <c r="C287" s="3686"/>
      <c r="D287" s="3686"/>
      <c r="E287" s="3686"/>
    </row>
    <row r="288" spans="2:14">
      <c r="C288" s="3686"/>
      <c r="D288" s="3686"/>
      <c r="E288" s="3686"/>
    </row>
    <row r="289" spans="3:5">
      <c r="C289" s="3686"/>
      <c r="D289" s="3686"/>
      <c r="E289" s="3686"/>
    </row>
    <row r="290" spans="3:5">
      <c r="C290" s="3686"/>
      <c r="D290" s="3686"/>
      <c r="E290" s="3686"/>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69" display="custsvc@msca.com.sg" xr:uid="{175DDECD-0F27-4AA4-B105-BA913AD3FC08}"/>
    <hyperlink ref="M269" display="sinexp@msca.com.sg" xr:uid="{AEAEF378-76F0-472B-B449-CA03752ABCCA}"/>
    <hyperlink ref="E268" r:id="rId21" xr:uid="{46727C4E-A868-4104-995D-AD5A9FDB00E6}"/>
    <hyperlink ref="E269" display="mktg-dept@msca.com.sg" xr:uid="{23DDE3DF-727E-485A-80A6-E79FDE494D5F}"/>
    <hyperlink ref="N194"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07"/>
  <sheetViews>
    <sheetView zoomScale="80" zoomScaleNormal="80" workbookViewId="0">
      <pane xSplit="1" ySplit="30" topLeftCell="B33" activePane="bottomRight" state="frozen"/>
      <selection pane="topRight" activeCell="A81" sqref="A81:A91"/>
      <selection pane="bottomLeft" activeCell="A81" sqref="A81:A91"/>
      <selection pane="bottomRight" activeCell="B51" sqref="B51"/>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8" t="s">
        <v>93</v>
      </c>
      <c r="C2" s="44"/>
    </row>
    <row r="3" spans="1:230" ht="11.25" customHeight="1">
      <c r="C3" s="45"/>
      <c r="F3" s="45"/>
      <c r="G3" s="45"/>
      <c r="H3" s="45"/>
      <c r="I3" s="45"/>
      <c r="J3" s="45"/>
      <c r="K3" s="37"/>
      <c r="L3" s="37"/>
    </row>
    <row r="4" spans="1:230" ht="21.75" customHeight="1">
      <c r="A4" s="10"/>
      <c r="C4" s="46"/>
      <c r="E4" s="45"/>
      <c r="F4" s="9" t="s">
        <v>8757</v>
      </c>
      <c r="G4" s="46"/>
      <c r="H4" s="46"/>
      <c r="I4" s="46"/>
      <c r="J4" s="46"/>
      <c r="K4" s="37"/>
      <c r="L4" s="37"/>
    </row>
    <row r="5" spans="1:230" s="14" customFormat="1" ht="26.25" customHeight="1">
      <c r="A5" s="106"/>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7"/>
      <c r="B6" s="1380" t="s">
        <v>8758</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7"/>
      <c r="B7" s="2604"/>
      <c r="C7" s="2590"/>
      <c r="D7" s="2591" t="s">
        <v>96</v>
      </c>
      <c r="E7" s="2605" t="s">
        <v>4648</v>
      </c>
      <c r="F7" s="2606" t="s">
        <v>8759</v>
      </c>
      <c r="G7" s="2606" t="s">
        <v>2077</v>
      </c>
      <c r="H7" s="2607" t="s">
        <v>658</v>
      </c>
      <c r="I7" s="2607" t="s">
        <v>837</v>
      </c>
      <c r="J7" s="2607" t="s">
        <v>918</v>
      </c>
      <c r="K7" s="2608" t="s">
        <v>1617</v>
      </c>
      <c r="L7" s="2595" t="s">
        <v>1392</v>
      </c>
      <c r="M7" s="2144" t="s">
        <v>8017</v>
      </c>
      <c r="N7" s="151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7"/>
      <c r="B8" s="2584" t="s">
        <v>4956</v>
      </c>
      <c r="C8" s="2597" t="s">
        <v>4957</v>
      </c>
      <c r="D8" s="2598" t="s">
        <v>2862</v>
      </c>
      <c r="E8" s="2566" t="s">
        <v>5442</v>
      </c>
      <c r="F8" s="2561"/>
      <c r="G8" s="2561"/>
      <c r="H8" s="2567" t="s">
        <v>3238</v>
      </c>
      <c r="I8" s="2567" t="s">
        <v>3562</v>
      </c>
      <c r="J8" s="2567" t="s">
        <v>3219</v>
      </c>
      <c r="K8" s="2609" t="s">
        <v>4570</v>
      </c>
      <c r="L8" s="2567" t="s">
        <v>3220</v>
      </c>
      <c r="M8" s="1512"/>
      <c r="N8" s="151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7"/>
      <c r="B9" s="2568" t="s">
        <v>1965</v>
      </c>
      <c r="C9" s="2569" t="s">
        <v>4959</v>
      </c>
      <c r="D9" s="2498">
        <v>45329</v>
      </c>
      <c r="E9" s="1855">
        <v>45339</v>
      </c>
      <c r="F9" s="2570" t="s">
        <v>404</v>
      </c>
      <c r="G9" s="2503" t="s">
        <v>8760</v>
      </c>
      <c r="H9" s="2503">
        <v>45346</v>
      </c>
      <c r="I9" s="2571">
        <v>45368</v>
      </c>
      <c r="J9" s="2571">
        <v>45372</v>
      </c>
      <c r="K9" s="2610">
        <v>45374</v>
      </c>
      <c r="L9" s="2571">
        <v>45378</v>
      </c>
      <c r="M9" s="1154"/>
      <c r="N9" s="1508"/>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7"/>
      <c r="B10" s="2504" t="s">
        <v>4961</v>
      </c>
      <c r="C10" s="2505" t="s">
        <v>4962</v>
      </c>
      <c r="D10" s="2506">
        <v>45328</v>
      </c>
      <c r="E10" s="2507">
        <v>45338</v>
      </c>
      <c r="F10" s="2611"/>
      <c r="G10" s="2510"/>
      <c r="H10" s="2510"/>
      <c r="I10" s="2510"/>
      <c r="J10" s="2510"/>
      <c r="K10" s="2612"/>
      <c r="L10" s="2510"/>
      <c r="M10" s="1154"/>
      <c r="N10" s="1508"/>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7"/>
      <c r="B11" s="2496" t="s">
        <v>2013</v>
      </c>
      <c r="C11" s="2497" t="s">
        <v>2014</v>
      </c>
      <c r="D11" s="2569">
        <v>45558</v>
      </c>
      <c r="E11" s="2515">
        <v>45569</v>
      </c>
      <c r="F11" s="2516" t="s">
        <v>404</v>
      </c>
      <c r="G11" s="2522" t="s">
        <v>8489</v>
      </c>
      <c r="H11" s="2503">
        <v>45576</v>
      </c>
      <c r="I11" s="2571">
        <v>45598</v>
      </c>
      <c r="J11" s="2571">
        <v>45602</v>
      </c>
      <c r="K11" s="2610">
        <v>45604</v>
      </c>
      <c r="L11" s="2571">
        <v>45608</v>
      </c>
      <c r="M11" s="1154"/>
      <c r="N11" s="151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7"/>
      <c r="B12" s="2523"/>
      <c r="C12" s="2517"/>
      <c r="D12" s="2517"/>
      <c r="E12" s="1583"/>
      <c r="F12" s="2750" t="s">
        <v>8761</v>
      </c>
      <c r="G12" s="2510"/>
      <c r="H12" s="2510"/>
      <c r="I12" s="2510"/>
      <c r="J12" s="2510"/>
      <c r="K12" s="2612"/>
      <c r="L12" s="2510"/>
      <c r="M12" s="1154"/>
      <c r="N12" s="151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7"/>
      <c r="B13" s="2496" t="s">
        <v>2066</v>
      </c>
      <c r="C13" s="2497" t="s">
        <v>2067</v>
      </c>
      <c r="D13" s="2497">
        <v>45681</v>
      </c>
      <c r="E13" s="2515">
        <v>45692</v>
      </c>
      <c r="F13" s="2519" t="s">
        <v>8762</v>
      </c>
      <c r="G13" s="2522" t="s">
        <v>8501</v>
      </c>
      <c r="H13" s="2522">
        <v>45695</v>
      </c>
      <c r="I13" s="2613">
        <v>45717</v>
      </c>
      <c r="J13" s="2613">
        <v>45721</v>
      </c>
      <c r="K13" s="2614">
        <v>45723</v>
      </c>
      <c r="L13" s="2613">
        <v>45727</v>
      </c>
      <c r="M13" s="1154"/>
      <c r="N13" s="150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7"/>
      <c r="B14" s="2523"/>
      <c r="C14" s="2517"/>
      <c r="D14" s="2517"/>
      <c r="E14" s="1583"/>
      <c r="F14" s="2575"/>
      <c r="G14" s="2511"/>
      <c r="H14" s="879"/>
      <c r="I14" s="879"/>
      <c r="J14" s="879"/>
      <c r="K14" s="1513"/>
      <c r="L14" s="879"/>
      <c r="M14" s="1154"/>
      <c r="N14" s="1508"/>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7"/>
      <c r="B15" s="2856"/>
      <c r="C15" s="2857"/>
      <c r="D15" s="2857"/>
      <c r="E15" s="2858"/>
      <c r="F15" s="2925"/>
      <c r="G15" s="2861"/>
      <c r="H15" s="1154"/>
      <c r="I15" s="1154"/>
      <c r="J15" s="1154"/>
      <c r="K15" s="1154"/>
      <c r="L15" s="1154"/>
      <c r="M15" s="1154"/>
      <c r="N15" s="1508"/>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7"/>
      <c r="B16" s="2604"/>
      <c r="C16" s="2590"/>
      <c r="D16" s="2591" t="s">
        <v>96</v>
      </c>
      <c r="E16" s="2605" t="s">
        <v>4648</v>
      </c>
      <c r="F16" s="2606" t="s">
        <v>8759</v>
      </c>
      <c r="G16" s="2606" t="s">
        <v>2077</v>
      </c>
      <c r="H16" s="2607" t="s">
        <v>658</v>
      </c>
      <c r="I16" s="2607" t="s">
        <v>837</v>
      </c>
      <c r="J16" s="2608" t="s">
        <v>1617</v>
      </c>
      <c r="K16" s="2607" t="s">
        <v>918</v>
      </c>
      <c r="L16" s="2607" t="s">
        <v>1754</v>
      </c>
      <c r="M16" s="2144" t="s">
        <v>8017</v>
      </c>
      <c r="N16" s="1508"/>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7"/>
      <c r="B17" s="2953" t="s">
        <v>4652</v>
      </c>
      <c r="C17" s="2954" t="s">
        <v>4653</v>
      </c>
      <c r="D17" s="2955" t="s">
        <v>3233</v>
      </c>
      <c r="E17" s="2566"/>
      <c r="F17" s="2561"/>
      <c r="G17" s="3287" t="s">
        <v>3378</v>
      </c>
      <c r="H17" s="2567" t="s">
        <v>3238</v>
      </c>
      <c r="I17" s="2567"/>
      <c r="J17" s="2567"/>
      <c r="K17" s="2609"/>
      <c r="L17" s="2567"/>
      <c r="M17" s="1512"/>
      <c r="N17" s="1508"/>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7"/>
      <c r="B18" s="2957" t="s">
        <v>2040</v>
      </c>
      <c r="C18" s="2498" t="s">
        <v>2070</v>
      </c>
      <c r="D18" s="2498">
        <v>45689</v>
      </c>
      <c r="E18" s="1855">
        <v>45700</v>
      </c>
      <c r="F18" s="2516" t="s">
        <v>404</v>
      </c>
      <c r="G18" s="1691"/>
      <c r="H18" s="2984">
        <v>45702</v>
      </c>
      <c r="I18" s="2986">
        <v>45732</v>
      </c>
      <c r="J18" s="2986">
        <v>45733</v>
      </c>
      <c r="K18" s="2996">
        <v>45735</v>
      </c>
      <c r="L18" s="2986">
        <v>45743</v>
      </c>
      <c r="M18" s="1154"/>
      <c r="N18" s="1508"/>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7"/>
      <c r="B19" s="2523"/>
      <c r="C19" s="2517"/>
      <c r="D19" s="2517"/>
      <c r="E19" s="1583"/>
      <c r="F19" s="2979"/>
      <c r="G19" s="1181"/>
      <c r="H19" s="1477"/>
      <c r="I19" s="1477"/>
      <c r="J19" s="1477"/>
      <c r="K19" s="1477"/>
      <c r="L19" s="1477"/>
      <c r="M19" s="1154"/>
      <c r="N19" s="1508"/>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7"/>
      <c r="B20" s="3057" t="s">
        <v>2040</v>
      </c>
      <c r="C20" s="2960" t="s">
        <v>4696</v>
      </c>
      <c r="D20" s="2960">
        <v>45765</v>
      </c>
      <c r="E20" s="2989">
        <v>45776</v>
      </c>
      <c r="F20" s="3063" t="s">
        <v>2181</v>
      </c>
      <c r="G20" s="1691" t="s">
        <v>8486</v>
      </c>
      <c r="H20" s="2984">
        <v>45772</v>
      </c>
      <c r="I20" s="2986">
        <v>45802</v>
      </c>
      <c r="J20" s="2986">
        <v>45803</v>
      </c>
      <c r="K20" s="2996">
        <v>45805</v>
      </c>
      <c r="L20" s="2986">
        <v>45813</v>
      </c>
      <c r="M20" s="1154"/>
      <c r="N20" s="1508"/>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7"/>
      <c r="B21" s="3058"/>
      <c r="C21" s="2964"/>
      <c r="D21" s="2964"/>
      <c r="E21" s="3059"/>
      <c r="F21" s="2979"/>
      <c r="G21" s="1181"/>
      <c r="H21" s="1477"/>
      <c r="I21" s="1477"/>
      <c r="J21" s="1477"/>
      <c r="K21" s="1584"/>
      <c r="L21" s="1477"/>
      <c r="M21" s="1154"/>
      <c r="N21" s="1508"/>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7"/>
      <c r="B22" s="3057" t="s">
        <v>4688</v>
      </c>
      <c r="C22" s="3210" t="s">
        <v>4983</v>
      </c>
      <c r="D22" s="3210">
        <v>45787</v>
      </c>
      <c r="E22" s="1691">
        <v>45801</v>
      </c>
      <c r="F22" s="3060" t="s">
        <v>8762</v>
      </c>
      <c r="G22" s="1691" t="s">
        <v>8511</v>
      </c>
      <c r="H22" s="1691">
        <v>45793</v>
      </c>
      <c r="I22" s="1694">
        <v>45823</v>
      </c>
      <c r="J22" s="1694">
        <v>45824</v>
      </c>
      <c r="K22" s="2968">
        <v>45826</v>
      </c>
      <c r="L22" s="1694">
        <v>45834</v>
      </c>
      <c r="M22" s="1154"/>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7"/>
      <c r="B23" s="3058"/>
      <c r="C23" s="2964"/>
      <c r="D23" s="2964"/>
      <c r="E23" s="1583"/>
      <c r="F23" s="2979"/>
      <c r="G23" s="1181"/>
      <c r="H23" s="1477"/>
      <c r="I23" s="1477"/>
      <c r="J23" s="1477"/>
      <c r="K23" s="1584"/>
      <c r="L23" s="1477"/>
      <c r="M23" s="1154"/>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7"/>
      <c r="B24" s="1380" t="s">
        <v>8758</v>
      </c>
      <c r="C24" s="60"/>
      <c r="D24" s="60"/>
      <c r="E24" s="60"/>
      <c r="F24" s="60"/>
      <c r="G24" s="60"/>
      <c r="H24" s="60"/>
      <c r="I24" s="65"/>
      <c r="J24" s="65"/>
      <c r="K24" s="65"/>
      <c r="L24" s="65"/>
      <c r="M24" s="3080"/>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7"/>
      <c r="B25" s="2604"/>
      <c r="C25" s="2590"/>
      <c r="D25" s="2591" t="s">
        <v>96</v>
      </c>
      <c r="E25" s="2605" t="s">
        <v>4648</v>
      </c>
      <c r="F25" s="2606" t="s">
        <v>8759</v>
      </c>
      <c r="G25" s="2606" t="s">
        <v>2077</v>
      </c>
      <c r="H25" s="2607" t="s">
        <v>658</v>
      </c>
      <c r="I25" s="2607" t="s">
        <v>1285</v>
      </c>
      <c r="J25" s="2608" t="s">
        <v>837</v>
      </c>
      <c r="K25" s="2607" t="s">
        <v>8763</v>
      </c>
      <c r="L25" s="2607" t="s">
        <v>787</v>
      </c>
      <c r="M25" s="2608" t="s">
        <v>1617</v>
      </c>
      <c r="N25" s="2607" t="s">
        <v>918</v>
      </c>
      <c r="O25" s="2144" t="s">
        <v>8017</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7"/>
      <c r="B26" s="2953" t="s">
        <v>4652</v>
      </c>
      <c r="C26" s="2954" t="s">
        <v>7723</v>
      </c>
      <c r="D26" s="2955" t="s">
        <v>3233</v>
      </c>
      <c r="E26" s="2566"/>
      <c r="F26" s="2561"/>
      <c r="G26" s="3287" t="s">
        <v>3233</v>
      </c>
      <c r="H26" s="2567" t="s">
        <v>3238</v>
      </c>
      <c r="I26" s="2567"/>
      <c r="J26" s="2567"/>
      <c r="K26" s="2609"/>
      <c r="L26" s="2567"/>
      <c r="M26" s="2567"/>
      <c r="N26" s="2567"/>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7"/>
      <c r="B27" s="3057" t="s">
        <v>4692</v>
      </c>
      <c r="C27" s="2960" t="s">
        <v>4708</v>
      </c>
      <c r="D27" s="2960">
        <v>45802</v>
      </c>
      <c r="E27" s="2989">
        <v>45819</v>
      </c>
      <c r="F27" s="3060" t="s">
        <v>8764</v>
      </c>
      <c r="G27" s="1691" t="s">
        <v>8765</v>
      </c>
      <c r="H27" s="1691">
        <v>45819</v>
      </c>
      <c r="I27" s="3299">
        <v>45837</v>
      </c>
      <c r="J27" s="3299">
        <v>45845</v>
      </c>
      <c r="K27" s="2968">
        <v>45852</v>
      </c>
      <c r="L27" s="2968">
        <v>45855</v>
      </c>
      <c r="M27" s="2968">
        <v>45858</v>
      </c>
      <c r="N27" s="1694">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7"/>
      <c r="B28" s="3058"/>
      <c r="C28" s="2964"/>
      <c r="D28" s="2964"/>
      <c r="E28" s="3059"/>
      <c r="F28" s="3061"/>
      <c r="G28" s="1181"/>
      <c r="H28" s="1477"/>
      <c r="I28" s="1477"/>
      <c r="J28" s="1477"/>
      <c r="K28" s="1584"/>
      <c r="L28" s="1477"/>
      <c r="M28" s="3321"/>
      <c r="N28" s="1477"/>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7"/>
      <c r="B29" s="4303"/>
      <c r="C29" s="4304"/>
      <c r="D29" s="4305" t="s">
        <v>96</v>
      </c>
      <c r="E29" s="4306" t="s">
        <v>4648</v>
      </c>
      <c r="F29" s="4307" t="s">
        <v>8759</v>
      </c>
      <c r="G29" s="4307" t="s">
        <v>2077</v>
      </c>
      <c r="H29" s="4308" t="s">
        <v>658</v>
      </c>
      <c r="I29" s="4309" t="s">
        <v>1285</v>
      </c>
      <c r="J29" s="4310" t="s">
        <v>837</v>
      </c>
      <c r="K29" s="4310" t="s">
        <v>1617</v>
      </c>
      <c r="L29" s="4310" t="s">
        <v>918</v>
      </c>
      <c r="M29" s="4308" t="s">
        <v>1392</v>
      </c>
      <c r="N29" s="3322"/>
      <c r="O29" s="4298" t="s">
        <v>7978</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7"/>
      <c r="B30" s="4311" t="s">
        <v>4956</v>
      </c>
      <c r="C30" s="4312" t="s">
        <v>7723</v>
      </c>
      <c r="D30" s="4313" t="s">
        <v>3233</v>
      </c>
      <c r="E30" s="4314"/>
      <c r="F30" s="4315"/>
      <c r="G30" s="4316" t="s">
        <v>3233</v>
      </c>
      <c r="H30" s="4317" t="s">
        <v>3238</v>
      </c>
      <c r="I30" s="4317"/>
      <c r="J30" s="4317"/>
      <c r="K30" s="4318"/>
      <c r="L30" s="4318"/>
      <c r="M30" s="4319"/>
      <c r="N30" s="386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3410"/>
      <c r="B31" s="4336" t="s">
        <v>8271</v>
      </c>
      <c r="C31" s="4337" t="s">
        <v>8272</v>
      </c>
      <c r="D31" s="4338">
        <v>45931</v>
      </c>
      <c r="E31" s="4333" t="s">
        <v>391</v>
      </c>
      <c r="F31" s="4339" t="s">
        <v>404</v>
      </c>
      <c r="G31" s="4324" t="s">
        <v>8514</v>
      </c>
      <c r="H31" s="4340">
        <v>45945</v>
      </c>
      <c r="I31" s="4341">
        <v>45963</v>
      </c>
      <c r="J31" s="4341">
        <v>45971</v>
      </c>
      <c r="K31" s="4342">
        <v>45976</v>
      </c>
      <c r="L31" s="4342">
        <v>45979</v>
      </c>
      <c r="M31" s="4341">
        <v>45982</v>
      </c>
      <c r="N31" s="148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3410"/>
      <c r="B32" s="4328"/>
      <c r="C32" s="4329"/>
      <c r="D32" s="4329"/>
      <c r="E32" s="4330"/>
      <c r="F32" s="4335"/>
      <c r="G32" s="4331"/>
      <c r="H32" s="4332"/>
      <c r="I32" s="4331"/>
      <c r="J32" s="4332"/>
      <c r="K32" s="4330"/>
      <c r="L32" s="4330"/>
      <c r="M32" s="4332"/>
      <c r="N32" s="1484"/>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3410"/>
      <c r="B33" s="4320" t="s">
        <v>4688</v>
      </c>
      <c r="C33" s="4321" t="s">
        <v>7996</v>
      </c>
      <c r="D33" s="4321">
        <v>45934</v>
      </c>
      <c r="E33" s="4333" t="s">
        <v>391</v>
      </c>
      <c r="F33" s="4323" t="s">
        <v>8766</v>
      </c>
      <c r="G33" s="4324" t="s">
        <v>8514</v>
      </c>
      <c r="H33" s="4324">
        <v>45952</v>
      </c>
      <c r="I33" s="4325">
        <v>45970</v>
      </c>
      <c r="J33" s="4326">
        <v>45978</v>
      </c>
      <c r="K33" s="4327">
        <v>45983</v>
      </c>
      <c r="L33" s="4327">
        <v>45986</v>
      </c>
      <c r="M33" s="4326">
        <v>45989</v>
      </c>
      <c r="N33" s="1484"/>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3410"/>
      <c r="B34" s="4328"/>
      <c r="C34" s="4329"/>
      <c r="D34" s="4329"/>
      <c r="E34" s="4330"/>
      <c r="F34" s="4335"/>
      <c r="G34" s="4331"/>
      <c r="H34" s="4332"/>
      <c r="I34" s="4331"/>
      <c r="J34" s="4332"/>
      <c r="K34" s="4330"/>
      <c r="L34" s="4330"/>
      <c r="M34" s="4332"/>
      <c r="N34" s="1484"/>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c r="A35" s="3410"/>
      <c r="B35" s="4320" t="s">
        <v>1973</v>
      </c>
      <c r="C35" s="4321" t="s">
        <v>7780</v>
      </c>
      <c r="D35" s="4321">
        <v>45941</v>
      </c>
      <c r="E35" s="4322">
        <v>45955</v>
      </c>
      <c r="F35" s="4334" t="s">
        <v>8767</v>
      </c>
      <c r="G35" s="4324" t="s">
        <v>8514</v>
      </c>
      <c r="H35" s="4324">
        <v>45959</v>
      </c>
      <c r="I35" s="4325">
        <v>45977</v>
      </c>
      <c r="J35" s="4326">
        <v>45985</v>
      </c>
      <c r="K35" s="4327">
        <v>45990</v>
      </c>
      <c r="L35" s="4327">
        <v>45993</v>
      </c>
      <c r="M35" s="4326">
        <v>45996</v>
      </c>
      <c r="N35" s="1484"/>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Bot="1">
      <c r="A36" s="3410"/>
      <c r="B36" s="4328"/>
      <c r="C36" s="4329"/>
      <c r="D36" s="4329"/>
      <c r="E36" s="4330"/>
      <c r="F36" s="4335"/>
      <c r="G36" s="4331"/>
      <c r="H36" s="4332"/>
      <c r="I36" s="4331"/>
      <c r="J36" s="4332"/>
      <c r="K36" s="4330"/>
      <c r="L36" s="4330"/>
      <c r="M36" s="4332"/>
      <c r="N36" s="1484"/>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3410"/>
      <c r="B37" s="4320" t="s">
        <v>7783</v>
      </c>
      <c r="C37" s="4321" t="s">
        <v>7784</v>
      </c>
      <c r="D37" s="4321">
        <v>45953</v>
      </c>
      <c r="E37" s="4322">
        <f>D37+14</f>
        <v>45967</v>
      </c>
      <c r="F37" s="4334" t="s">
        <v>8762</v>
      </c>
      <c r="G37" s="4324" t="s">
        <v>8768</v>
      </c>
      <c r="H37" s="4324">
        <f>H35+7</f>
        <v>45966</v>
      </c>
      <c r="I37" s="4325">
        <f>H37+18</f>
        <v>45984</v>
      </c>
      <c r="J37" s="4326">
        <f>H37+26</f>
        <v>45992</v>
      </c>
      <c r="K37" s="4327">
        <f>H37+31</f>
        <v>45997</v>
      </c>
      <c r="L37" s="4327">
        <f>H37+34</f>
        <v>46000</v>
      </c>
      <c r="M37" s="4326">
        <f>H37+37</f>
        <v>46003</v>
      </c>
      <c r="N37" s="1484"/>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3410"/>
      <c r="B38" s="4328"/>
      <c r="C38" s="4329"/>
      <c r="D38" s="4329"/>
      <c r="E38" s="4330"/>
      <c r="F38" s="4335"/>
      <c r="G38" s="4331"/>
      <c r="H38" s="4332"/>
      <c r="I38" s="4331"/>
      <c r="J38" s="4332"/>
      <c r="K38" s="4330"/>
      <c r="L38" s="4330"/>
      <c r="M38" s="4332"/>
      <c r="N38" s="1484"/>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3410"/>
      <c r="B39" s="4320" t="s">
        <v>6886</v>
      </c>
      <c r="C39" s="4321" t="s">
        <v>7787</v>
      </c>
      <c r="D39" s="4562">
        <v>45957</v>
      </c>
      <c r="E39" s="4322">
        <f>D39+14</f>
        <v>45971</v>
      </c>
      <c r="F39" s="4323" t="s">
        <v>8769</v>
      </c>
      <c r="G39" s="4324" t="s">
        <v>8770</v>
      </c>
      <c r="H39" s="4324">
        <f>H37+7</f>
        <v>45973</v>
      </c>
      <c r="I39" s="4325">
        <f>H39+18</f>
        <v>45991</v>
      </c>
      <c r="J39" s="4326">
        <f>H39+26</f>
        <v>45999</v>
      </c>
      <c r="K39" s="4327">
        <f>H39+31</f>
        <v>46004</v>
      </c>
      <c r="L39" s="4327">
        <f>H39+34</f>
        <v>46007</v>
      </c>
      <c r="M39" s="4326">
        <f>H39+37</f>
        <v>46010</v>
      </c>
      <c r="N39" s="1484"/>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3410"/>
      <c r="B40" s="4328"/>
      <c r="C40" s="4329"/>
      <c r="D40" s="4329"/>
      <c r="E40" s="4330"/>
      <c r="F40" s="4335"/>
      <c r="G40" s="4331"/>
      <c r="H40" s="4332"/>
      <c r="I40" s="4331"/>
      <c r="J40" s="4332"/>
      <c r="K40" s="4330"/>
      <c r="L40" s="4330"/>
      <c r="M40" s="4332"/>
      <c r="N40" s="1484"/>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410"/>
      <c r="B41" s="4320" t="s">
        <v>4692</v>
      </c>
      <c r="C41" s="4321" t="s">
        <v>7790</v>
      </c>
      <c r="D41" s="4563">
        <v>45965</v>
      </c>
      <c r="E41" s="4322">
        <f>D41+14</f>
        <v>45979</v>
      </c>
      <c r="F41" s="4323" t="s">
        <v>8771</v>
      </c>
      <c r="G41" s="4324" t="s">
        <v>8511</v>
      </c>
      <c r="H41" s="4324">
        <f>H39+7</f>
        <v>45980</v>
      </c>
      <c r="I41" s="4325">
        <f>H41+18</f>
        <v>45998</v>
      </c>
      <c r="J41" s="4326">
        <f>H41+26</f>
        <v>46006</v>
      </c>
      <c r="K41" s="4327">
        <f>H41+31</f>
        <v>46011</v>
      </c>
      <c r="L41" s="4327">
        <f>H41+34</f>
        <v>46014</v>
      </c>
      <c r="M41" s="4326">
        <f>H41+37</f>
        <v>46017</v>
      </c>
      <c r="N41" s="1484"/>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410"/>
      <c r="B42" s="4328"/>
      <c r="C42" s="4329"/>
      <c r="D42" s="4329"/>
      <c r="E42" s="4330"/>
      <c r="F42" s="4335"/>
      <c r="G42" s="4331"/>
      <c r="H42" s="4332"/>
      <c r="I42" s="4331"/>
      <c r="J42" s="4332"/>
      <c r="K42" s="4330"/>
      <c r="L42" s="4330"/>
      <c r="M42" s="4332"/>
      <c r="N42" s="1484"/>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410"/>
      <c r="B43" s="4343" t="s">
        <v>404</v>
      </c>
      <c r="C43" s="4321" t="s">
        <v>7794</v>
      </c>
      <c r="D43" s="4321">
        <v>45966</v>
      </c>
      <c r="E43" s="4322">
        <f>D43+14</f>
        <v>45980</v>
      </c>
      <c r="F43" s="4323" t="s">
        <v>8772</v>
      </c>
      <c r="G43" s="4324" t="s">
        <v>8773</v>
      </c>
      <c r="H43" s="4324">
        <f>H41+7</f>
        <v>45987</v>
      </c>
      <c r="I43" s="4325">
        <f>H43+18</f>
        <v>46005</v>
      </c>
      <c r="J43" s="4326">
        <f>H43+26</f>
        <v>46013</v>
      </c>
      <c r="K43" s="4327">
        <f>H43+31</f>
        <v>46018</v>
      </c>
      <c r="L43" s="4327">
        <f>H43+34</f>
        <v>46021</v>
      </c>
      <c r="M43" s="4326">
        <f>H43+37</f>
        <v>46024</v>
      </c>
      <c r="N43" s="1484"/>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410"/>
      <c r="B44" s="4344" t="s">
        <v>7796</v>
      </c>
      <c r="C44" s="4345" t="s">
        <v>7797</v>
      </c>
      <c r="D44" s="4345">
        <v>45966</v>
      </c>
      <c r="E44" s="4345">
        <f>D44+12</f>
        <v>45978</v>
      </c>
      <c r="F44" s="4335"/>
      <c r="G44" s="4331"/>
      <c r="H44" s="4332"/>
      <c r="I44" s="4331"/>
      <c r="J44" s="4332"/>
      <c r="K44" s="4330"/>
      <c r="L44" s="4330"/>
      <c r="M44" s="4332"/>
      <c r="N44" s="1484"/>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410"/>
      <c r="B45" s="4385" t="s">
        <v>4519</v>
      </c>
      <c r="C45" s="4362" t="s">
        <v>7798</v>
      </c>
      <c r="D45" s="4362">
        <v>45981</v>
      </c>
      <c r="E45" s="4359">
        <f>D45+13</f>
        <v>45994</v>
      </c>
      <c r="F45" s="4353" t="s">
        <v>404</v>
      </c>
      <c r="G45" s="4324" t="s">
        <v>8522</v>
      </c>
      <c r="H45" s="4324">
        <f>H43+7</f>
        <v>45994</v>
      </c>
      <c r="I45" s="4341">
        <f>H45+18</f>
        <v>46012</v>
      </c>
      <c r="J45" s="4341"/>
      <c r="K45" s="4342">
        <f>H45+31</f>
        <v>46025</v>
      </c>
      <c r="L45" s="4342">
        <f>H45+34</f>
        <v>46028</v>
      </c>
      <c r="M45" s="4341">
        <f>H45+37</f>
        <v>46031</v>
      </c>
      <c r="N45" s="1484"/>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410"/>
      <c r="B46" s="4386"/>
      <c r="C46" s="4387"/>
      <c r="D46" s="4387"/>
      <c r="E46" s="4388">
        <f>D46+12</f>
        <v>12</v>
      </c>
      <c r="F46" s="4354" t="s">
        <v>8774</v>
      </c>
      <c r="G46" s="4331"/>
      <c r="H46" s="4332"/>
      <c r="I46" s="4331"/>
      <c r="J46" s="4332"/>
      <c r="K46" s="4330"/>
      <c r="L46" s="4330"/>
      <c r="M46" s="4332"/>
      <c r="N46" s="1484"/>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410"/>
      <c r="B47" s="4385" t="s">
        <v>6887</v>
      </c>
      <c r="C47" s="4389" t="s">
        <v>7801</v>
      </c>
      <c r="D47" s="4389">
        <v>45980</v>
      </c>
      <c r="E47" s="4390" t="s">
        <v>391</v>
      </c>
      <c r="F47" s="4323" t="s">
        <v>8775</v>
      </c>
      <c r="G47" s="4324" t="s">
        <v>8501</v>
      </c>
      <c r="H47" s="4324">
        <f>H45+7</f>
        <v>46001</v>
      </c>
      <c r="I47" s="4325">
        <f>H47+18</f>
        <v>46019</v>
      </c>
      <c r="J47" s="4326">
        <f>H47+26</f>
        <v>46027</v>
      </c>
      <c r="K47" s="4327">
        <f>H47+31</f>
        <v>46032</v>
      </c>
      <c r="L47" s="4327">
        <f>H47+34</f>
        <v>46035</v>
      </c>
      <c r="M47" s="4326">
        <f>H47+37</f>
        <v>46038</v>
      </c>
      <c r="N47" s="1484"/>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410"/>
      <c r="B48" s="3849" t="s">
        <v>516</v>
      </c>
      <c r="C48" s="3850" t="s">
        <v>7805</v>
      </c>
      <c r="D48" s="3850">
        <v>45986</v>
      </c>
      <c r="E48" s="3850">
        <f>D48+12</f>
        <v>45998</v>
      </c>
      <c r="F48" s="4335"/>
      <c r="G48" s="4331"/>
      <c r="H48" s="4332"/>
      <c r="I48" s="4331"/>
      <c r="J48" s="4332"/>
      <c r="K48" s="4330"/>
      <c r="L48" s="4330"/>
      <c r="M48" s="4332"/>
      <c r="N48" s="1484"/>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410"/>
      <c r="B49" s="4320" t="s">
        <v>8742</v>
      </c>
      <c r="C49" s="4348" t="s">
        <v>8743</v>
      </c>
      <c r="D49" s="4348">
        <v>45988</v>
      </c>
      <c r="E49" s="4347" t="s">
        <v>391</v>
      </c>
      <c r="F49" s="4323" t="s">
        <v>8776</v>
      </c>
      <c r="G49" s="4324" t="s">
        <v>8522</v>
      </c>
      <c r="H49" s="4324">
        <f>H47+7</f>
        <v>46008</v>
      </c>
      <c r="I49" s="4325">
        <f>H49+18</f>
        <v>46026</v>
      </c>
      <c r="J49" s="4326">
        <f>H49+26</f>
        <v>46034</v>
      </c>
      <c r="K49" s="4327">
        <f>H49+31</f>
        <v>46039</v>
      </c>
      <c r="L49" s="4327">
        <f>H49+34</f>
        <v>46042</v>
      </c>
      <c r="M49" s="4326">
        <f>H49+37</f>
        <v>46045</v>
      </c>
      <c r="N49" s="1484"/>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410"/>
      <c r="B50" s="4349" t="s">
        <v>6775</v>
      </c>
      <c r="C50" s="4350" t="s">
        <v>7809</v>
      </c>
      <c r="D50" s="4350">
        <v>45990</v>
      </c>
      <c r="E50" s="4350">
        <v>46000</v>
      </c>
      <c r="F50" s="4335"/>
      <c r="G50" s="4331"/>
      <c r="H50" s="4332"/>
      <c r="I50" s="4331"/>
      <c r="J50" s="4332"/>
      <c r="K50" s="4330"/>
      <c r="L50" s="4330"/>
      <c r="M50" s="4332"/>
      <c r="N50" s="1484"/>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410"/>
      <c r="B51" s="4346" t="s">
        <v>6886</v>
      </c>
      <c r="C51" s="4321" t="s">
        <v>8746</v>
      </c>
      <c r="D51" s="4321">
        <f>D49+7</f>
        <v>45995</v>
      </c>
      <c r="E51" s="4322">
        <f>D51+14</f>
        <v>46009</v>
      </c>
      <c r="F51" s="4323" t="s">
        <v>8777</v>
      </c>
      <c r="G51" s="4324" t="s">
        <v>8768</v>
      </c>
      <c r="H51" s="4324">
        <f>H49+7</f>
        <v>46015</v>
      </c>
      <c r="I51" s="4325">
        <f>H51+18</f>
        <v>46033</v>
      </c>
      <c r="J51" s="4326">
        <f>H51+26</f>
        <v>46041</v>
      </c>
      <c r="K51" s="4327">
        <f>H51+31</f>
        <v>46046</v>
      </c>
      <c r="L51" s="4327">
        <f>H51+34</f>
        <v>46049</v>
      </c>
      <c r="M51" s="4326">
        <f>H51+37</f>
        <v>46052</v>
      </c>
      <c r="N51" s="1484"/>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410"/>
      <c r="B52" s="4352"/>
      <c r="C52" s="4329"/>
      <c r="D52" s="4329"/>
      <c r="E52" s="4330"/>
      <c r="F52" s="4335"/>
      <c r="G52" s="4331"/>
      <c r="H52" s="4332"/>
      <c r="I52" s="4331"/>
      <c r="J52" s="4332"/>
      <c r="K52" s="4330"/>
      <c r="L52" s="4330"/>
      <c r="M52" s="4332"/>
      <c r="N52" s="1484"/>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410"/>
      <c r="B53" s="4346" t="s">
        <v>4577</v>
      </c>
      <c r="C53" s="4321" t="s">
        <v>8748</v>
      </c>
      <c r="D53" s="4321">
        <f>D51+7</f>
        <v>46002</v>
      </c>
      <c r="E53" s="4322">
        <f>D53+14</f>
        <v>46016</v>
      </c>
      <c r="F53" s="4323" t="s">
        <v>8778</v>
      </c>
      <c r="G53" s="4324" t="s">
        <v>8514</v>
      </c>
      <c r="H53" s="4324">
        <f>H51+7</f>
        <v>46022</v>
      </c>
      <c r="I53" s="4325">
        <f>H53+18</f>
        <v>46040</v>
      </c>
      <c r="J53" s="4326">
        <f>H53+26</f>
        <v>46048</v>
      </c>
      <c r="K53" s="4327">
        <f>H53+31</f>
        <v>46053</v>
      </c>
      <c r="L53" s="4327">
        <f>H53+34</f>
        <v>46056</v>
      </c>
      <c r="M53" s="4326">
        <f>H53+37</f>
        <v>46059</v>
      </c>
      <c r="N53" s="1484"/>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410"/>
      <c r="B54" s="4352"/>
      <c r="C54" s="4329"/>
      <c r="D54" s="4329"/>
      <c r="E54" s="4330"/>
      <c r="F54" s="4335"/>
      <c r="G54" s="4331"/>
      <c r="H54" s="4332"/>
      <c r="I54" s="4331"/>
      <c r="J54" s="4332"/>
      <c r="K54" s="4330"/>
      <c r="L54" s="4330"/>
      <c r="M54" s="4332"/>
      <c r="N54" s="1484"/>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410"/>
      <c r="B55" s="4346" t="s">
        <v>4692</v>
      </c>
      <c r="C55" s="4321" t="s">
        <v>8750</v>
      </c>
      <c r="D55" s="4321">
        <f>D53+7</f>
        <v>46009</v>
      </c>
      <c r="E55" s="4322">
        <f>D55+14</f>
        <v>46023</v>
      </c>
      <c r="F55" s="4323" t="s">
        <v>8779</v>
      </c>
      <c r="G55" s="4324" t="s">
        <v>8511</v>
      </c>
      <c r="H55" s="4324">
        <f>H53+7</f>
        <v>46029</v>
      </c>
      <c r="I55" s="4325">
        <f>H55+18</f>
        <v>46047</v>
      </c>
      <c r="J55" s="4326">
        <f>H55+26</f>
        <v>46055</v>
      </c>
      <c r="K55" s="4327">
        <f>H55+31</f>
        <v>46060</v>
      </c>
      <c r="L55" s="4327">
        <f>H55+34</f>
        <v>46063</v>
      </c>
      <c r="M55" s="4326">
        <f>H55+37</f>
        <v>46066</v>
      </c>
      <c r="N55" s="1484"/>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410"/>
      <c r="B56" s="4328"/>
      <c r="C56" s="4329"/>
      <c r="D56" s="4329"/>
      <c r="E56" s="4330"/>
      <c r="F56" s="4335"/>
      <c r="G56" s="4331"/>
      <c r="H56" s="4332"/>
      <c r="I56" s="4331"/>
      <c r="J56" s="4332"/>
      <c r="K56" s="4330"/>
      <c r="L56" s="4330"/>
      <c r="M56" s="4332"/>
      <c r="N56" s="1484"/>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410"/>
      <c r="B57" s="4346" t="s">
        <v>8752</v>
      </c>
      <c r="C57" s="4321" t="s">
        <v>8753</v>
      </c>
      <c r="D57" s="4321">
        <f>D55+7</f>
        <v>46016</v>
      </c>
      <c r="E57" s="4322">
        <f>D57+14</f>
        <v>46030</v>
      </c>
      <c r="F57" s="4323" t="s">
        <v>8766</v>
      </c>
      <c r="G57" s="4324" t="s">
        <v>8501</v>
      </c>
      <c r="H57" s="4324">
        <f>H55+7</f>
        <v>46036</v>
      </c>
      <c r="I57" s="4325">
        <f>H57+18</f>
        <v>46054</v>
      </c>
      <c r="J57" s="4326">
        <f>H57+26</f>
        <v>46062</v>
      </c>
      <c r="K57" s="4327">
        <f>H57+31</f>
        <v>46067</v>
      </c>
      <c r="L57" s="4327">
        <f>H57+34</f>
        <v>46070</v>
      </c>
      <c r="M57" s="4326">
        <f>H57+37</f>
        <v>46073</v>
      </c>
      <c r="N57" s="1484"/>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410"/>
      <c r="B58" s="4328"/>
      <c r="C58" s="4329"/>
      <c r="D58" s="4329"/>
      <c r="E58" s="4330"/>
      <c r="F58" s="4335"/>
      <c r="G58" s="4331"/>
      <c r="H58" s="4332"/>
      <c r="I58" s="4331"/>
      <c r="J58" s="4332"/>
      <c r="K58" s="4330"/>
      <c r="L58" s="4330"/>
      <c r="M58" s="4332"/>
      <c r="N58" s="1484"/>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410"/>
      <c r="B59" s="4346" t="s">
        <v>4519</v>
      </c>
      <c r="C59" s="4321" t="s">
        <v>8755</v>
      </c>
      <c r="D59" s="4321">
        <f>D57+7</f>
        <v>46023</v>
      </c>
      <c r="E59" s="4322">
        <f>D59+14</f>
        <v>46037</v>
      </c>
      <c r="F59" s="4323" t="s">
        <v>8780</v>
      </c>
      <c r="G59" s="4324" t="s">
        <v>8501</v>
      </c>
      <c r="H59" s="4324">
        <f>H57+7</f>
        <v>46043</v>
      </c>
      <c r="I59" s="4325">
        <f>H59+18</f>
        <v>46061</v>
      </c>
      <c r="J59" s="4326">
        <f>H59+26</f>
        <v>46069</v>
      </c>
      <c r="K59" s="4327">
        <f>H59+31</f>
        <v>46074</v>
      </c>
      <c r="L59" s="4327">
        <f>H59+34</f>
        <v>46077</v>
      </c>
      <c r="M59" s="4326">
        <f>H59+37</f>
        <v>46080</v>
      </c>
      <c r="N59" s="1484"/>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410"/>
      <c r="B60" s="4328"/>
      <c r="C60" s="4329"/>
      <c r="D60" s="4329"/>
      <c r="E60" s="4330"/>
      <c r="F60" s="4335"/>
      <c r="G60" s="4331"/>
      <c r="H60" s="4332"/>
      <c r="I60" s="4331"/>
      <c r="J60" s="4332"/>
      <c r="K60" s="4330"/>
      <c r="L60" s="4330"/>
      <c r="M60" s="4332"/>
      <c r="N60" s="1484"/>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7.25" customHeight="1" thickTop="1">
      <c r="A61" s="97"/>
      <c r="B61" s="1565" t="s">
        <v>609</v>
      </c>
      <c r="C61" s="1565"/>
      <c r="D61" s="1565"/>
      <c r="E61" s="1565"/>
      <c r="F61" s="1565"/>
      <c r="G61" s="1565"/>
      <c r="H61" s="1565"/>
      <c r="I61" s="1565"/>
      <c r="J61" s="1565"/>
      <c r="K61" s="1566"/>
      <c r="L61" s="1484"/>
      <c r="M61" s="1484"/>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6.5" customHeight="1">
      <c r="A62" s="97"/>
      <c r="B62" s="76"/>
      <c r="C62" s="60"/>
      <c r="D62" s="60"/>
      <c r="E62" s="60"/>
      <c r="F62" s="60"/>
      <c r="G62" s="60"/>
      <c r="H62" s="60"/>
      <c r="I62" s="60"/>
      <c r="J62" s="60"/>
      <c r="K62" s="60"/>
      <c r="L62" s="60"/>
      <c r="M62" s="60"/>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30" customFormat="1" ht="14.25">
      <c r="A63" s="25"/>
      <c r="B63" s="230" t="s">
        <v>0</v>
      </c>
      <c r="C63" s="69"/>
      <c r="D63" s="1416" t="s">
        <v>2209</v>
      </c>
      <c r="E63" s="70"/>
      <c r="F63" s="70" t="s">
        <v>35</v>
      </c>
      <c r="G63" s="70"/>
      <c r="H63" s="69"/>
      <c r="I63" s="69"/>
      <c r="J63" s="70" t="s">
        <v>60</v>
      </c>
      <c r="K63" s="70" t="str">
        <f>'HOW TO-&gt;'!$B$136</f>
        <v>6011 2413</v>
      </c>
      <c r="L63" s="70"/>
      <c r="M63" s="60"/>
      <c r="N63" s="5"/>
    </row>
    <row r="64" spans="1:230" s="30" customFormat="1" ht="14.25">
      <c r="A64" s="25"/>
      <c r="B64" s="80" t="s">
        <v>1</v>
      </c>
      <c r="C64" s="69"/>
      <c r="D64" s="283" t="s">
        <v>610</v>
      </c>
      <c r="E64" s="70"/>
      <c r="F64" s="69" t="s">
        <v>611</v>
      </c>
      <c r="G64" s="69"/>
      <c r="H64" s="283" t="s">
        <v>38</v>
      </c>
      <c r="I64" s="69"/>
      <c r="J64" s="69" t="s">
        <v>62</v>
      </c>
      <c r="K64" s="69"/>
      <c r="L64" s="250" t="s">
        <v>63</v>
      </c>
      <c r="M64" s="60"/>
      <c r="N64" s="5"/>
    </row>
    <row r="65" spans="1:14" s="29" customFormat="1" ht="14.25">
      <c r="A65" s="25"/>
      <c r="B65" s="80"/>
      <c r="C65" s="69"/>
      <c r="D65" s="283"/>
      <c r="E65" s="60"/>
      <c r="F65" s="69"/>
      <c r="G65" s="69"/>
      <c r="H65" s="283"/>
      <c r="I65" s="69"/>
      <c r="J65" s="69" t="str">
        <f>'HOW TO-&gt;'!$A$138</f>
        <v>PERMIT</v>
      </c>
      <c r="K65" s="69"/>
      <c r="L65" s="3053" t="str">
        <f>'HOW TO-&gt;'!$C$138</f>
        <v>SG094-SinPermit@msc.com</v>
      </c>
      <c r="M65" s="60"/>
      <c r="N65" s="5"/>
    </row>
    <row r="66" spans="1:14" s="29" customFormat="1" ht="14.25">
      <c r="A66" s="35"/>
      <c r="B66" s="78">
        <f>'HOW TO-&gt;'!$A$105</f>
        <v>0</v>
      </c>
      <c r="C66" s="78">
        <f>'HOW TO-&gt;'!$B$105</f>
        <v>0</v>
      </c>
      <c r="D66" s="64">
        <f>'HOW TO-&gt;'!$C$105</f>
        <v>0</v>
      </c>
      <c r="E66" s="60"/>
      <c r="F66" s="78" t="str">
        <f>'HOW TO-&gt;'!$A$124</f>
        <v>ROBERT CHIA</v>
      </c>
      <c r="G66" s="78" t="str">
        <f>'HOW TO-&gt;'!$B$124</f>
        <v>6011 0564</v>
      </c>
      <c r="H66" s="64" t="str">
        <f>'HOW TO-&gt;'!$C$124</f>
        <v>robert.chia@msc.com</v>
      </c>
      <c r="I66" s="60"/>
      <c r="J66" s="78" t="str">
        <f>'HOW TO-&gt;'!$A$139</f>
        <v>RAYNAR ANG</v>
      </c>
      <c r="K66" s="78" t="str">
        <f>'HOW TO-&gt;'!$B$139</f>
        <v>6011 2358</v>
      </c>
      <c r="L66" s="64" t="str">
        <f>'HOW TO-&gt;'!$C$139</f>
        <v>raynar.ang@msc.com</v>
      </c>
      <c r="M66" s="60"/>
      <c r="N66" s="5"/>
    </row>
    <row r="67" spans="1:14" s="29" customFormat="1" ht="14.25">
      <c r="A67" s="25"/>
      <c r="B67" s="78" t="str">
        <f>'HOW TO-&gt;'!$A$107</f>
        <v>PHOEBE HUANG</v>
      </c>
      <c r="C67" s="78" t="str">
        <f>'HOW TO-&gt;'!$B$107</f>
        <v>6011 0562</v>
      </c>
      <c r="D67" s="64" t="str">
        <f>'HOW TO-&gt;'!$C$107</f>
        <v>phoebe.huang@msc.com</v>
      </c>
      <c r="E67" s="60"/>
      <c r="F67" s="78" t="str">
        <f>'HOW TO-&gt;'!$A$125</f>
        <v>S. Y. LIEW</v>
      </c>
      <c r="G67" s="78" t="str">
        <f>'HOW TO-&gt;'!$B$125</f>
        <v>6011 2348</v>
      </c>
      <c r="H67" s="64" t="str">
        <f>'HOW TO-&gt;'!$C$125</f>
        <v>seoyi.liew@msc.com</v>
      </c>
      <c r="I67" s="60"/>
      <c r="J67" s="78" t="str">
        <f>'HOW TO-&gt;'!$A$140</f>
        <v>KAI SIANG</v>
      </c>
      <c r="K67" s="78" t="str">
        <f>'HOW TO-&gt;'!$B$140</f>
        <v>6011 2356</v>
      </c>
      <c r="L67" s="64" t="str">
        <f>'HOW TO-&gt;'!$C$140</f>
        <v>kaisiang.lim@msc.com</v>
      </c>
      <c r="M67" s="60"/>
      <c r="N67" s="5"/>
    </row>
    <row r="68" spans="1:14" s="29" customFormat="1" ht="14.25">
      <c r="A68" s="25"/>
      <c r="B68" s="78" t="str">
        <f>'HOW TO-&gt;'!$A$108</f>
        <v>SHERWIN LIM</v>
      </c>
      <c r="C68" s="78" t="str">
        <f>'HOW TO-&gt;'!$B$108</f>
        <v>6011 2395</v>
      </c>
      <c r="D68" s="64" t="str">
        <f>'HOW TO-&gt;'!$C$108</f>
        <v>sherwin.lim@msc.com</v>
      </c>
      <c r="E68" s="60"/>
      <c r="F68" s="78" t="str">
        <f>'HOW TO-&gt;'!$A$126</f>
        <v>SHARON KOH</v>
      </c>
      <c r="G68" s="78" t="str">
        <f>'HOW TO-&gt;'!$B$126</f>
        <v>6011 2349</v>
      </c>
      <c r="H68" s="64" t="str">
        <f>'HOW TO-&gt;'!$C$126</f>
        <v>sharon.koh@msc.com</v>
      </c>
      <c r="I68" s="60"/>
      <c r="J68" s="78" t="str">
        <f>'HOW TO-&gt;'!$A$141</f>
        <v>DEWI</v>
      </c>
      <c r="K68" s="78" t="str">
        <f>'HOW TO-&gt;'!$B$141</f>
        <v>6011 2354</v>
      </c>
      <c r="L68" s="64" t="str">
        <f>'HOW TO-&gt;'!$C$141</f>
        <v>dewi.ratnah@msc.com</v>
      </c>
      <c r="M68" s="60"/>
      <c r="N68" s="5"/>
    </row>
    <row r="69" spans="1:14" s="29" customFormat="1" ht="14.25">
      <c r="A69" s="25"/>
      <c r="B69" s="78" t="str">
        <f>'HOW TO-&gt;'!$A$106</f>
        <v>NATALIE LEW</v>
      </c>
      <c r="C69" s="78" t="str">
        <f>'HOW TO-&gt;'!$B$106</f>
        <v>6011 2399</v>
      </c>
      <c r="D69" s="64" t="str">
        <f>'HOW TO-&gt;'!$C$106</f>
        <v>natalie.lew@msc.com</v>
      </c>
      <c r="E69" s="60"/>
      <c r="F69" s="78" t="str">
        <f>'HOW TO-&gt;'!$A$127</f>
        <v>ANGELIA LAU</v>
      </c>
      <c r="G69" s="78" t="str">
        <f>'HOW TO-&gt;'!$B$127</f>
        <v>6011 2346</v>
      </c>
      <c r="H69" s="64" t="str">
        <f>'HOW TO-&gt;'!$C$127</f>
        <v>angelia.lau@msc.com</v>
      </c>
      <c r="I69" s="60"/>
      <c r="J69" s="78" t="str">
        <f>'HOW TO-&gt;'!$A$142</f>
        <v>YU TING</v>
      </c>
      <c r="K69" s="78" t="str">
        <f>'HOW TO-&gt;'!$B$142</f>
        <v>6011 2359</v>
      </c>
      <c r="L69" s="64" t="str">
        <f>'HOW TO-&gt;'!$C$142</f>
        <v>yuting.luo@msc.com</v>
      </c>
      <c r="M69" s="60"/>
      <c r="N69" s="5"/>
    </row>
    <row r="70" spans="1:14" s="29" customFormat="1" ht="14.25">
      <c r="A70" s="25"/>
      <c r="B70" s="78" t="str">
        <f>'HOW TO-&gt;'!$A$109</f>
        <v>CHOK KAR HEE</v>
      </c>
      <c r="C70" s="78" t="str">
        <f>'HOW TO-&gt;'!$B$109</f>
        <v>6011 2397</v>
      </c>
      <c r="D70" s="64" t="str">
        <f>'HOW TO-&gt;'!$C$109</f>
        <v>karhee.chok@msc.com</v>
      </c>
      <c r="E70" s="60"/>
      <c r="F70" s="78" t="str">
        <f>'HOW TO-&gt;'!$A$128</f>
        <v>NOOR AFNINDAH</v>
      </c>
      <c r="G70" s="78" t="str">
        <f>'HOW TO-&gt;'!$B$128</f>
        <v>6011 2347</v>
      </c>
      <c r="H70" s="64" t="str">
        <f>'HOW TO-&gt;'!$C$128</f>
        <v>noor.afnindah@msc.com</v>
      </c>
      <c r="I70" s="60"/>
      <c r="J70" s="78" t="str">
        <f>'HOW TO-&gt;'!$A$143</f>
        <v>SHAN SHAN</v>
      </c>
      <c r="K70" s="78" t="str">
        <f>'HOW TO-&gt;'!$B$143</f>
        <v>6011 2353</v>
      </c>
      <c r="L70" s="64" t="str">
        <f>'HOW TO-&gt;'!$C$143</f>
        <v>shanshan.chin@msc.com</v>
      </c>
      <c r="M70" s="60"/>
      <c r="N70" s="5"/>
    </row>
    <row r="71" spans="1:14" s="29" customFormat="1" ht="14.25">
      <c r="A71" s="25"/>
      <c r="B71" s="78" t="str">
        <f>'HOW TO-&gt;'!$A$115</f>
        <v>YURIKO KHOO</v>
      </c>
      <c r="C71" s="78" t="str">
        <f>'HOW TO-&gt;'!$B$115</f>
        <v>6011 2402</v>
      </c>
      <c r="D71" s="64" t="str">
        <f>'HOW TO-&gt;'!$C$115</f>
        <v>yuriko.k@msc.com</v>
      </c>
      <c r="E71" s="60"/>
      <c r="F71" s="78" t="str">
        <f>'HOW TO-&gt;'!$A$129</f>
        <v>NG CHING WEI</v>
      </c>
      <c r="G71" s="78" t="str">
        <f>'HOW TO-&gt;'!$B$129</f>
        <v>6011 2404</v>
      </c>
      <c r="H71" s="64" t="str">
        <f>'HOW TO-&gt;'!$C$129</f>
        <v>chingwei.ng@msc.com</v>
      </c>
      <c r="I71" s="60"/>
      <c r="J71" s="78" t="str">
        <f>'HOW TO-&gt;'!$A$144</f>
        <v>EUNICE</v>
      </c>
      <c r="K71" s="78" t="str">
        <f>'HOW TO-&gt;'!$B$144</f>
        <v>6011 2355</v>
      </c>
      <c r="L71" s="64" t="str">
        <f>'HOW TO-&gt;'!$C$144</f>
        <v>eunice.chan@msc.com</v>
      </c>
      <c r="M71" s="60"/>
      <c r="N71" s="5"/>
    </row>
    <row r="72" spans="1:14" s="29" customFormat="1" ht="14.25">
      <c r="A72" s="25"/>
      <c r="B72" s="78" t="str">
        <f>'HOW TO-&gt;'!$A$113</f>
        <v>LAWRENCE ANG (CROSS-TRADE)</v>
      </c>
      <c r="C72" s="78" t="str">
        <f>'HOW TO-&gt;'!$B$113</f>
        <v>6011 2400</v>
      </c>
      <c r="D72" s="64" t="str">
        <f>'HOW TO-&gt;'!$C$113</f>
        <v>lawrence.ang@msc.com</v>
      </c>
      <c r="E72" s="60"/>
      <c r="F72" s="78" t="str">
        <f>'HOW TO-&gt;'!$A$130</f>
        <v>ZOEY ONG</v>
      </c>
      <c r="G72" s="78">
        <f>'HOW TO-&gt;'!$B$130</f>
        <v>0</v>
      </c>
      <c r="H72" s="64" t="str">
        <f>'HOW TO-&gt;'!$C$130</f>
        <v>zoey.ong@msc.com</v>
      </c>
      <c r="I72" s="60"/>
      <c r="J72" s="78" t="str">
        <f>'HOW TO-&gt;'!$A$145</f>
        <v>HAZEL</v>
      </c>
      <c r="K72" s="78" t="str">
        <f>'HOW TO-&gt;'!$B$145</f>
        <v>6011 2435</v>
      </c>
      <c r="L72" s="64" t="str">
        <f>'HOW TO-&gt;'!$C$145</f>
        <v>hazel.toh@msc.com</v>
      </c>
      <c r="M72" s="60"/>
      <c r="N72" s="5"/>
    </row>
    <row r="73" spans="1:14" s="29" customFormat="1" ht="14.25">
      <c r="A73" s="25"/>
      <c r="B73" s="78" t="str">
        <f>'HOW TO-&gt;'!$A$112</f>
        <v>SUE ANN SOON</v>
      </c>
      <c r="C73" s="78" t="str">
        <f>'HOW TO-&gt;'!$B$112</f>
        <v>6011 2327</v>
      </c>
      <c r="D73" s="64" t="str">
        <f>'HOW TO-&gt;'!$C$112</f>
        <v>sueann.soon@msc.com</v>
      </c>
      <c r="E73" s="60"/>
      <c r="F73" s="78" t="str">
        <f>'HOW TO-&gt;'!$A$131</f>
        <v>.</v>
      </c>
      <c r="G73" s="78" t="str">
        <f>'HOW TO-&gt;'!$B$131</f>
        <v>.</v>
      </c>
      <c r="H73" s="64" t="str">
        <f>'HOW TO-&gt;'!$C$131</f>
        <v>.</v>
      </c>
      <c r="I73" s="60"/>
      <c r="J73" s="78">
        <f>'HOW TO-&gt;'!$A$146</f>
        <v>0</v>
      </c>
      <c r="K73" s="78">
        <f>'HOW TO-&gt;'!$B$146</f>
        <v>0</v>
      </c>
      <c r="L73" s="64">
        <f>'HOW TO-&gt;'!$C$146</f>
        <v>0</v>
      </c>
      <c r="M73" s="60"/>
    </row>
    <row r="74" spans="1:14" s="29" customFormat="1" ht="14.25">
      <c r="A74" s="25"/>
      <c r="B74" s="78" t="str">
        <f>'HOW TO-&gt;'!$A$114</f>
        <v>DARIUS ONG</v>
      </c>
      <c r="C74" s="78" t="str">
        <f>'HOW TO-&gt;'!$B$114</f>
        <v>6011 2396</v>
      </c>
      <c r="D74" s="64" t="str">
        <f>'HOW TO-&gt;'!$C$114</f>
        <v>darius.ong@msc.com</v>
      </c>
      <c r="E74" s="60"/>
      <c r="F74" s="78">
        <f>'HOW TO-&gt;'!$A$132</f>
        <v>0</v>
      </c>
      <c r="G74" s="78">
        <f>'HOW TO-&gt;'!$B$132</f>
        <v>0</v>
      </c>
      <c r="H74" s="64">
        <f>'HOW TO-&gt;'!$C$132</f>
        <v>0</v>
      </c>
      <c r="I74" s="60"/>
      <c r="J74" s="78">
        <f>'HOW TO-&gt;'!$A$147</f>
        <v>0</v>
      </c>
      <c r="K74" s="78">
        <f>'HOW TO-&gt;'!$B$147</f>
        <v>0</v>
      </c>
      <c r="L74" s="64">
        <f>'HOW TO-&gt;'!$C$147</f>
        <v>0</v>
      </c>
      <c r="M74" s="60"/>
    </row>
    <row r="75" spans="1:14">
      <c r="B75" s="78" t="str">
        <f>'HOW TO-&gt;'!$A$110</f>
        <v>LEWIS SOH</v>
      </c>
      <c r="C75" s="78" t="str">
        <f>'HOW TO-&gt;'!$B$110</f>
        <v>6011 7905</v>
      </c>
      <c r="D75" s="64" t="str">
        <f>'HOW TO-&gt;'!$C$110</f>
        <v>lewis.soh@msc.com</v>
      </c>
      <c r="E75" s="60"/>
      <c r="F75" s="60"/>
      <c r="G75" s="82"/>
      <c r="H75" s="250"/>
      <c r="I75" s="60"/>
      <c r="J75" s="78">
        <f>'HOW TO-&gt;'!$A$148</f>
        <v>0</v>
      </c>
      <c r="K75" s="78">
        <f>'HOW TO-&gt;'!$B$148</f>
        <v>0</v>
      </c>
      <c r="L75" s="64">
        <f>'HOW TO-&gt;'!$C$148</f>
        <v>0</v>
      </c>
      <c r="M75" s="60"/>
    </row>
    <row r="76" spans="1:14">
      <c r="A76" s="5"/>
      <c r="B76" s="78" t="str">
        <f>'HOW TO-&gt;'!$A$111</f>
        <v xml:space="preserve">MELVIN TAN </v>
      </c>
      <c r="C76" s="78" t="str">
        <f>'HOW TO-&gt;'!$B$111</f>
        <v>6011 0561</v>
      </c>
      <c r="D76" s="64" t="str">
        <f>'HOW TO-&gt;'!$C$111</f>
        <v>melvin.tan@msc.com</v>
      </c>
      <c r="E76" s="60"/>
      <c r="F76" s="60"/>
      <c r="G76" s="82"/>
      <c r="H76" s="82"/>
      <c r="I76" s="250"/>
      <c r="J76" s="78"/>
      <c r="K76" s="78"/>
      <c r="L76" s="64"/>
      <c r="M76" s="60"/>
    </row>
    <row r="77" spans="1:14">
      <c r="A77" s="5"/>
      <c r="B77" s="78">
        <f>'HOW TO-&gt;'!$A$118</f>
        <v>0</v>
      </c>
      <c r="C77" s="78">
        <f>'HOW TO-&gt;'!$B$118</f>
        <v>0</v>
      </c>
      <c r="D77" s="64">
        <f>'HOW TO-&gt;'!$C$118</f>
        <v>0</v>
      </c>
      <c r="E77" s="60"/>
      <c r="F77" s="60"/>
      <c r="G77" s="60"/>
      <c r="H77" s="60"/>
      <c r="I77" s="60"/>
      <c r="J77" s="60"/>
      <c r="K77" s="60"/>
      <c r="L77" s="60"/>
      <c r="M77" s="60"/>
    </row>
    <row r="78" spans="1:14">
      <c r="B78" s="78" t="str">
        <f>'HOW TO-&gt;'!$A$119</f>
        <v xml:space="preserve">MAIN LINE  </v>
      </c>
      <c r="C78" s="78" t="str">
        <f>'HOW TO-&gt;'!$B$119</f>
        <v>6011 2424</v>
      </c>
      <c r="D78" s="64">
        <f>'HOW TO-&gt;'!$C$119</f>
        <v>0</v>
      </c>
      <c r="E78" s="60"/>
      <c r="F78" s="60"/>
      <c r="G78" s="60"/>
      <c r="H78" s="60"/>
      <c r="I78" s="60"/>
      <c r="J78" s="60"/>
      <c r="K78" s="60"/>
      <c r="L78" s="60"/>
      <c r="M78" s="60"/>
    </row>
    <row r="79" spans="1:14">
      <c r="B79" s="78">
        <f>'HOW TO-&gt;'!$A$120</f>
        <v>0</v>
      </c>
      <c r="C79" s="78">
        <f>'HOW TO-&gt;'!$B$120</f>
        <v>0</v>
      </c>
      <c r="D79" s="64">
        <f>'HOW TO-&gt;'!$C$120</f>
        <v>0</v>
      </c>
      <c r="E79" s="60"/>
      <c r="F79" s="60"/>
      <c r="G79" s="60"/>
      <c r="H79" s="60"/>
      <c r="I79" s="60"/>
      <c r="J79" s="60"/>
      <c r="K79" s="60"/>
      <c r="L79" s="60"/>
      <c r="M79" s="60"/>
    </row>
    <row r="80" spans="1:14">
      <c r="B80" s="60"/>
      <c r="C80" s="60"/>
      <c r="D80" s="60"/>
      <c r="E80" s="60"/>
      <c r="F80" s="60"/>
      <c r="G80" s="60"/>
      <c r="H80" s="60"/>
      <c r="I80" s="60"/>
      <c r="J80" s="60"/>
      <c r="K80" s="60"/>
      <c r="L80" s="60"/>
      <c r="M80" s="60"/>
    </row>
    <row r="81" spans="2:13">
      <c r="B81" s="60"/>
      <c r="C81" s="60"/>
      <c r="D81" s="60"/>
      <c r="E81" s="60"/>
      <c r="F81" s="60"/>
      <c r="G81" s="60"/>
      <c r="H81" s="60"/>
      <c r="I81" s="60"/>
      <c r="J81" s="60"/>
      <c r="K81" s="60"/>
      <c r="L81" s="60"/>
      <c r="M81" s="60"/>
    </row>
    <row r="82" spans="2:13">
      <c r="B82" s="60"/>
      <c r="C82" s="60"/>
      <c r="D82" s="60"/>
      <c r="E82" s="60"/>
      <c r="F82" s="60"/>
      <c r="G82" s="60"/>
      <c r="H82" s="60"/>
      <c r="I82" s="60"/>
      <c r="J82" s="60"/>
      <c r="K82" s="60"/>
      <c r="L82" s="60"/>
      <c r="M82" s="60"/>
    </row>
    <row r="83" spans="2:13">
      <c r="B83" s="60"/>
      <c r="C83" s="60"/>
      <c r="D83" s="60"/>
      <c r="E83" s="60"/>
      <c r="F83" s="60"/>
      <c r="G83" s="60"/>
      <c r="H83" s="60"/>
      <c r="I83" s="60"/>
      <c r="J83" s="60"/>
      <c r="K83" s="60"/>
      <c r="L83" s="60"/>
      <c r="M83" s="60"/>
    </row>
    <row r="84" spans="2:13">
      <c r="B84" s="60"/>
      <c r="C84" s="60"/>
      <c r="D84" s="60"/>
      <c r="E84" s="60"/>
      <c r="F84" s="60"/>
      <c r="G84" s="60"/>
      <c r="H84" s="60"/>
      <c r="I84" s="60"/>
      <c r="J84" s="60"/>
      <c r="K84" s="60"/>
      <c r="L84" s="60"/>
      <c r="M84" s="60"/>
    </row>
    <row r="85" spans="2:13">
      <c r="B85" s="60"/>
      <c r="C85" s="60"/>
      <c r="D85" s="60"/>
      <c r="E85" s="60"/>
      <c r="F85" s="60"/>
      <c r="G85" s="60"/>
      <c r="H85" s="60"/>
      <c r="I85" s="60"/>
      <c r="J85" s="60"/>
      <c r="K85" s="60"/>
      <c r="L85" s="60"/>
      <c r="M85" s="60"/>
    </row>
    <row r="86" spans="2:13">
      <c r="B86" s="60"/>
      <c r="C86" s="60"/>
      <c r="D86" s="60"/>
      <c r="E86" s="60"/>
      <c r="F86" s="60"/>
      <c r="G86" s="60"/>
      <c r="H86" s="60"/>
      <c r="I86" s="60"/>
      <c r="J86" s="60"/>
      <c r="K86" s="60"/>
      <c r="L86" s="60"/>
      <c r="M86" s="60"/>
    </row>
    <row r="87" spans="2:13">
      <c r="B87" s="60"/>
      <c r="C87" s="60"/>
      <c r="D87" s="60"/>
      <c r="E87" s="60"/>
      <c r="F87" s="60"/>
      <c r="G87" s="60"/>
      <c r="H87" s="60"/>
      <c r="I87" s="60"/>
      <c r="J87" s="60"/>
      <c r="K87" s="60"/>
      <c r="L87" s="60"/>
      <c r="M87" s="60"/>
    </row>
    <row r="88" spans="2:13">
      <c r="B88" s="60"/>
      <c r="C88" s="60"/>
      <c r="D88" s="60"/>
      <c r="E88" s="60"/>
      <c r="F88" s="60"/>
      <c r="G88" s="60"/>
      <c r="H88" s="60"/>
      <c r="I88" s="60"/>
      <c r="J88" s="60"/>
      <c r="K88" s="60"/>
      <c r="L88" s="60"/>
      <c r="M88" s="60"/>
    </row>
    <row r="89" spans="2:13">
      <c r="B89" s="60"/>
      <c r="C89" s="60"/>
      <c r="D89" s="60"/>
      <c r="E89" s="60"/>
      <c r="F89" s="60"/>
      <c r="G89" s="60"/>
      <c r="H89" s="60"/>
      <c r="I89" s="60"/>
      <c r="J89" s="60"/>
      <c r="K89" s="60"/>
      <c r="L89" s="60"/>
      <c r="M89" s="60"/>
    </row>
    <row r="90" spans="2:13">
      <c r="B90" s="60"/>
      <c r="C90" s="60"/>
      <c r="D90" s="60"/>
      <c r="E90" s="60"/>
      <c r="F90" s="60"/>
      <c r="G90" s="60"/>
      <c r="H90" s="60"/>
      <c r="I90" s="60"/>
      <c r="J90" s="60"/>
      <c r="K90" s="60"/>
      <c r="L90" s="60"/>
      <c r="M90" s="60"/>
    </row>
    <row r="91" spans="2:13">
      <c r="B91" s="60"/>
      <c r="C91" s="60"/>
      <c r="D91" s="60"/>
      <c r="E91" s="60"/>
      <c r="F91" s="60"/>
      <c r="G91" s="60"/>
      <c r="H91" s="60"/>
      <c r="I91" s="60"/>
      <c r="J91" s="60"/>
      <c r="K91" s="60"/>
      <c r="L91" s="60"/>
      <c r="M91" s="60"/>
    </row>
    <row r="92" spans="2:13">
      <c r="B92" s="60"/>
      <c r="C92" s="60"/>
      <c r="D92" s="60"/>
      <c r="E92" s="60"/>
      <c r="F92" s="60"/>
      <c r="G92" s="60"/>
      <c r="H92" s="60"/>
      <c r="I92" s="60"/>
      <c r="J92" s="60"/>
      <c r="K92" s="60"/>
      <c r="L92" s="60"/>
      <c r="M92" s="60"/>
    </row>
    <row r="93" spans="2:13">
      <c r="B93" s="60"/>
      <c r="C93" s="60"/>
      <c r="D93" s="60"/>
      <c r="E93" s="60"/>
      <c r="F93" s="60"/>
      <c r="G93" s="60"/>
      <c r="H93" s="60"/>
      <c r="I93" s="60"/>
      <c r="J93" s="60"/>
      <c r="K93" s="60"/>
      <c r="L93" s="60"/>
      <c r="M93" s="60"/>
    </row>
    <row r="94" spans="2:13">
      <c r="B94" s="60"/>
      <c r="C94" s="60"/>
      <c r="D94" s="60"/>
      <c r="E94" s="60"/>
      <c r="F94" s="60"/>
      <c r="G94" s="60"/>
      <c r="H94" s="60"/>
      <c r="I94" s="60"/>
      <c r="J94" s="60"/>
      <c r="K94" s="60"/>
      <c r="L94" s="60"/>
      <c r="M94" s="60"/>
    </row>
    <row r="95" spans="2:13">
      <c r="B95" s="60"/>
      <c r="C95" s="60"/>
      <c r="D95" s="60"/>
      <c r="E95" s="60"/>
      <c r="F95" s="60"/>
      <c r="G95" s="60"/>
      <c r="H95" s="60"/>
      <c r="I95" s="60"/>
      <c r="J95" s="60"/>
      <c r="K95" s="60"/>
      <c r="L95" s="60"/>
      <c r="M95" s="60"/>
    </row>
    <row r="96" spans="2:13">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64" display="custsvc@msca.com.sg" xr:uid="{6A545499-D3FB-4D72-B1B7-EFCBCE393D51}"/>
    <hyperlink ref="L64" display="sinexp@msca.com.sg" xr:uid="{09F9040D-580E-42DD-8E05-BA578D2E7598}"/>
    <hyperlink ref="D63" r:id="rId22" xr:uid="{A6922412-F3AC-4B11-9D2F-57D985D9AA1B}"/>
    <hyperlink ref="D64" display="mktg-dept@msca.com.sg" xr:uid="{FFD75595-590D-4101-B443-EC2995E46522}"/>
    <hyperlink ref="O29" location="Alpaca!A1" display="PROFORMA SAILING DATE, PLS SEE ALPACA SERVICES" xr:uid="{2346FC4C-A4BF-487B-921F-96B805C5B67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P110"/>
  <sheetViews>
    <sheetView zoomScale="80" zoomScaleNormal="80" workbookViewId="0">
      <pane ySplit="54" topLeftCell="A71" activePane="bottomLeft" state="frozen"/>
      <selection pane="bottomLeft" activeCell="F87" sqref="F87"/>
    </sheetView>
  </sheetViews>
  <sheetFormatPr defaultColWidth="9.42578125" defaultRowHeight="12.75"/>
  <cols>
    <col min="1" max="1" width="19"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 min="15" max="16" width="11.42578125" style="24" customWidth="1"/>
  </cols>
  <sheetData>
    <row r="2" spans="2:16" s="37" customFormat="1" ht="15.75">
      <c r="B2" s="7" t="s">
        <v>93</v>
      </c>
      <c r="O2" s="10"/>
      <c r="P2" s="10"/>
    </row>
    <row r="3" spans="2:16" s="37" customFormat="1" ht="22.5" customHeight="1">
      <c r="B3" s="7"/>
      <c r="O3" s="10"/>
      <c r="P3" s="10"/>
    </row>
    <row r="4" spans="2:16" s="60" customFormat="1">
      <c r="B4" s="65"/>
      <c r="C4" s="65"/>
      <c r="D4" s="9" t="s">
        <v>8781</v>
      </c>
      <c r="E4" s="65"/>
      <c r="F4" s="65"/>
      <c r="G4" s="65"/>
      <c r="H4" s="65"/>
      <c r="I4" s="65"/>
      <c r="J4" s="65"/>
      <c r="O4" s="64"/>
      <c r="P4" s="64"/>
    </row>
    <row r="5" spans="2:16" s="60" customFormat="1" ht="12" thickBot="1">
      <c r="B5" s="82"/>
      <c r="C5" s="82"/>
      <c r="D5" s="82"/>
      <c r="E5" s="82"/>
      <c r="F5" s="82"/>
      <c r="G5" s="82"/>
      <c r="H5" s="82"/>
      <c r="I5" s="844"/>
      <c r="J5" s="65"/>
      <c r="O5" s="64"/>
      <c r="P5" s="64"/>
    </row>
    <row r="6" spans="2:16" s="70" customFormat="1" ht="24" hidden="1" thickTop="1">
      <c r="B6" s="1488"/>
      <c r="C6" s="1489"/>
      <c r="D6" s="1490" t="s">
        <v>96</v>
      </c>
      <c r="E6" s="1491" t="s">
        <v>658</v>
      </c>
      <c r="F6" s="1607" t="s">
        <v>8782</v>
      </c>
      <c r="G6" s="1608" t="s">
        <v>99</v>
      </c>
      <c r="H6" s="1511" t="s">
        <v>7838</v>
      </c>
      <c r="I6" s="2139" t="s">
        <v>1285</v>
      </c>
      <c r="J6" s="2139" t="s">
        <v>1065</v>
      </c>
      <c r="K6" s="2139" t="s">
        <v>870</v>
      </c>
      <c r="L6" s="2139" t="s">
        <v>1596</v>
      </c>
      <c r="M6" s="2139" t="s">
        <v>1143</v>
      </c>
      <c r="N6" s="2144" t="s">
        <v>8017</v>
      </c>
      <c r="O6" s="230"/>
      <c r="P6" s="230"/>
    </row>
    <row r="7" spans="2:16" s="70" customFormat="1" ht="12" hidden="1" thickBot="1">
      <c r="B7" s="1818" t="s">
        <v>4652</v>
      </c>
      <c r="C7" s="1496" t="s">
        <v>4957</v>
      </c>
      <c r="D7" s="1497" t="s">
        <v>2862</v>
      </c>
      <c r="E7" s="1498"/>
      <c r="F7" s="1605"/>
      <c r="G7" s="1557"/>
      <c r="H7" s="1606" t="s">
        <v>3238</v>
      </c>
      <c r="I7" s="1606" t="s">
        <v>3306</v>
      </c>
      <c r="J7" s="1606" t="s">
        <v>3091</v>
      </c>
      <c r="K7" s="1606" t="s">
        <v>3092</v>
      </c>
      <c r="L7" s="1606" t="s">
        <v>3430</v>
      </c>
      <c r="M7" s="1606" t="s">
        <v>4606</v>
      </c>
      <c r="O7" s="230"/>
      <c r="P7" s="230"/>
    </row>
    <row r="8" spans="2:16" ht="13.5" hidden="1" thickTop="1">
      <c r="B8" s="1722" t="s">
        <v>2290</v>
      </c>
      <c r="C8" s="882" t="s">
        <v>8630</v>
      </c>
      <c r="D8" s="882">
        <v>45469</v>
      </c>
      <c r="E8" s="1487" t="s">
        <v>391</v>
      </c>
      <c r="F8" s="1924" t="s">
        <v>2716</v>
      </c>
      <c r="G8" s="1071" t="s">
        <v>8783</v>
      </c>
      <c r="H8" s="878">
        <v>45494</v>
      </c>
      <c r="I8" s="1509" t="s">
        <v>391</v>
      </c>
      <c r="J8" s="878">
        <v>45518</v>
      </c>
      <c r="K8" s="878">
        <v>45522</v>
      </c>
      <c r="L8" s="878">
        <v>45531</v>
      </c>
      <c r="M8" s="878">
        <v>45535</v>
      </c>
    </row>
    <row r="9" spans="2:16" ht="13.5" hidden="1" thickBot="1">
      <c r="B9" s="1107"/>
      <c r="C9" s="1108"/>
      <c r="D9" s="1108"/>
      <c r="E9" s="1477"/>
      <c r="F9" s="1729"/>
      <c r="G9" s="1728"/>
      <c r="H9" s="1573"/>
      <c r="I9" s="1573"/>
      <c r="J9" s="1573"/>
      <c r="K9" s="1573"/>
      <c r="L9" s="1573"/>
      <c r="M9" s="1573"/>
    </row>
    <row r="10" spans="2:16" ht="24.75" hidden="1" thickTop="1">
      <c r="B10" s="1488"/>
      <c r="C10" s="2590"/>
      <c r="D10" s="2591" t="s">
        <v>96</v>
      </c>
      <c r="E10" s="2592" t="s">
        <v>658</v>
      </c>
      <c r="F10" s="2593" t="s">
        <v>8782</v>
      </c>
      <c r="G10" s="2594" t="s">
        <v>99</v>
      </c>
      <c r="H10" s="2595" t="s">
        <v>7838</v>
      </c>
      <c r="I10" s="2596" t="s">
        <v>943</v>
      </c>
      <c r="J10" s="2596" t="s">
        <v>1065</v>
      </c>
      <c r="K10" s="2596" t="s">
        <v>870</v>
      </c>
      <c r="L10" s="2596" t="s">
        <v>1596</v>
      </c>
      <c r="M10" s="2596" t="s">
        <v>1654</v>
      </c>
    </row>
    <row r="11" spans="2:16" ht="24" hidden="1" thickBot="1">
      <c r="B11" s="1818" t="s">
        <v>4956</v>
      </c>
      <c r="C11" s="2597" t="s">
        <v>4957</v>
      </c>
      <c r="D11" s="2598" t="s">
        <v>2862</v>
      </c>
      <c r="E11" s="2599"/>
      <c r="F11" s="2600"/>
      <c r="G11" s="2601"/>
      <c r="H11" s="2602" t="s">
        <v>3238</v>
      </c>
      <c r="I11" s="2603" t="s">
        <v>3306</v>
      </c>
      <c r="J11" s="2603" t="s">
        <v>3091</v>
      </c>
      <c r="K11" s="2603" t="s">
        <v>3092</v>
      </c>
      <c r="L11" s="2603" t="s">
        <v>3430</v>
      </c>
      <c r="M11" s="2603" t="s">
        <v>4606</v>
      </c>
      <c r="N11" s="2144" t="s">
        <v>8017</v>
      </c>
    </row>
    <row r="12" spans="2:16" ht="13.5" hidden="1" thickTop="1">
      <c r="B12" s="881" t="s">
        <v>1939</v>
      </c>
      <c r="C12" s="882" t="s">
        <v>7871</v>
      </c>
      <c r="D12" s="882">
        <v>45507</v>
      </c>
      <c r="E12" s="1047">
        <v>45518</v>
      </c>
      <c r="F12" s="1866" t="s">
        <v>404</v>
      </c>
      <c r="G12" s="1071" t="s">
        <v>8784</v>
      </c>
      <c r="H12" s="1147">
        <v>45534</v>
      </c>
      <c r="I12" s="1147">
        <v>45554</v>
      </c>
      <c r="J12" s="1147">
        <v>45557</v>
      </c>
      <c r="K12" s="1147">
        <v>45563</v>
      </c>
      <c r="L12" s="1147">
        <v>45574</v>
      </c>
      <c r="M12" s="1147">
        <v>45578</v>
      </c>
    </row>
    <row r="13" spans="2:16" ht="13.5" hidden="1" thickBot="1">
      <c r="B13" s="1107"/>
      <c r="C13" s="1108"/>
      <c r="D13" s="1108"/>
      <c r="E13" s="1477"/>
      <c r="F13" s="1729"/>
      <c r="G13" s="1728"/>
      <c r="H13" s="1573"/>
      <c r="I13" s="1573"/>
      <c r="J13" s="1573"/>
      <c r="K13" s="1573"/>
      <c r="L13" s="1573"/>
      <c r="M13" s="1573"/>
    </row>
    <row r="14" spans="2:16" ht="13.5" hidden="1" thickTop="1">
      <c r="B14" s="881" t="s">
        <v>1965</v>
      </c>
      <c r="C14" s="882" t="s">
        <v>1991</v>
      </c>
      <c r="D14" s="882">
        <v>45512</v>
      </c>
      <c r="E14" s="1047">
        <v>45523</v>
      </c>
      <c r="F14" s="1585" t="s">
        <v>2594</v>
      </c>
      <c r="G14" s="1071" t="s">
        <v>8785</v>
      </c>
      <c r="H14" s="878">
        <v>45536</v>
      </c>
      <c r="I14" s="878">
        <v>45556</v>
      </c>
      <c r="J14" s="878">
        <v>45559</v>
      </c>
      <c r="K14" s="878">
        <v>45565</v>
      </c>
      <c r="L14" s="878">
        <v>45576</v>
      </c>
      <c r="M14" s="878">
        <v>45580</v>
      </c>
    </row>
    <row r="15" spans="2:16" ht="13.5" hidden="1" thickBot="1">
      <c r="B15" s="1107"/>
      <c r="C15" s="1108"/>
      <c r="D15" s="1108"/>
      <c r="E15" s="1477"/>
      <c r="F15" s="1729"/>
      <c r="G15" s="1728"/>
      <c r="H15" s="1573"/>
      <c r="I15" s="2408"/>
      <c r="J15" s="1573"/>
      <c r="K15" s="1573"/>
      <c r="L15" s="1573"/>
      <c r="M15" s="1573"/>
    </row>
    <row r="16" spans="2:16" ht="29.25" hidden="1" customHeight="1" thickTop="1">
      <c r="B16" s="1488"/>
      <c r="C16" s="2590"/>
      <c r="D16" s="2591" t="s">
        <v>96</v>
      </c>
      <c r="E16" s="2592" t="s">
        <v>658</v>
      </c>
      <c r="F16" s="2593" t="s">
        <v>8782</v>
      </c>
      <c r="G16" s="2594" t="s">
        <v>99</v>
      </c>
      <c r="H16" s="2595" t="s">
        <v>7838</v>
      </c>
      <c r="I16" s="2676" t="s">
        <v>943</v>
      </c>
      <c r="J16" s="2596" t="s">
        <v>1065</v>
      </c>
      <c r="K16" s="2676" t="s">
        <v>870</v>
      </c>
      <c r="L16" s="2596" t="s">
        <v>1596</v>
      </c>
      <c r="M16" s="2596" t="s">
        <v>1654</v>
      </c>
      <c r="N16" s="2596" t="s">
        <v>1614</v>
      </c>
    </row>
    <row r="17" spans="2:15" ht="24" hidden="1" thickBot="1">
      <c r="B17" s="1818" t="s">
        <v>4956</v>
      </c>
      <c r="C17" s="2597" t="s">
        <v>4957</v>
      </c>
      <c r="D17" s="2598" t="s">
        <v>2862</v>
      </c>
      <c r="E17" s="2599"/>
      <c r="F17" s="2600"/>
      <c r="G17" s="2601"/>
      <c r="H17" s="2602" t="s">
        <v>3238</v>
      </c>
      <c r="I17" s="2603" t="s">
        <v>3306</v>
      </c>
      <c r="J17" s="2603" t="s">
        <v>3091</v>
      </c>
      <c r="K17" s="2603" t="s">
        <v>3092</v>
      </c>
      <c r="L17" s="2603" t="s">
        <v>3430</v>
      </c>
      <c r="M17" s="2603" t="s">
        <v>4606</v>
      </c>
      <c r="N17" s="2603" t="s">
        <v>3050</v>
      </c>
      <c r="O17" s="2144" t="s">
        <v>8017</v>
      </c>
    </row>
    <row r="18" spans="2:15" ht="13.5" hidden="1" thickTop="1">
      <c r="B18" s="2496" t="s">
        <v>1877</v>
      </c>
      <c r="C18" s="2497" t="s">
        <v>7881</v>
      </c>
      <c r="D18" s="2569">
        <v>45532</v>
      </c>
      <c r="E18" s="2515">
        <v>45543</v>
      </c>
      <c r="F18" s="2519" t="s">
        <v>3389</v>
      </c>
      <c r="G18" s="2587" t="s">
        <v>8786</v>
      </c>
      <c r="H18" s="2522">
        <v>45555</v>
      </c>
      <c r="I18" s="2522">
        <v>45575</v>
      </c>
      <c r="J18" s="2522">
        <v>45578</v>
      </c>
      <c r="K18" s="2666">
        <v>45584</v>
      </c>
      <c r="L18" s="2522">
        <v>45595</v>
      </c>
      <c r="M18" s="2522">
        <v>45599</v>
      </c>
      <c r="N18" s="2522">
        <v>45606</v>
      </c>
    </row>
    <row r="19" spans="2:15" ht="13.5" hidden="1" thickBot="1">
      <c r="B19" s="2523"/>
      <c r="C19" s="2517"/>
      <c r="D19" s="2517"/>
      <c r="E19" s="1583"/>
      <c r="F19" s="2575"/>
      <c r="G19" s="2588"/>
      <c r="H19" s="2589"/>
      <c r="I19" s="2408" t="s">
        <v>8787</v>
      </c>
      <c r="J19" s="2589"/>
      <c r="K19" s="2667"/>
      <c r="L19" s="2589"/>
      <c r="M19" s="2589"/>
      <c r="N19" s="2589"/>
    </row>
    <row r="20" spans="2:15" ht="29.25" hidden="1" customHeight="1" thickTop="1">
      <c r="B20" s="1488"/>
      <c r="C20" s="2590"/>
      <c r="D20" s="2591" t="s">
        <v>96</v>
      </c>
      <c r="E20" s="2592" t="s">
        <v>658</v>
      </c>
      <c r="F20" s="2593" t="s">
        <v>8782</v>
      </c>
      <c r="G20" s="2594" t="s">
        <v>99</v>
      </c>
      <c r="H20" s="2595" t="s">
        <v>7838</v>
      </c>
      <c r="I20" s="2596" t="s">
        <v>1065</v>
      </c>
      <c r="J20" s="2596" t="s">
        <v>1654</v>
      </c>
      <c r="K20" s="2664" t="s">
        <v>1596</v>
      </c>
      <c r="L20" s="2672"/>
      <c r="M20" s="2668"/>
      <c r="N20" s="2668"/>
    </row>
    <row r="21" spans="2:15" ht="24" hidden="1" thickBot="1">
      <c r="B21" s="1818" t="s">
        <v>4956</v>
      </c>
      <c r="C21" s="2597" t="s">
        <v>4957</v>
      </c>
      <c r="D21" s="2598" t="s">
        <v>2862</v>
      </c>
      <c r="E21" s="2599"/>
      <c r="F21" s="2600"/>
      <c r="G21" s="2601"/>
      <c r="H21" s="2602" t="s">
        <v>3238</v>
      </c>
      <c r="I21" s="2603" t="s">
        <v>3562</v>
      </c>
      <c r="J21" s="2603" t="s">
        <v>3047</v>
      </c>
      <c r="K21" s="2665" t="s">
        <v>7306</v>
      </c>
      <c r="L21" s="2144" t="s">
        <v>8017</v>
      </c>
      <c r="M21" s="2669"/>
      <c r="N21" s="2669"/>
    </row>
    <row r="22" spans="2:15" ht="13.5" hidden="1" thickTop="1">
      <c r="B22" s="2496" t="s">
        <v>4692</v>
      </c>
      <c r="C22" s="2497" t="s">
        <v>7885</v>
      </c>
      <c r="D22" s="2569">
        <v>45539</v>
      </c>
      <c r="E22" s="2515">
        <v>45552</v>
      </c>
      <c r="F22" s="2516" t="s">
        <v>404</v>
      </c>
      <c r="G22" s="2587" t="s">
        <v>8788</v>
      </c>
      <c r="H22" s="2503">
        <v>45557</v>
      </c>
      <c r="I22" s="2503">
        <v>45579</v>
      </c>
      <c r="J22" s="2503">
        <v>45594</v>
      </c>
      <c r="K22" s="2746">
        <v>45597</v>
      </c>
      <c r="L22" s="2614"/>
      <c r="M22" s="2670"/>
      <c r="N22" s="2670"/>
    </row>
    <row r="23" spans="2:15" ht="13.5" hidden="1" thickBot="1">
      <c r="B23" s="2523"/>
      <c r="C23" s="2517"/>
      <c r="D23" s="2517"/>
      <c r="E23" s="1583"/>
      <c r="F23" s="2575"/>
      <c r="G23" s="2588"/>
      <c r="H23" s="2589">
        <v>45584</v>
      </c>
      <c r="I23" s="2674"/>
      <c r="J23" s="2589"/>
      <c r="K23" s="2667"/>
      <c r="L23" s="2673"/>
      <c r="M23" s="2671"/>
      <c r="N23" s="2671"/>
    </row>
    <row r="24" spans="2:15" ht="13.5" hidden="1" thickTop="1">
      <c r="B24" s="2496" t="s">
        <v>1939</v>
      </c>
      <c r="C24" s="2497" t="s">
        <v>2009</v>
      </c>
      <c r="D24" s="2497">
        <v>45550</v>
      </c>
      <c r="E24" s="2515">
        <v>45561</v>
      </c>
      <c r="F24" s="2519" t="s">
        <v>7205</v>
      </c>
      <c r="G24" s="2587" t="s">
        <v>8789</v>
      </c>
      <c r="H24" s="2518" t="s">
        <v>391</v>
      </c>
      <c r="I24" s="2522">
        <v>45592</v>
      </c>
      <c r="J24" s="2522">
        <v>45593</v>
      </c>
      <c r="K24" s="2666">
        <v>45599</v>
      </c>
      <c r="L24" s="2614"/>
      <c r="M24" s="2670"/>
      <c r="N24" s="2670"/>
    </row>
    <row r="25" spans="2:15" ht="13.5" hidden="1" thickBot="1">
      <c r="B25" s="2523"/>
      <c r="C25" s="2517"/>
      <c r="D25" s="2517"/>
      <c r="E25" s="1583"/>
      <c r="F25" s="2575"/>
      <c r="G25" s="2588"/>
      <c r="H25" s="2589"/>
      <c r="I25" s="2758" t="s">
        <v>8790</v>
      </c>
      <c r="J25" s="2589"/>
      <c r="K25" s="2667"/>
      <c r="L25" s="2673"/>
      <c r="M25" s="2671"/>
      <c r="N25" s="2671"/>
    </row>
    <row r="26" spans="2:15" ht="13.5" hidden="1" thickTop="1">
      <c r="B26" s="2496" t="s">
        <v>2013</v>
      </c>
      <c r="C26" s="2497" t="s">
        <v>2014</v>
      </c>
      <c r="D26" s="2569">
        <v>45558</v>
      </c>
      <c r="E26" s="2515">
        <f>D26+11</f>
        <v>45569</v>
      </c>
      <c r="F26" s="2519" t="s">
        <v>7205</v>
      </c>
      <c r="G26" s="2587" t="s">
        <v>8789</v>
      </c>
      <c r="H26" s="2518" t="s">
        <v>391</v>
      </c>
      <c r="I26" s="2522">
        <v>45592</v>
      </c>
      <c r="J26" s="2522">
        <v>45593</v>
      </c>
      <c r="K26" s="2666">
        <v>45599</v>
      </c>
      <c r="L26" s="2614"/>
      <c r="M26" s="2670"/>
      <c r="N26" s="2670"/>
    </row>
    <row r="27" spans="2:15" ht="13.5" hidden="1" thickBot="1">
      <c r="B27" s="2523"/>
      <c r="C27" s="2517"/>
      <c r="D27" s="2517"/>
      <c r="E27" s="1583"/>
      <c r="F27" s="2575"/>
      <c r="G27" s="2588"/>
      <c r="H27" s="2589"/>
      <c r="I27" s="2758" t="s">
        <v>8790</v>
      </c>
      <c r="J27" s="2589"/>
      <c r="K27" s="2667"/>
      <c r="L27" s="2673"/>
      <c r="M27" s="2671"/>
      <c r="N27" s="2671"/>
    </row>
    <row r="28" spans="2:15" ht="13.5" hidden="1" thickTop="1">
      <c r="B28" s="2496" t="s">
        <v>1865</v>
      </c>
      <c r="C28" s="2497" t="s">
        <v>7713</v>
      </c>
      <c r="D28" s="2497">
        <v>45563</v>
      </c>
      <c r="E28" s="2515">
        <f>D28+11+3</f>
        <v>45577</v>
      </c>
      <c r="F28" s="2516" t="s">
        <v>404</v>
      </c>
      <c r="G28" s="2587" t="s">
        <v>8791</v>
      </c>
      <c r="H28" s="2503" t="e">
        <f>H26+7</f>
        <v>#VALUE!</v>
      </c>
      <c r="I28" s="2503" t="e">
        <f>H28+22</f>
        <v>#VALUE!</v>
      </c>
      <c r="J28" s="2503" t="e">
        <f>H28+23</f>
        <v>#VALUE!</v>
      </c>
      <c r="K28" s="2746" t="e">
        <f>H28+29</f>
        <v>#VALUE!</v>
      </c>
      <c r="L28" s="2614"/>
      <c r="M28" s="2670"/>
      <c r="N28" s="2670"/>
    </row>
    <row r="29" spans="2:15" ht="13.5" hidden="1" thickBot="1">
      <c r="B29" s="2532"/>
      <c r="C29" s="2517"/>
      <c r="D29" s="2517"/>
      <c r="E29" s="1583"/>
      <c r="F29" s="2575"/>
      <c r="G29" s="2588"/>
      <c r="H29" s="2589"/>
      <c r="I29" s="2408"/>
      <c r="J29" s="2589"/>
      <c r="K29" s="2667"/>
      <c r="L29" s="2673"/>
      <c r="M29" s="2671"/>
      <c r="N29" s="2671"/>
    </row>
    <row r="30" spans="2:15" ht="24.75" hidden="1" thickTop="1">
      <c r="B30" s="1488"/>
      <c r="C30" s="2590"/>
      <c r="D30" s="2591" t="s">
        <v>96</v>
      </c>
      <c r="E30" s="2592" t="s">
        <v>658</v>
      </c>
      <c r="F30" s="2593" t="s">
        <v>8782</v>
      </c>
      <c r="G30" s="2594" t="s">
        <v>99</v>
      </c>
      <c r="H30" s="2595" t="s">
        <v>7838</v>
      </c>
      <c r="I30" s="2837" t="s">
        <v>1065</v>
      </c>
      <c r="J30" s="2837" t="s">
        <v>870</v>
      </c>
      <c r="K30" s="2664" t="s">
        <v>1654</v>
      </c>
      <c r="L30" s="2596" t="s">
        <v>1596</v>
      </c>
      <c r="M30" s="2671"/>
      <c r="N30" s="2671"/>
    </row>
    <row r="31" spans="2:15" ht="24" hidden="1" thickBot="1">
      <c r="B31" s="1818" t="s">
        <v>4956</v>
      </c>
      <c r="C31" s="2597" t="s">
        <v>4957</v>
      </c>
      <c r="D31" s="2598" t="s">
        <v>2862</v>
      </c>
      <c r="E31" s="2599"/>
      <c r="F31" s="2600"/>
      <c r="G31" s="2601"/>
      <c r="H31" s="2602" t="s">
        <v>3238</v>
      </c>
      <c r="I31" s="2603" t="s">
        <v>2081</v>
      </c>
      <c r="J31" s="2603" t="s">
        <v>3219</v>
      </c>
      <c r="K31" s="2665" t="s">
        <v>4969</v>
      </c>
      <c r="L31" s="2603" t="s">
        <v>4608</v>
      </c>
      <c r="M31" s="2144" t="s">
        <v>8017</v>
      </c>
      <c r="N31" s="2671"/>
    </row>
    <row r="32" spans="2:15" ht="13.5" hidden="1" thickTop="1">
      <c r="B32" s="2496" t="s">
        <v>2066</v>
      </c>
      <c r="C32" s="2497" t="s">
        <v>4670</v>
      </c>
      <c r="D32" s="2497">
        <v>45637</v>
      </c>
      <c r="E32" s="2515">
        <v>45648</v>
      </c>
      <c r="F32" s="2652" t="s">
        <v>3069</v>
      </c>
      <c r="G32" s="2819" t="s">
        <v>8792</v>
      </c>
      <c r="H32" s="2522">
        <v>45655</v>
      </c>
      <c r="I32" s="2522">
        <v>45677</v>
      </c>
      <c r="J32" s="2522">
        <v>45683</v>
      </c>
      <c r="K32" s="2666">
        <v>45692</v>
      </c>
      <c r="L32" s="2515">
        <v>45695</v>
      </c>
      <c r="M32" s="2671"/>
      <c r="N32" s="2671"/>
    </row>
    <row r="33" spans="2:15" ht="13.5" hidden="1" thickBot="1">
      <c r="B33" s="2523"/>
      <c r="C33" s="2517"/>
      <c r="D33" s="2517"/>
      <c r="E33" s="1583"/>
      <c r="F33" s="2813"/>
      <c r="G33" s="2588"/>
      <c r="H33" s="2589"/>
      <c r="I33" s="2589"/>
      <c r="J33" s="2589"/>
      <c r="K33" s="2667"/>
      <c r="L33" s="2589"/>
      <c r="M33" s="2671"/>
      <c r="N33" s="2671"/>
    </row>
    <row r="34" spans="2:15" ht="24.75" hidden="1" thickTop="1">
      <c r="B34" s="1488"/>
      <c r="C34" s="2590"/>
      <c r="D34" s="2591" t="s">
        <v>96</v>
      </c>
      <c r="E34" s="2592" t="s">
        <v>658</v>
      </c>
      <c r="F34" s="2593" t="s">
        <v>8782</v>
      </c>
      <c r="G34" s="2594" t="s">
        <v>99</v>
      </c>
      <c r="H34" s="2595" t="s">
        <v>7838</v>
      </c>
      <c r="I34" s="2837" t="s">
        <v>1065</v>
      </c>
      <c r="J34" s="2837" t="s">
        <v>870</v>
      </c>
      <c r="K34" s="2891" t="s">
        <v>1596</v>
      </c>
      <c r="L34" s="2892" t="s">
        <v>1654</v>
      </c>
      <c r="M34" s="2892" t="s">
        <v>1614</v>
      </c>
      <c r="N34" s="2671"/>
    </row>
    <row r="35" spans="2:15" ht="17.25" hidden="1" customHeight="1" thickBot="1">
      <c r="B35" s="2953" t="s">
        <v>4652</v>
      </c>
      <c r="C35" s="2954" t="s">
        <v>4653</v>
      </c>
      <c r="D35" s="2955" t="s">
        <v>3233</v>
      </c>
      <c r="E35" s="2599"/>
      <c r="F35" s="2600"/>
      <c r="G35" s="2601"/>
      <c r="H35" s="2602" t="s">
        <v>3238</v>
      </c>
      <c r="I35" s="2603" t="s">
        <v>2081</v>
      </c>
      <c r="J35" s="2603" t="s">
        <v>3219</v>
      </c>
      <c r="K35" s="2665" t="s">
        <v>4969</v>
      </c>
      <c r="L35" s="2603" t="s">
        <v>4608</v>
      </c>
      <c r="M35" s="2603" t="s">
        <v>4608</v>
      </c>
      <c r="N35" s="2923" t="s">
        <v>8017</v>
      </c>
    </row>
    <row r="36" spans="2:15" ht="13.5" hidden="1" thickTop="1">
      <c r="B36" s="2957" t="s">
        <v>2062</v>
      </c>
      <c r="C36" s="2498" t="s">
        <v>2063</v>
      </c>
      <c r="D36" s="2498">
        <v>45679</v>
      </c>
      <c r="E36" s="1855">
        <v>45690</v>
      </c>
      <c r="F36" s="2998" t="s">
        <v>404</v>
      </c>
      <c r="G36" s="2988" t="s">
        <v>8793</v>
      </c>
      <c r="H36" s="2984">
        <v>45690</v>
      </c>
      <c r="I36" s="2984">
        <v>45712</v>
      </c>
      <c r="J36" s="2984">
        <v>45718</v>
      </c>
      <c r="K36" s="2994">
        <v>45727</v>
      </c>
      <c r="L36" s="2995">
        <v>45730</v>
      </c>
      <c r="M36" s="2995">
        <v>45752</v>
      </c>
      <c r="N36" s="2990"/>
    </row>
    <row r="37" spans="2:15" ht="13.5" hidden="1" thickBot="1">
      <c r="B37" s="2523"/>
      <c r="C37" s="2517"/>
      <c r="D37" s="2517"/>
      <c r="E37" s="1583"/>
      <c r="F37" s="2987"/>
      <c r="G37" s="2991"/>
      <c r="H37" s="2992"/>
      <c r="I37" s="2992"/>
      <c r="J37" s="2992"/>
      <c r="K37" s="2993"/>
      <c r="L37" s="2992"/>
      <c r="M37" s="2992"/>
      <c r="N37" s="2990"/>
    </row>
    <row r="38" spans="2:15" ht="13.5" hidden="1" thickTop="1">
      <c r="B38" s="2957" t="s">
        <v>2013</v>
      </c>
      <c r="C38" s="2498" t="s">
        <v>2071</v>
      </c>
      <c r="D38" s="2498">
        <v>45693</v>
      </c>
      <c r="E38" s="1855">
        <v>45704</v>
      </c>
      <c r="F38" s="2516" t="s">
        <v>2181</v>
      </c>
      <c r="G38" s="2988" t="s">
        <v>8794</v>
      </c>
      <c r="H38" s="2984">
        <v>45711</v>
      </c>
      <c r="I38" s="2984">
        <v>45733</v>
      </c>
      <c r="J38" s="2984">
        <v>45740</v>
      </c>
      <c r="K38" s="2994">
        <v>45751</v>
      </c>
      <c r="L38" s="2995">
        <v>45754</v>
      </c>
      <c r="M38" s="2995">
        <v>45761</v>
      </c>
      <c r="N38" s="2990"/>
    </row>
    <row r="39" spans="2:15" ht="13.5" hidden="1" thickBot="1">
      <c r="B39" s="2523"/>
      <c r="C39" s="2517"/>
      <c r="D39" s="2517"/>
      <c r="E39" s="1583"/>
      <c r="F39" s="2987"/>
      <c r="G39" s="2991"/>
      <c r="H39" s="2992"/>
      <c r="I39" s="2992"/>
      <c r="J39" s="2992"/>
      <c r="K39" s="2993"/>
      <c r="L39" s="2992"/>
      <c r="M39" s="2992"/>
      <c r="N39" s="2990"/>
    </row>
    <row r="40" spans="2:15" ht="13.5" hidden="1" thickTop="1">
      <c r="B40" s="2957" t="s">
        <v>1865</v>
      </c>
      <c r="C40" s="2498" t="s">
        <v>7719</v>
      </c>
      <c r="D40" s="2498">
        <v>45701</v>
      </c>
      <c r="E40" s="1855">
        <v>45711</v>
      </c>
      <c r="F40" s="2966" t="s">
        <v>5829</v>
      </c>
      <c r="G40" s="2988" t="s">
        <v>8795</v>
      </c>
      <c r="H40" s="1691">
        <v>45718</v>
      </c>
      <c r="I40" s="1691">
        <v>45740</v>
      </c>
      <c r="J40" s="1691">
        <v>45747</v>
      </c>
      <c r="K40" s="2989">
        <v>45758</v>
      </c>
      <c r="L40" s="1855">
        <v>45761</v>
      </c>
      <c r="M40" s="1855">
        <v>45768</v>
      </c>
      <c r="N40" s="2990"/>
    </row>
    <row r="41" spans="2:15" ht="13.5" hidden="1" thickBot="1">
      <c r="B41" s="2523"/>
      <c r="C41" s="2517"/>
      <c r="D41" s="2517"/>
      <c r="E41" s="1583"/>
      <c r="F41" s="2987"/>
      <c r="G41" s="2991"/>
      <c r="H41" s="2992"/>
      <c r="I41" s="2992"/>
      <c r="J41" s="2992"/>
      <c r="K41" s="2993"/>
      <c r="L41" s="2992"/>
      <c r="M41" s="2992"/>
      <c r="N41" s="2990"/>
    </row>
    <row r="42" spans="2:15" ht="24.75" hidden="1" thickTop="1">
      <c r="B42" s="1488"/>
      <c r="C42" s="2590"/>
      <c r="D42" s="2591" t="s">
        <v>96</v>
      </c>
      <c r="E42" s="2592" t="s">
        <v>658</v>
      </c>
      <c r="F42" s="2593" t="s">
        <v>8782</v>
      </c>
      <c r="G42" s="2594" t="s">
        <v>99</v>
      </c>
      <c r="H42" s="2595" t="s">
        <v>7838</v>
      </c>
      <c r="I42" s="2837" t="s">
        <v>1065</v>
      </c>
      <c r="J42" s="2837" t="s">
        <v>870</v>
      </c>
      <c r="K42" s="2595" t="s">
        <v>1284</v>
      </c>
      <c r="L42" s="2891" t="s">
        <v>1596</v>
      </c>
      <c r="M42" s="2892" t="s">
        <v>1654</v>
      </c>
      <c r="N42" s="2891" t="s">
        <v>1614</v>
      </c>
    </row>
    <row r="43" spans="2:15" ht="24" hidden="1" thickBot="1">
      <c r="B43" s="2953" t="s">
        <v>4652</v>
      </c>
      <c r="C43" s="2954" t="s">
        <v>7723</v>
      </c>
      <c r="D43" s="2955" t="s">
        <v>3233</v>
      </c>
      <c r="E43" s="2599"/>
      <c r="F43" s="2600"/>
      <c r="G43" s="3286" t="s">
        <v>5843</v>
      </c>
      <c r="H43" s="2602" t="s">
        <v>3238</v>
      </c>
      <c r="I43" s="2603" t="s">
        <v>2081</v>
      </c>
      <c r="J43" s="2603" t="s">
        <v>3219</v>
      </c>
      <c r="K43" s="2665" t="s">
        <v>4969</v>
      </c>
      <c r="L43" s="2665" t="s">
        <v>4969</v>
      </c>
      <c r="M43" s="2665" t="s">
        <v>4608</v>
      </c>
      <c r="N43" s="2603" t="s">
        <v>4608</v>
      </c>
      <c r="O43" s="2923" t="s">
        <v>8017</v>
      </c>
    </row>
    <row r="44" spans="2:15" ht="13.5" hidden="1" thickTop="1">
      <c r="B44" s="3057" t="s">
        <v>4692</v>
      </c>
      <c r="C44" s="2960" t="s">
        <v>4693</v>
      </c>
      <c r="D44" s="2960">
        <v>45756</v>
      </c>
      <c r="E44" s="2989">
        <v>45767</v>
      </c>
      <c r="F44" s="3063" t="s">
        <v>2181</v>
      </c>
      <c r="G44" s="2988" t="s">
        <v>8796</v>
      </c>
      <c r="H44" s="3169">
        <v>45767</v>
      </c>
      <c r="I44" s="3169">
        <v>45789</v>
      </c>
      <c r="J44" s="3169">
        <v>45794</v>
      </c>
      <c r="K44" s="3169">
        <v>45802</v>
      </c>
      <c r="L44" s="3169">
        <v>45807</v>
      </c>
      <c r="M44" s="3169">
        <v>45811</v>
      </c>
      <c r="N44" s="3169">
        <v>45819</v>
      </c>
    </row>
    <row r="45" spans="2:15" ht="13.5" hidden="1" thickBot="1">
      <c r="B45" s="3058"/>
      <c r="C45" s="2964"/>
      <c r="D45" s="2964"/>
      <c r="E45" s="3059"/>
      <c r="F45" s="2979"/>
      <c r="G45" s="3056"/>
      <c r="H45" s="2992"/>
      <c r="I45" s="2992"/>
      <c r="J45" s="2992"/>
      <c r="K45" s="2993"/>
      <c r="L45" s="2993"/>
      <c r="M45" s="2993"/>
      <c r="N45" s="2992"/>
    </row>
    <row r="46" spans="2:15" ht="13.5" hidden="1" thickTop="1">
      <c r="B46" s="3057" t="s">
        <v>1865</v>
      </c>
      <c r="C46" s="2960" t="s">
        <v>4706</v>
      </c>
      <c r="D46" s="2960">
        <v>45800</v>
      </c>
      <c r="E46" s="2989">
        <v>45810</v>
      </c>
      <c r="F46" s="3086" t="s">
        <v>7545</v>
      </c>
      <c r="G46" s="2988" t="s">
        <v>8797</v>
      </c>
      <c r="H46" s="1691">
        <v>45809</v>
      </c>
      <c r="I46" s="1691">
        <v>45831</v>
      </c>
      <c r="J46" s="1691">
        <v>45836</v>
      </c>
      <c r="K46" s="1691">
        <v>45844</v>
      </c>
      <c r="L46" s="1691">
        <v>45849</v>
      </c>
      <c r="M46" s="1691">
        <v>45853</v>
      </c>
      <c r="N46" s="1691">
        <v>45861</v>
      </c>
    </row>
    <row r="47" spans="2:15" ht="13.5" hidden="1" thickBot="1">
      <c r="B47" s="3058"/>
      <c r="C47" s="2964"/>
      <c r="D47" s="2964"/>
      <c r="E47" s="3059"/>
      <c r="F47" s="2987"/>
      <c r="G47" s="3056"/>
      <c r="H47" s="2992"/>
      <c r="I47" s="2992"/>
      <c r="J47" s="2992"/>
      <c r="K47" s="2993"/>
      <c r="L47" s="2993"/>
      <c r="M47" s="2993"/>
      <c r="N47" s="2992"/>
    </row>
    <row r="48" spans="2:15" ht="14.25" hidden="1" thickTop="1" thickBot="1">
      <c r="B48" s="82"/>
      <c r="C48" s="82"/>
      <c r="D48" s="82"/>
      <c r="E48" s="82"/>
      <c r="F48" s="82"/>
      <c r="G48" s="82"/>
      <c r="H48" s="82"/>
      <c r="I48" s="844"/>
      <c r="J48" s="65"/>
      <c r="K48" s="60"/>
      <c r="L48" s="60"/>
      <c r="M48" s="60"/>
      <c r="N48" s="60"/>
      <c r="O48" s="64"/>
    </row>
    <row r="49" spans="1:15" ht="24.75" hidden="1" thickTop="1">
      <c r="B49" s="1488"/>
      <c r="C49" s="2590"/>
      <c r="D49" s="2591" t="s">
        <v>96</v>
      </c>
      <c r="E49" s="2592" t="s">
        <v>658</v>
      </c>
      <c r="F49" s="2593" t="s">
        <v>8782</v>
      </c>
      <c r="G49" s="2594" t="s">
        <v>99</v>
      </c>
      <c r="H49" s="2595" t="s">
        <v>7838</v>
      </c>
      <c r="I49" s="2837" t="s">
        <v>1065</v>
      </c>
      <c r="J49" s="2837" t="s">
        <v>870</v>
      </c>
      <c r="K49" s="2595" t="s">
        <v>1284</v>
      </c>
      <c r="L49" s="2891" t="s">
        <v>1654</v>
      </c>
      <c r="M49" s="2891" t="s">
        <v>1596</v>
      </c>
      <c r="N49" s="3297"/>
    </row>
    <row r="50" spans="1:15" ht="18.75" hidden="1" thickBot="1">
      <c r="B50" s="2953" t="s">
        <v>4956</v>
      </c>
      <c r="C50" s="2954" t="s">
        <v>4653</v>
      </c>
      <c r="D50" s="2955" t="s">
        <v>3233</v>
      </c>
      <c r="E50" s="2599"/>
      <c r="F50" s="2600"/>
      <c r="G50" s="3286" t="s">
        <v>1786</v>
      </c>
      <c r="H50" s="2602" t="s">
        <v>3238</v>
      </c>
      <c r="I50" s="2603" t="s">
        <v>2081</v>
      </c>
      <c r="J50" s="2603" t="s">
        <v>3219</v>
      </c>
      <c r="K50" s="2665" t="s">
        <v>4969</v>
      </c>
      <c r="L50" s="2665" t="s">
        <v>4969</v>
      </c>
      <c r="M50" s="2603" t="s">
        <v>4608</v>
      </c>
      <c r="N50" s="3760" t="s">
        <v>8798</v>
      </c>
    </row>
    <row r="51" spans="1:15" ht="13.5" hidden="1" thickTop="1">
      <c r="A51" s="3410"/>
      <c r="B51" s="3201" t="s">
        <v>6886</v>
      </c>
      <c r="C51" s="3202" t="s">
        <v>7734</v>
      </c>
      <c r="D51" s="3202">
        <v>45910</v>
      </c>
      <c r="E51" s="3242" t="s">
        <v>391</v>
      </c>
      <c r="F51" s="3061" t="s">
        <v>2696</v>
      </c>
      <c r="G51" s="2988" t="s">
        <v>8799</v>
      </c>
      <c r="H51" s="1691">
        <v>45930</v>
      </c>
      <c r="I51" s="1691">
        <v>45952</v>
      </c>
      <c r="J51" s="1691">
        <v>45957</v>
      </c>
      <c r="K51" s="1691">
        <v>45965</v>
      </c>
      <c r="L51" s="1691">
        <v>45970</v>
      </c>
      <c r="M51" s="1691">
        <v>45974</v>
      </c>
      <c r="N51" s="2858"/>
    </row>
    <row r="52" spans="1:15" ht="13.5" hidden="1" thickBot="1">
      <c r="A52" s="3410"/>
      <c r="B52" s="3058" t="s">
        <v>8269</v>
      </c>
      <c r="C52" s="2964" t="s">
        <v>8270</v>
      </c>
      <c r="D52" s="2964">
        <v>45912</v>
      </c>
      <c r="E52" s="3059">
        <v>45919</v>
      </c>
      <c r="F52" s="2987"/>
      <c r="G52" s="3056"/>
      <c r="H52" s="2992"/>
      <c r="I52" s="2992"/>
      <c r="J52" s="2992"/>
      <c r="K52" s="2993"/>
      <c r="L52" s="2993"/>
      <c r="M52" s="2992"/>
      <c r="N52" s="2990"/>
    </row>
    <row r="53" spans="1:15" ht="24.75" thickTop="1">
      <c r="A53" s="3410"/>
      <c r="B53" s="1488"/>
      <c r="C53" s="2590"/>
      <c r="D53" s="4164" t="s">
        <v>96</v>
      </c>
      <c r="E53" s="4165" t="s">
        <v>658</v>
      </c>
      <c r="F53" s="4166" t="s">
        <v>8782</v>
      </c>
      <c r="G53" s="4167" t="s">
        <v>99</v>
      </c>
      <c r="H53" s="2891" t="s">
        <v>7838</v>
      </c>
      <c r="I53" s="2837" t="s">
        <v>1065</v>
      </c>
      <c r="J53" s="2837" t="s">
        <v>870</v>
      </c>
      <c r="K53" s="2891" t="s">
        <v>1284</v>
      </c>
      <c r="L53" s="2891" t="s">
        <v>1654</v>
      </c>
      <c r="M53" s="2891" t="s">
        <v>1596</v>
      </c>
      <c r="N53" s="2891" t="s">
        <v>1614</v>
      </c>
      <c r="O53" s="4159"/>
    </row>
    <row r="54" spans="1:15" ht="21" thickBot="1">
      <c r="A54" s="3410"/>
      <c r="B54" s="3328" t="s">
        <v>4956</v>
      </c>
      <c r="C54" s="2954" t="s">
        <v>4653</v>
      </c>
      <c r="D54" s="2955" t="s">
        <v>3233</v>
      </c>
      <c r="E54" s="2599"/>
      <c r="F54" s="2600"/>
      <c r="G54" s="3286" t="s">
        <v>1786</v>
      </c>
      <c r="H54" s="2602" t="s">
        <v>3238</v>
      </c>
      <c r="I54" s="2603" t="s">
        <v>2081</v>
      </c>
      <c r="J54" s="2603" t="s">
        <v>3219</v>
      </c>
      <c r="K54" s="2665" t="s">
        <v>4969</v>
      </c>
      <c r="L54" s="2665" t="s">
        <v>4969</v>
      </c>
      <c r="M54" s="2603" t="s">
        <v>4608</v>
      </c>
      <c r="N54" s="2603" t="s">
        <v>4608</v>
      </c>
      <c r="O54" s="4160" t="s">
        <v>7978</v>
      </c>
    </row>
    <row r="55" spans="1:15" ht="13.5" thickTop="1">
      <c r="A55" s="3410"/>
      <c r="B55" s="4380" t="s">
        <v>7793</v>
      </c>
      <c r="C55" s="4362" t="s">
        <v>8724</v>
      </c>
      <c r="D55" s="4362">
        <v>45923</v>
      </c>
      <c r="E55" s="4359">
        <v>45937</v>
      </c>
      <c r="F55" s="4360" t="s">
        <v>8800</v>
      </c>
      <c r="G55" s="4413" t="s">
        <v>8801</v>
      </c>
      <c r="H55" s="2400">
        <v>45937</v>
      </c>
      <c r="I55" s="2400">
        <v>45960</v>
      </c>
      <c r="J55" s="2400">
        <v>45970</v>
      </c>
      <c r="K55" s="2400">
        <v>45977</v>
      </c>
      <c r="L55" s="2400">
        <v>45980</v>
      </c>
      <c r="M55" s="2400">
        <v>45982</v>
      </c>
      <c r="N55" s="2400">
        <v>45991</v>
      </c>
      <c r="O55" s="4161"/>
    </row>
    <row r="56" spans="1:15" ht="13.5" thickBot="1">
      <c r="A56" s="3410"/>
      <c r="B56" s="4378"/>
      <c r="C56" s="4363"/>
      <c r="D56" s="4363"/>
      <c r="E56" s="4364"/>
      <c r="F56" s="4365"/>
      <c r="G56" s="4414"/>
      <c r="H56" s="4415"/>
      <c r="I56" s="4415"/>
      <c r="J56" s="4415"/>
      <c r="K56" s="4416"/>
      <c r="L56" s="4416"/>
      <c r="M56" s="4415"/>
      <c r="N56" s="4415"/>
      <c r="O56" s="4162"/>
    </row>
    <row r="57" spans="1:15" ht="13.5" thickTop="1">
      <c r="A57" s="3410"/>
      <c r="B57" s="3846" t="s">
        <v>8271</v>
      </c>
      <c r="C57" s="3847" t="s">
        <v>8272</v>
      </c>
      <c r="D57" s="3848">
        <v>45931</v>
      </c>
      <c r="E57" s="4369" t="s">
        <v>391</v>
      </c>
      <c r="F57" s="4379" t="s">
        <v>404</v>
      </c>
      <c r="G57" s="4413" t="s">
        <v>8802</v>
      </c>
      <c r="H57" s="3358">
        <v>45944</v>
      </c>
      <c r="I57" s="3358">
        <v>45966</v>
      </c>
      <c r="J57" s="3358">
        <v>45971</v>
      </c>
      <c r="K57" s="3358">
        <v>45979</v>
      </c>
      <c r="L57" s="3358">
        <v>45984</v>
      </c>
      <c r="M57" s="3358">
        <v>45988</v>
      </c>
      <c r="N57" s="3358">
        <v>46010</v>
      </c>
      <c r="O57" s="4161"/>
    </row>
    <row r="58" spans="1:15" ht="13.5" thickBot="1">
      <c r="A58" s="3410"/>
      <c r="B58" s="4378"/>
      <c r="C58" s="4363"/>
      <c r="D58" s="4363"/>
      <c r="E58" s="4364"/>
      <c r="F58" s="4365"/>
      <c r="G58" s="4414"/>
      <c r="H58" s="4415"/>
      <c r="I58" s="4415"/>
      <c r="J58" s="4415"/>
      <c r="K58" s="4416"/>
      <c r="L58" s="4416"/>
      <c r="M58" s="4415"/>
      <c r="N58" s="4415"/>
      <c r="O58" s="4162"/>
    </row>
    <row r="59" spans="1:15" ht="13.5" thickTop="1">
      <c r="A59" s="3410"/>
      <c r="B59" s="4380" t="s">
        <v>4688</v>
      </c>
      <c r="C59" s="4362" t="s">
        <v>7996</v>
      </c>
      <c r="D59" s="4362">
        <v>45934</v>
      </c>
      <c r="E59" s="4369" t="s">
        <v>391</v>
      </c>
      <c r="F59" s="4377" t="s">
        <v>2925</v>
      </c>
      <c r="G59" s="4413" t="s">
        <v>8803</v>
      </c>
      <c r="H59" s="2400">
        <v>45957</v>
      </c>
      <c r="I59" s="2400">
        <f>H59+23</f>
        <v>45980</v>
      </c>
      <c r="J59" s="2400">
        <f>H59+33</f>
        <v>45990</v>
      </c>
      <c r="K59" s="2400">
        <f>H59+40</f>
        <v>45997</v>
      </c>
      <c r="L59" s="2400">
        <f>H59+43</f>
        <v>46000</v>
      </c>
      <c r="M59" s="2400">
        <f>H59+45</f>
        <v>46002</v>
      </c>
      <c r="N59" s="2400">
        <f>H59+54</f>
        <v>46011</v>
      </c>
      <c r="O59" s="4161"/>
    </row>
    <row r="60" spans="1:15" ht="13.5" thickBot="1">
      <c r="A60" s="3410"/>
      <c r="B60" s="4378" t="s">
        <v>7672</v>
      </c>
      <c r="C60" s="4363" t="s">
        <v>7998</v>
      </c>
      <c r="D60" s="3850">
        <v>45934</v>
      </c>
      <c r="E60" s="4364">
        <f>D60+11</f>
        <v>45945</v>
      </c>
      <c r="F60" s="4365"/>
      <c r="G60" s="4414"/>
      <c r="H60" s="4415"/>
      <c r="I60" s="4415"/>
      <c r="J60" s="4415"/>
      <c r="K60" s="4416"/>
      <c r="L60" s="4416"/>
      <c r="M60" s="4415"/>
      <c r="N60" s="4415"/>
      <c r="O60" s="4162"/>
    </row>
    <row r="61" spans="1:15" ht="13.5" thickTop="1">
      <c r="A61" s="3410"/>
      <c r="B61" s="4380" t="s">
        <v>1973</v>
      </c>
      <c r="C61" s="4362" t="s">
        <v>7780</v>
      </c>
      <c r="D61" s="4362">
        <v>45943</v>
      </c>
      <c r="E61" s="4359">
        <f>D61+14</f>
        <v>45957</v>
      </c>
      <c r="F61" s="4377" t="s">
        <v>8804</v>
      </c>
      <c r="G61" s="4413" t="s">
        <v>8805</v>
      </c>
      <c r="H61" s="2400">
        <v>45958</v>
      </c>
      <c r="I61" s="2400">
        <f>H61+23</f>
        <v>45981</v>
      </c>
      <c r="J61" s="2400">
        <f>H61+33</f>
        <v>45991</v>
      </c>
      <c r="K61" s="2400">
        <f>H61+40</f>
        <v>45998</v>
      </c>
      <c r="L61" s="2400">
        <f>H61+43</f>
        <v>46001</v>
      </c>
      <c r="M61" s="2400">
        <f>H61+45</f>
        <v>46003</v>
      </c>
      <c r="N61" s="2400">
        <f>H61+54</f>
        <v>46012</v>
      </c>
      <c r="O61" s="4161"/>
    </row>
    <row r="62" spans="1:15" ht="13.5" thickBot="1">
      <c r="A62" s="3410"/>
      <c r="B62" s="4378"/>
      <c r="C62" s="4363"/>
      <c r="D62" s="4363"/>
      <c r="E62" s="4364"/>
      <c r="F62" s="4365"/>
      <c r="G62" s="4414"/>
      <c r="H62" s="4415"/>
      <c r="I62" s="4415"/>
      <c r="J62" s="4415"/>
      <c r="K62" s="4416"/>
      <c r="L62" s="4416"/>
      <c r="M62" s="4415"/>
      <c r="N62" s="4415"/>
      <c r="O62" s="4162"/>
    </row>
    <row r="63" spans="1:15" ht="13.5" thickTop="1">
      <c r="A63" s="3410"/>
      <c r="B63" s="4380" t="s">
        <v>7783</v>
      </c>
      <c r="C63" s="4362" t="s">
        <v>7784</v>
      </c>
      <c r="D63" s="4362">
        <v>45953</v>
      </c>
      <c r="E63" s="4359">
        <f>D63+10</f>
        <v>45963</v>
      </c>
      <c r="F63" s="4360" t="s">
        <v>2139</v>
      </c>
      <c r="G63" s="4413" t="s">
        <v>8806</v>
      </c>
      <c r="H63" s="2400">
        <v>45965</v>
      </c>
      <c r="I63" s="2400">
        <f>H63+23</f>
        <v>45988</v>
      </c>
      <c r="J63" s="2400">
        <f>H63+33</f>
        <v>45998</v>
      </c>
      <c r="K63" s="2400">
        <f>H63+40</f>
        <v>46005</v>
      </c>
      <c r="L63" s="2400">
        <f>H63+43</f>
        <v>46008</v>
      </c>
      <c r="M63" s="2400">
        <f>H63+45</f>
        <v>46010</v>
      </c>
      <c r="N63" s="2400">
        <f>H63+54</f>
        <v>46019</v>
      </c>
      <c r="O63" s="4161"/>
    </row>
    <row r="64" spans="1:15" ht="13.5" thickBot="1">
      <c r="A64" s="3410"/>
      <c r="B64" s="4378"/>
      <c r="C64" s="4363"/>
      <c r="D64" s="4363"/>
      <c r="E64" s="4364"/>
      <c r="F64" s="4365"/>
      <c r="G64" s="4414"/>
      <c r="H64" s="4415"/>
      <c r="I64" s="4415"/>
      <c r="J64" s="4415"/>
      <c r="K64" s="4416"/>
      <c r="L64" s="4416"/>
      <c r="M64" s="4415"/>
      <c r="N64" s="4415"/>
      <c r="O64" s="4162"/>
    </row>
    <row r="65" spans="1:16" ht="13.5" thickTop="1">
      <c r="A65" s="3410"/>
      <c r="B65" s="4380" t="s">
        <v>6886</v>
      </c>
      <c r="C65" s="4362" t="s">
        <v>7787</v>
      </c>
      <c r="D65" s="4358">
        <v>45957</v>
      </c>
      <c r="E65" s="4359">
        <f>D65+14</f>
        <v>45971</v>
      </c>
      <c r="F65" s="4360" t="s">
        <v>5505</v>
      </c>
      <c r="G65" s="4413" t="s">
        <v>8807</v>
      </c>
      <c r="H65" s="2400">
        <v>45972</v>
      </c>
      <c r="I65" s="2400">
        <f>H65+23</f>
        <v>45995</v>
      </c>
      <c r="J65" s="2400">
        <f>H65+33</f>
        <v>46005</v>
      </c>
      <c r="K65" s="2400">
        <f>H65+40</f>
        <v>46012</v>
      </c>
      <c r="L65" s="2400">
        <f>H65+43</f>
        <v>46015</v>
      </c>
      <c r="M65" s="2400">
        <f>H65+45</f>
        <v>46017</v>
      </c>
      <c r="N65" s="2400">
        <f>H65+54</f>
        <v>46026</v>
      </c>
      <c r="O65" s="4161"/>
    </row>
    <row r="66" spans="1:16" ht="13.5" thickBot="1">
      <c r="A66" s="3410"/>
      <c r="B66" s="4378"/>
      <c r="C66" s="4363"/>
      <c r="D66" s="4363"/>
      <c r="E66" s="4364"/>
      <c r="F66" s="4365"/>
      <c r="G66" s="4414"/>
      <c r="H66" s="4415"/>
      <c r="I66" s="4415"/>
      <c r="J66" s="4415"/>
      <c r="K66" s="4416"/>
      <c r="L66" s="4416"/>
      <c r="M66" s="4415"/>
      <c r="N66" s="4415"/>
      <c r="O66" s="4162"/>
    </row>
    <row r="67" spans="1:16" ht="13.5" thickTop="1">
      <c r="A67" s="3410"/>
      <c r="B67" s="4380" t="s">
        <v>4692</v>
      </c>
      <c r="C67" s="4362" t="s">
        <v>7790</v>
      </c>
      <c r="D67" s="4417">
        <v>45965</v>
      </c>
      <c r="E67" s="4359">
        <f>D67+14</f>
        <v>45979</v>
      </c>
      <c r="F67" s="4360" t="s">
        <v>5508</v>
      </c>
      <c r="G67" s="4413" t="s">
        <v>8808</v>
      </c>
      <c r="H67" s="2400">
        <f>H65+7</f>
        <v>45979</v>
      </c>
      <c r="I67" s="2400">
        <f>H67+23</f>
        <v>46002</v>
      </c>
      <c r="J67" s="2400">
        <f>H67+33</f>
        <v>46012</v>
      </c>
      <c r="K67" s="2400">
        <f>H67+40</f>
        <v>46019</v>
      </c>
      <c r="L67" s="2400">
        <f>H67+43</f>
        <v>46022</v>
      </c>
      <c r="M67" s="2400">
        <f>H67+45</f>
        <v>46024</v>
      </c>
      <c r="N67" s="2400">
        <f>H67+54</f>
        <v>46033</v>
      </c>
      <c r="O67" s="4161"/>
    </row>
    <row r="68" spans="1:16" ht="13.5" thickBot="1">
      <c r="A68" s="3410"/>
      <c r="B68" s="4378"/>
      <c r="C68" s="4363"/>
      <c r="D68" s="4363"/>
      <c r="E68" s="4364"/>
      <c r="F68" s="4365"/>
      <c r="G68" s="4414"/>
      <c r="H68" s="4415"/>
      <c r="I68" s="4415"/>
      <c r="J68" s="4415"/>
      <c r="K68" s="4416"/>
      <c r="L68" s="4416"/>
      <c r="M68" s="4415"/>
      <c r="N68" s="4415"/>
      <c r="O68" s="4162"/>
    </row>
    <row r="69" spans="1:16" ht="13.5" thickTop="1">
      <c r="A69" s="3410"/>
      <c r="B69" s="4384" t="s">
        <v>404</v>
      </c>
      <c r="C69" s="4362" t="s">
        <v>7794</v>
      </c>
      <c r="D69" s="4362">
        <v>45966</v>
      </c>
      <c r="E69" s="4359">
        <f>D69+14</f>
        <v>45980</v>
      </c>
      <c r="F69" s="4360" t="s">
        <v>8809</v>
      </c>
      <c r="G69" s="4413" t="s">
        <v>8810</v>
      </c>
      <c r="H69" s="2400">
        <f>H67+7</f>
        <v>45986</v>
      </c>
      <c r="I69" s="2400">
        <f>H69+23</f>
        <v>46009</v>
      </c>
      <c r="J69" s="2400">
        <f>H69+33</f>
        <v>46019</v>
      </c>
      <c r="K69" s="2400">
        <f>H69+40</f>
        <v>46026</v>
      </c>
      <c r="L69" s="2400">
        <f>H69+43</f>
        <v>46029</v>
      </c>
      <c r="M69" s="2400">
        <f>H69+45</f>
        <v>46031</v>
      </c>
      <c r="N69" s="2400">
        <f>H69+54</f>
        <v>46040</v>
      </c>
      <c r="O69" s="4162"/>
    </row>
    <row r="70" spans="1:16" ht="13.5" thickBot="1">
      <c r="A70" s="3410"/>
      <c r="B70" s="3849" t="s">
        <v>7796</v>
      </c>
      <c r="C70" s="3850" t="s">
        <v>7797</v>
      </c>
      <c r="D70" s="3850">
        <v>45966</v>
      </c>
      <c r="E70" s="3850">
        <f>D70+12</f>
        <v>45978</v>
      </c>
      <c r="F70" s="4365"/>
      <c r="G70" s="4414"/>
      <c r="H70" s="4415"/>
      <c r="I70" s="4415"/>
      <c r="J70" s="4415"/>
      <c r="K70" s="4416"/>
      <c r="L70" s="4416"/>
      <c r="M70" s="4415"/>
      <c r="N70" s="4415"/>
      <c r="O70" s="4161"/>
    </row>
    <row r="71" spans="1:16" ht="13.5" thickTop="1">
      <c r="A71" s="3410"/>
      <c r="B71" s="4385" t="s">
        <v>4519</v>
      </c>
      <c r="C71" s="4362" t="s">
        <v>7798</v>
      </c>
      <c r="D71" s="4362">
        <v>45981</v>
      </c>
      <c r="E71" s="4359">
        <f>D71+13</f>
        <v>45994</v>
      </c>
      <c r="F71" s="4360" t="s">
        <v>8811</v>
      </c>
      <c r="G71" s="4413" t="s">
        <v>8812</v>
      </c>
      <c r="H71" s="2400">
        <f>H69+7</f>
        <v>45993</v>
      </c>
      <c r="I71" s="2400">
        <f>H71+23</f>
        <v>46016</v>
      </c>
      <c r="J71" s="2400">
        <f>H71+33</f>
        <v>46026</v>
      </c>
      <c r="K71" s="2400">
        <f>H71+40</f>
        <v>46033</v>
      </c>
      <c r="L71" s="2400">
        <f>H71+43</f>
        <v>46036</v>
      </c>
      <c r="M71" s="2400">
        <f>H71+45</f>
        <v>46038</v>
      </c>
      <c r="N71" s="2400">
        <f>H71+54</f>
        <v>46047</v>
      </c>
      <c r="O71" s="4162"/>
    </row>
    <row r="72" spans="1:16" ht="13.5" thickBot="1">
      <c r="A72" s="3410"/>
      <c r="B72" s="4386"/>
      <c r="C72" s="4387"/>
      <c r="D72" s="4387"/>
      <c r="E72" s="4388">
        <f>D72+12</f>
        <v>12</v>
      </c>
      <c r="F72" s="4365"/>
      <c r="G72" s="4414"/>
      <c r="H72" s="4415"/>
      <c r="I72" s="4415"/>
      <c r="J72" s="4415"/>
      <c r="K72" s="4416"/>
      <c r="L72" s="4416"/>
      <c r="M72" s="4415"/>
      <c r="N72" s="4415"/>
      <c r="O72" s="4162"/>
    </row>
    <row r="73" spans="1:16" ht="13.5" thickTop="1">
      <c r="A73" s="3410"/>
      <c r="B73" s="4385" t="s">
        <v>6887</v>
      </c>
      <c r="C73" s="4389" t="s">
        <v>7801</v>
      </c>
      <c r="D73" s="4389">
        <v>45980</v>
      </c>
      <c r="E73" s="4390" t="s">
        <v>391</v>
      </c>
      <c r="F73" s="4360" t="s">
        <v>8236</v>
      </c>
      <c r="G73" s="4413" t="s">
        <v>8813</v>
      </c>
      <c r="H73" s="2400">
        <f>H71+7</f>
        <v>46000</v>
      </c>
      <c r="I73" s="2400">
        <f>H73+23</f>
        <v>46023</v>
      </c>
      <c r="J73" s="2400">
        <f>H73+33</f>
        <v>46033</v>
      </c>
      <c r="K73" s="2400">
        <f>H73+40</f>
        <v>46040</v>
      </c>
      <c r="L73" s="2400">
        <f>H73+43</f>
        <v>46043</v>
      </c>
      <c r="M73" s="2400">
        <f>H73+45</f>
        <v>46045</v>
      </c>
      <c r="N73" s="2400">
        <f>H73+54</f>
        <v>46054</v>
      </c>
      <c r="O73" s="4162"/>
    </row>
    <row r="74" spans="1:16" ht="13.5" thickBot="1">
      <c r="A74" s="3410"/>
      <c r="B74" s="3849" t="s">
        <v>516</v>
      </c>
      <c r="C74" s="3850" t="s">
        <v>7805</v>
      </c>
      <c r="D74" s="3850">
        <v>45987</v>
      </c>
      <c r="E74" s="3850">
        <f>D74+12</f>
        <v>45999</v>
      </c>
      <c r="F74" s="4365"/>
      <c r="G74" s="4414"/>
      <c r="H74" s="4415"/>
      <c r="I74" s="4415"/>
      <c r="J74" s="4415"/>
      <c r="K74" s="4416"/>
      <c r="L74" s="4416"/>
      <c r="M74" s="4415"/>
      <c r="N74" s="4415"/>
      <c r="O74" s="4162"/>
    </row>
    <row r="75" spans="1:16" ht="13.5" thickTop="1">
      <c r="A75" s="3410"/>
      <c r="B75" s="4418"/>
      <c r="C75" s="4419"/>
      <c r="D75" s="4420"/>
      <c r="E75" s="4420"/>
      <c r="F75" s="4421"/>
      <c r="G75" s="4421"/>
      <c r="H75" s="4422"/>
      <c r="I75" s="4422"/>
      <c r="J75" s="4422"/>
      <c r="K75" s="4422"/>
      <c r="L75" s="4422"/>
      <c r="M75" s="4422"/>
      <c r="N75" s="4422"/>
      <c r="O75" s="4162"/>
    </row>
    <row r="76" spans="1:16" ht="13.5" thickBot="1">
      <c r="A76" s="3410"/>
      <c r="B76" s="4423"/>
      <c r="C76" s="2662"/>
      <c r="D76" s="2662"/>
      <c r="E76" s="2662"/>
      <c r="F76" s="4424"/>
      <c r="G76" s="4424"/>
      <c r="H76" s="4425"/>
      <c r="I76" s="4425"/>
      <c r="J76" s="4425"/>
      <c r="K76" s="4425"/>
      <c r="L76" s="4425"/>
      <c r="M76" s="4425"/>
      <c r="N76" s="4425"/>
      <c r="O76" s="4162"/>
    </row>
    <row r="77" spans="1:16" ht="30.75" customHeight="1" thickTop="1">
      <c r="A77" s="3410"/>
      <c r="B77" s="4426"/>
      <c r="C77" s="4427"/>
      <c r="D77" s="4428" t="s">
        <v>96</v>
      </c>
      <c r="E77" s="4429" t="s">
        <v>658</v>
      </c>
      <c r="F77" s="4430" t="s">
        <v>8782</v>
      </c>
      <c r="G77" s="4431" t="s">
        <v>99</v>
      </c>
      <c r="H77" s="4432" t="s">
        <v>7838</v>
      </c>
      <c r="I77" s="4433" t="s">
        <v>1065</v>
      </c>
      <c r="J77" s="4433" t="s">
        <v>870</v>
      </c>
      <c r="K77" s="4432" t="s">
        <v>1284</v>
      </c>
      <c r="L77" s="4432" t="s">
        <v>1654</v>
      </c>
      <c r="M77" s="4432" t="s">
        <v>1596</v>
      </c>
      <c r="N77" s="4432" t="s">
        <v>1614</v>
      </c>
      <c r="O77" s="4162"/>
    </row>
    <row r="78" spans="1:16" ht="30.75" thickBot="1">
      <c r="A78" s="3410"/>
      <c r="B78" s="4434" t="s">
        <v>7806</v>
      </c>
      <c r="C78" s="4435" t="s">
        <v>7807</v>
      </c>
      <c r="D78" s="4436" t="s">
        <v>2599</v>
      </c>
      <c r="E78" s="4437"/>
      <c r="F78" s="4438"/>
      <c r="G78" s="4439" t="s">
        <v>1786</v>
      </c>
      <c r="H78" s="4440" t="s">
        <v>3238</v>
      </c>
      <c r="I78" s="4441" t="s">
        <v>2081</v>
      </c>
      <c r="J78" s="4441" t="s">
        <v>3219</v>
      </c>
      <c r="K78" s="4442" t="s">
        <v>4969</v>
      </c>
      <c r="L78" s="4442" t="s">
        <v>4969</v>
      </c>
      <c r="M78" s="4441" t="s">
        <v>4608</v>
      </c>
      <c r="N78" s="4441" t="s">
        <v>4608</v>
      </c>
      <c r="O78" s="3567" t="s">
        <v>3581</v>
      </c>
      <c r="P78" s="3593" t="s">
        <v>3582</v>
      </c>
    </row>
    <row r="79" spans="1:16" ht="13.5" thickTop="1">
      <c r="A79" s="4158" t="s">
        <v>4280</v>
      </c>
      <c r="B79" s="4399" t="s">
        <v>6775</v>
      </c>
      <c r="C79" s="4362" t="s">
        <v>7809</v>
      </c>
      <c r="D79" s="4362">
        <v>45993</v>
      </c>
      <c r="E79" s="4359">
        <f>D79+9</f>
        <v>46002</v>
      </c>
      <c r="F79" s="4360" t="s">
        <v>8814</v>
      </c>
      <c r="G79" s="4413" t="s">
        <v>8815</v>
      </c>
      <c r="H79" s="2400">
        <f>H73+7</f>
        <v>46007</v>
      </c>
      <c r="I79" s="2400">
        <f>H79+23</f>
        <v>46030</v>
      </c>
      <c r="J79" s="2400">
        <f>H79+33</f>
        <v>46040</v>
      </c>
      <c r="K79" s="2400">
        <f>H79+40</f>
        <v>46047</v>
      </c>
      <c r="L79" s="2400">
        <f>H79+43</f>
        <v>46050</v>
      </c>
      <c r="M79" s="2400">
        <f>H79+45</f>
        <v>46052</v>
      </c>
      <c r="N79" s="2400">
        <f>H79+54</f>
        <v>46061</v>
      </c>
      <c r="O79" s="4162">
        <v>45990</v>
      </c>
      <c r="P79" s="4163">
        <f>O79+1</f>
        <v>45991</v>
      </c>
    </row>
    <row r="80" spans="1:16" ht="13.5" thickBot="1">
      <c r="A80" s="4158"/>
      <c r="B80" s="4378"/>
      <c r="C80" s="4363"/>
      <c r="D80" s="4363"/>
      <c r="E80" s="4364"/>
      <c r="F80" s="4365"/>
      <c r="G80" s="4414"/>
      <c r="H80" s="4415"/>
      <c r="I80" s="4415"/>
      <c r="J80" s="4415"/>
      <c r="K80" s="4416"/>
      <c r="L80" s="4416"/>
      <c r="M80" s="4415"/>
      <c r="N80" s="4415"/>
      <c r="O80" s="4162"/>
    </row>
    <row r="81" spans="1:16" ht="13.5" thickTop="1">
      <c r="A81" s="4158" t="s">
        <v>4577</v>
      </c>
      <c r="B81" s="4385" t="s">
        <v>7783</v>
      </c>
      <c r="C81" s="4362" t="s">
        <v>7812</v>
      </c>
      <c r="D81" s="4362">
        <v>45997</v>
      </c>
      <c r="E81" s="4359">
        <f>D81+9</f>
        <v>46006</v>
      </c>
      <c r="F81" s="4360" t="s">
        <v>8816</v>
      </c>
      <c r="G81" s="4413" t="s">
        <v>8817</v>
      </c>
      <c r="H81" s="2400">
        <f>H79+7</f>
        <v>46014</v>
      </c>
      <c r="I81" s="2400">
        <f>H81+23</f>
        <v>46037</v>
      </c>
      <c r="J81" s="2400">
        <f>H81+33</f>
        <v>46047</v>
      </c>
      <c r="K81" s="2400">
        <f>H81+40</f>
        <v>46054</v>
      </c>
      <c r="L81" s="2400">
        <f>H81+43</f>
        <v>46057</v>
      </c>
      <c r="M81" s="2400">
        <f>H81+45</f>
        <v>46059</v>
      </c>
      <c r="N81" s="2400">
        <f>H81+54</f>
        <v>46068</v>
      </c>
      <c r="O81" s="4162">
        <v>45990</v>
      </c>
      <c r="P81" s="4163">
        <f>O81+1</f>
        <v>45991</v>
      </c>
    </row>
    <row r="82" spans="1:16" ht="13.5" thickBot="1">
      <c r="A82" s="4158"/>
      <c r="B82" s="4378"/>
      <c r="C82" s="4363"/>
      <c r="D82" s="4363"/>
      <c r="E82" s="4364"/>
      <c r="F82" s="4365"/>
      <c r="G82" s="4414"/>
      <c r="H82" s="4415"/>
      <c r="I82" s="4415"/>
      <c r="J82" s="4415"/>
      <c r="K82" s="4416"/>
      <c r="L82" s="4416"/>
      <c r="M82" s="4415"/>
      <c r="N82" s="4415"/>
      <c r="O82" s="4162"/>
    </row>
    <row r="83" spans="1:16" ht="13.5" thickTop="1">
      <c r="A83" s="4158" t="s">
        <v>8818</v>
      </c>
      <c r="B83" s="4385" t="s">
        <v>8819</v>
      </c>
      <c r="C83" s="4362" t="s">
        <v>7816</v>
      </c>
      <c r="D83" s="4362">
        <v>46004</v>
      </c>
      <c r="E83" s="4359">
        <f>D83+9</f>
        <v>46013</v>
      </c>
      <c r="F83" s="4360" t="s">
        <v>2613</v>
      </c>
      <c r="G83" s="4413" t="s">
        <v>8820</v>
      </c>
      <c r="H83" s="2400">
        <f>H81+7</f>
        <v>46021</v>
      </c>
      <c r="I83" s="2400">
        <f>H83+23</f>
        <v>46044</v>
      </c>
      <c r="J83" s="2400">
        <f>H83+33</f>
        <v>46054</v>
      </c>
      <c r="K83" s="2400">
        <f>H83+40</f>
        <v>46061</v>
      </c>
      <c r="L83" s="2400">
        <f>H83+43</f>
        <v>46064</v>
      </c>
      <c r="M83" s="2400">
        <f>H83+45</f>
        <v>46066</v>
      </c>
      <c r="N83" s="2400">
        <f>H83+54</f>
        <v>46075</v>
      </c>
      <c r="O83" s="4162">
        <v>45990</v>
      </c>
      <c r="P83" s="4163">
        <f>O83+1</f>
        <v>45991</v>
      </c>
    </row>
    <row r="84" spans="1:16" ht="13.5" thickBot="1">
      <c r="A84" s="4158"/>
      <c r="B84" s="4378"/>
      <c r="C84" s="4363"/>
      <c r="D84" s="4363"/>
      <c r="E84" s="4364"/>
      <c r="F84" s="4365"/>
      <c r="G84" s="4414"/>
      <c r="H84" s="4415"/>
      <c r="I84" s="4415"/>
      <c r="J84" s="4415"/>
      <c r="K84" s="4416"/>
      <c r="L84" s="4416"/>
      <c r="M84" s="4415"/>
      <c r="N84" s="4415"/>
      <c r="O84" s="4162"/>
    </row>
    <row r="85" spans="1:16" ht="13.5" thickTop="1">
      <c r="A85" s="4158" t="s">
        <v>4692</v>
      </c>
      <c r="B85" s="4385" t="s">
        <v>5331</v>
      </c>
      <c r="C85" s="4362" t="s">
        <v>7818</v>
      </c>
      <c r="D85" s="4362">
        <v>46011</v>
      </c>
      <c r="E85" s="4359">
        <f>D85+9</f>
        <v>46020</v>
      </c>
      <c r="F85" s="4360" t="s">
        <v>8220</v>
      </c>
      <c r="G85" s="4413" t="s">
        <v>8821</v>
      </c>
      <c r="H85" s="2400">
        <f>H83+7</f>
        <v>46028</v>
      </c>
      <c r="I85" s="2400">
        <f>H85+23</f>
        <v>46051</v>
      </c>
      <c r="J85" s="2400">
        <f>H85+33</f>
        <v>46061</v>
      </c>
      <c r="K85" s="2400">
        <f>H85+40</f>
        <v>46068</v>
      </c>
      <c r="L85" s="2400">
        <f>H85+43</f>
        <v>46071</v>
      </c>
      <c r="M85" s="2400">
        <f>H85+45</f>
        <v>46073</v>
      </c>
      <c r="N85" s="2400">
        <f>H85+54</f>
        <v>46082</v>
      </c>
      <c r="O85" s="4162">
        <v>45990</v>
      </c>
      <c r="P85" s="4163">
        <f>O85+1</f>
        <v>45991</v>
      </c>
    </row>
    <row r="86" spans="1:16" ht="13.5" thickBot="1">
      <c r="A86" s="4158"/>
      <c r="B86" s="4378"/>
      <c r="C86" s="4363"/>
      <c r="D86" s="4363"/>
      <c r="E86" s="4364"/>
      <c r="F86" s="4365"/>
      <c r="G86" s="4414"/>
      <c r="H86" s="4415"/>
      <c r="I86" s="4415"/>
      <c r="J86" s="4415"/>
      <c r="K86" s="4416"/>
      <c r="L86" s="4416"/>
      <c r="M86" s="4415"/>
      <c r="N86" s="4415"/>
      <c r="O86" s="80"/>
    </row>
    <row r="87" spans="1:16" ht="13.5" thickTop="1">
      <c r="A87" s="4158" t="s">
        <v>8822</v>
      </c>
      <c r="B87" s="4385" t="s">
        <v>7821</v>
      </c>
      <c r="C87" s="4362" t="s">
        <v>7822</v>
      </c>
      <c r="D87" s="4362">
        <f>D85+7</f>
        <v>46018</v>
      </c>
      <c r="E87" s="4359">
        <f>D87+9</f>
        <v>46027</v>
      </c>
      <c r="F87" s="4360" t="s">
        <v>2696</v>
      </c>
      <c r="G87" s="4413" t="s">
        <v>8823</v>
      </c>
      <c r="H87" s="2400">
        <f>H85+7</f>
        <v>46035</v>
      </c>
      <c r="I87" s="2400">
        <f>H87+23</f>
        <v>46058</v>
      </c>
      <c r="J87" s="2400">
        <f>H87+33</f>
        <v>46068</v>
      </c>
      <c r="K87" s="2400">
        <f>H87+40</f>
        <v>46075</v>
      </c>
      <c r="L87" s="2400">
        <f>H87+43</f>
        <v>46078</v>
      </c>
      <c r="M87" s="2400">
        <f>H87+45</f>
        <v>46080</v>
      </c>
      <c r="N87" s="2400">
        <f>H87+54</f>
        <v>46089</v>
      </c>
      <c r="O87" s="4162">
        <v>45990</v>
      </c>
      <c r="P87" s="4163">
        <f>O87+1</f>
        <v>45991</v>
      </c>
    </row>
    <row r="88" spans="1:16" ht="13.5" thickBot="1">
      <c r="A88" s="4158"/>
      <c r="B88" s="4378"/>
      <c r="C88" s="4363"/>
      <c r="D88" s="4363"/>
      <c r="E88" s="4364"/>
      <c r="F88" s="4365"/>
      <c r="G88" s="4414"/>
      <c r="H88" s="4415"/>
      <c r="I88" s="4415"/>
      <c r="J88" s="4415"/>
      <c r="K88" s="4416"/>
      <c r="L88" s="4416"/>
      <c r="M88" s="4415"/>
      <c r="N88" s="4415"/>
      <c r="O88" s="64"/>
    </row>
    <row r="89" spans="1:16" ht="13.5" thickTop="1">
      <c r="A89" s="4158" t="s">
        <v>8824</v>
      </c>
      <c r="B89" s="4385" t="s">
        <v>6887</v>
      </c>
      <c r="C89" s="4362" t="s">
        <v>7824</v>
      </c>
      <c r="D89" s="4362">
        <f>D87+7</f>
        <v>46025</v>
      </c>
      <c r="E89" s="4359">
        <f>D89+9</f>
        <v>46034</v>
      </c>
      <c r="F89" s="4360" t="s">
        <v>8800</v>
      </c>
      <c r="G89" s="4413" t="s">
        <v>8825</v>
      </c>
      <c r="H89" s="2400">
        <f>H87+7</f>
        <v>46042</v>
      </c>
      <c r="I89" s="2400">
        <f>H89+23</f>
        <v>46065</v>
      </c>
      <c r="J89" s="2400">
        <f>H89+33</f>
        <v>46075</v>
      </c>
      <c r="K89" s="2400">
        <f>H89+40</f>
        <v>46082</v>
      </c>
      <c r="L89" s="2400">
        <f>H89+43</f>
        <v>46085</v>
      </c>
      <c r="M89" s="2400">
        <f>H89+45</f>
        <v>46087</v>
      </c>
      <c r="N89" s="2400">
        <f>H89+54</f>
        <v>46096</v>
      </c>
      <c r="O89" s="4162">
        <v>45990</v>
      </c>
      <c r="P89" s="4163">
        <f>O89+1</f>
        <v>45991</v>
      </c>
    </row>
    <row r="90" spans="1:16" ht="13.5" thickBot="1">
      <c r="A90" s="3410"/>
      <c r="B90" s="4378"/>
      <c r="C90" s="4363"/>
      <c r="D90" s="4363"/>
      <c r="E90" s="4364"/>
      <c r="F90" s="4365"/>
      <c r="G90" s="4414"/>
      <c r="H90" s="4415"/>
      <c r="I90" s="4415"/>
      <c r="J90" s="4415"/>
      <c r="K90" s="4416"/>
      <c r="L90" s="4416"/>
      <c r="M90" s="4415"/>
      <c r="N90" s="4415"/>
      <c r="O90" s="64"/>
    </row>
    <row r="91" spans="1:16" s="70" customFormat="1" ht="19.5" thickTop="1">
      <c r="B91" s="1565" t="s">
        <v>609</v>
      </c>
      <c r="C91" s="1565"/>
      <c r="D91" s="1565"/>
      <c r="E91" s="1565"/>
      <c r="F91" s="1565"/>
      <c r="G91" s="1565"/>
      <c r="H91" s="1565"/>
      <c r="I91" s="1565"/>
      <c r="J91" s="1565"/>
      <c r="K91" s="1565"/>
      <c r="L91" s="1565"/>
      <c r="M91" s="1566"/>
      <c r="N91" s="60"/>
      <c r="O91" s="80"/>
      <c r="P91" s="230"/>
    </row>
    <row r="92" spans="1:16" s="69" customFormat="1" ht="11.25">
      <c r="B92" s="230"/>
      <c r="E92" s="231"/>
      <c r="F92" s="70"/>
      <c r="G92" s="70"/>
      <c r="H92" s="70"/>
      <c r="K92" s="70"/>
      <c r="L92" s="70"/>
      <c r="M92" s="70"/>
      <c r="N92" s="60"/>
      <c r="O92" s="80"/>
      <c r="P92" s="80"/>
    </row>
    <row r="93" spans="1:16" s="69" customFormat="1" ht="11.25">
      <c r="B93" s="230" t="s">
        <v>0</v>
      </c>
      <c r="D93" s="1416" t="s">
        <v>2209</v>
      </c>
      <c r="E93" s="70"/>
      <c r="F93" s="70" t="s">
        <v>35</v>
      </c>
      <c r="G93" s="70"/>
      <c r="J93" s="70" t="s">
        <v>60</v>
      </c>
      <c r="K93" s="70" t="str">
        <f>'HOW TO-&gt;'!$B$136</f>
        <v>6011 2413</v>
      </c>
      <c r="L93" s="70"/>
      <c r="M93" s="60"/>
      <c r="N93" s="60"/>
      <c r="O93" s="80"/>
      <c r="P93" s="80"/>
    </row>
    <row r="94" spans="1:16" s="69" customFormat="1" ht="11.25">
      <c r="B94" s="80" t="s">
        <v>1</v>
      </c>
      <c r="D94" s="283" t="s">
        <v>610</v>
      </c>
      <c r="E94" s="70"/>
      <c r="F94" s="69" t="s">
        <v>611</v>
      </c>
      <c r="H94" s="283" t="s">
        <v>38</v>
      </c>
      <c r="J94" s="69" t="s">
        <v>62</v>
      </c>
      <c r="L94" s="250" t="s">
        <v>63</v>
      </c>
      <c r="M94" s="60"/>
      <c r="N94" s="60"/>
      <c r="O94" s="64"/>
      <c r="P94" s="80"/>
    </row>
    <row r="95" spans="1:16" s="60" customFormat="1" ht="11.25">
      <c r="B95" s="80"/>
      <c r="C95" s="69"/>
      <c r="D95" s="283"/>
      <c r="F95" s="69"/>
      <c r="G95" s="69"/>
      <c r="H95" s="283"/>
      <c r="I95" s="69"/>
      <c r="J95" s="69" t="str">
        <f>'HOW TO-&gt;'!$A$138</f>
        <v>PERMIT</v>
      </c>
      <c r="K95" s="69"/>
      <c r="L95" s="3053" t="str">
        <f>'HOW TO-&gt;'!$C$138</f>
        <v>SG094-SinPermit@msc.com</v>
      </c>
      <c r="O95" s="64"/>
      <c r="P95" s="64"/>
    </row>
    <row r="96" spans="1:16" s="60" customFormat="1" ht="11.25">
      <c r="B96" s="78">
        <f>'HOW TO-&gt;'!$A$105</f>
        <v>0</v>
      </c>
      <c r="C96" s="78">
        <f>'HOW TO-&gt;'!$B$105</f>
        <v>0</v>
      </c>
      <c r="D96" s="64">
        <f>'HOW TO-&gt;'!$C$105</f>
        <v>0</v>
      </c>
      <c r="F96" s="78" t="str">
        <f>'HOW TO-&gt;'!$A$124</f>
        <v>ROBERT CHIA</v>
      </c>
      <c r="G96" s="78" t="str">
        <f>'HOW TO-&gt;'!$B$124</f>
        <v>6011 0564</v>
      </c>
      <c r="H96" s="64" t="str">
        <f>'HOW TO-&gt;'!$C$124</f>
        <v>robert.chia@msc.com</v>
      </c>
      <c r="J96" s="78" t="str">
        <f>'HOW TO-&gt;'!$A$139</f>
        <v>RAYNAR ANG</v>
      </c>
      <c r="K96" s="78" t="str">
        <f>'HOW TO-&gt;'!$B$139</f>
        <v>6011 2358</v>
      </c>
      <c r="L96" s="64" t="str">
        <f>'HOW TO-&gt;'!$C$139</f>
        <v>raynar.ang@msc.com</v>
      </c>
      <c r="O96" s="64"/>
      <c r="P96" s="64"/>
    </row>
    <row r="97" spans="2:16" s="60" customFormat="1" ht="11.25">
      <c r="B97" s="78" t="str">
        <f>'HOW TO-&gt;'!$A$107</f>
        <v>PHOEBE HUANG</v>
      </c>
      <c r="C97" s="78" t="str">
        <f>'HOW TO-&gt;'!$B$107</f>
        <v>6011 0562</v>
      </c>
      <c r="D97" s="64" t="str">
        <f>'HOW TO-&gt;'!$C$107</f>
        <v>phoebe.huang@msc.com</v>
      </c>
      <c r="F97" s="78" t="str">
        <f>'HOW TO-&gt;'!$A$125</f>
        <v>S. Y. LIEW</v>
      </c>
      <c r="G97" s="78" t="str">
        <f>'HOW TO-&gt;'!$B$125</f>
        <v>6011 2348</v>
      </c>
      <c r="H97" s="64" t="str">
        <f>'HOW TO-&gt;'!$C$125</f>
        <v>seoyi.liew@msc.com</v>
      </c>
      <c r="J97" s="78" t="str">
        <f>'HOW TO-&gt;'!$A$140</f>
        <v>KAI SIANG</v>
      </c>
      <c r="K97" s="78" t="str">
        <f>'HOW TO-&gt;'!$B$140</f>
        <v>6011 2356</v>
      </c>
      <c r="L97" s="64" t="str">
        <f>'HOW TO-&gt;'!$C$140</f>
        <v>kaisiang.lim@msc.com</v>
      </c>
      <c r="O97" s="64"/>
      <c r="P97" s="64"/>
    </row>
    <row r="98" spans="2:16" s="60" customFormat="1" ht="11.25">
      <c r="B98" s="78" t="str">
        <f>'HOW TO-&gt;'!$A$108</f>
        <v>SHERWIN LIM</v>
      </c>
      <c r="C98" s="78" t="str">
        <f>'HOW TO-&gt;'!$B$108</f>
        <v>6011 2395</v>
      </c>
      <c r="D98" s="64" t="str">
        <f>'HOW TO-&gt;'!$C$108</f>
        <v>sherwin.lim@msc.com</v>
      </c>
      <c r="F98" s="78" t="str">
        <f>'HOW TO-&gt;'!$A$126</f>
        <v>SHARON KOH</v>
      </c>
      <c r="G98" s="78" t="str">
        <f>'HOW TO-&gt;'!$B$126</f>
        <v>6011 2349</v>
      </c>
      <c r="H98" s="64" t="str">
        <f>'HOW TO-&gt;'!$C$126</f>
        <v>sharon.koh@msc.com</v>
      </c>
      <c r="J98" s="78" t="str">
        <f>'HOW TO-&gt;'!$A$141</f>
        <v>DEWI</v>
      </c>
      <c r="K98" s="78" t="str">
        <f>'HOW TO-&gt;'!$B$141</f>
        <v>6011 2354</v>
      </c>
      <c r="L98" s="64" t="str">
        <f>'HOW TO-&gt;'!$C$141</f>
        <v>dewi.ratnah@msc.com</v>
      </c>
      <c r="O98" s="64"/>
      <c r="P98" s="64"/>
    </row>
    <row r="99" spans="2:16" s="60" customFormat="1" ht="11.25">
      <c r="B99" s="78" t="str">
        <f>'HOW TO-&gt;'!$A$106</f>
        <v>NATALIE LEW</v>
      </c>
      <c r="C99" s="78" t="str">
        <f>'HOW TO-&gt;'!$B$106</f>
        <v>6011 2399</v>
      </c>
      <c r="D99" s="64" t="str">
        <f>'HOW TO-&gt;'!$C$106</f>
        <v>natalie.lew@msc.com</v>
      </c>
      <c r="F99" s="78" t="str">
        <f>'HOW TO-&gt;'!$A$127</f>
        <v>ANGELIA LAU</v>
      </c>
      <c r="G99" s="78" t="str">
        <f>'HOW TO-&gt;'!$B$127</f>
        <v>6011 2346</v>
      </c>
      <c r="H99" s="64" t="str">
        <f>'HOW TO-&gt;'!$C$127</f>
        <v>angelia.lau@msc.com</v>
      </c>
      <c r="J99" s="78" t="str">
        <f>'HOW TO-&gt;'!$A$142</f>
        <v>YU TING</v>
      </c>
      <c r="K99" s="78" t="str">
        <f>'HOW TO-&gt;'!$B$142</f>
        <v>6011 2359</v>
      </c>
      <c r="L99" s="64" t="str">
        <f>'HOW TO-&gt;'!$C$142</f>
        <v>yuting.luo@msc.com</v>
      </c>
      <c r="O99" s="64"/>
      <c r="P99" s="64"/>
    </row>
    <row r="100" spans="2:16" s="60" customFormat="1" ht="11.25">
      <c r="B100" s="78" t="str">
        <f>'HOW TO-&gt;'!$A$109</f>
        <v>CHOK KAR HEE</v>
      </c>
      <c r="C100" s="78" t="str">
        <f>'HOW TO-&gt;'!$B$109</f>
        <v>6011 2397</v>
      </c>
      <c r="D100" s="64" t="str">
        <f>'HOW TO-&gt;'!$C$109</f>
        <v>karhee.chok@msc.com</v>
      </c>
      <c r="F100" s="78" t="str">
        <f>'HOW TO-&gt;'!$A$128</f>
        <v>NOOR AFNINDAH</v>
      </c>
      <c r="G100" s="78" t="str">
        <f>'HOW TO-&gt;'!$B$128</f>
        <v>6011 2347</v>
      </c>
      <c r="H100" s="64" t="str">
        <f>'HOW TO-&gt;'!$C$128</f>
        <v>noor.afnindah@msc.com</v>
      </c>
      <c r="J100" s="78" t="str">
        <f>'HOW TO-&gt;'!$A$143</f>
        <v>SHAN SHAN</v>
      </c>
      <c r="K100" s="78" t="str">
        <f>'HOW TO-&gt;'!$B$143</f>
        <v>6011 2353</v>
      </c>
      <c r="L100" s="64" t="str">
        <f>'HOW TO-&gt;'!$C$143</f>
        <v>shanshan.chin@msc.com</v>
      </c>
      <c r="O100" s="64"/>
      <c r="P100" s="64"/>
    </row>
    <row r="101" spans="2:16" s="60" customFormat="1" ht="11.25">
      <c r="B101" s="78" t="str">
        <f>'HOW TO-&gt;'!$A$115</f>
        <v>YURIKO KHOO</v>
      </c>
      <c r="C101" s="78" t="str">
        <f>'HOW TO-&gt;'!$B$115</f>
        <v>6011 2402</v>
      </c>
      <c r="D101" s="64" t="str">
        <f>'HOW TO-&gt;'!$C$115</f>
        <v>yuriko.k@msc.com</v>
      </c>
      <c r="F101" s="78" t="str">
        <f>'HOW TO-&gt;'!$A$129</f>
        <v>NG CHING WEI</v>
      </c>
      <c r="G101" s="78" t="str">
        <f>'HOW TO-&gt;'!$B$129</f>
        <v>6011 2404</v>
      </c>
      <c r="H101" s="64" t="str">
        <f>'HOW TO-&gt;'!$C$129</f>
        <v>chingwei.ng@msc.com</v>
      </c>
      <c r="J101" s="78" t="str">
        <f>'HOW TO-&gt;'!$A$144</f>
        <v>EUNICE</v>
      </c>
      <c r="K101" s="78" t="str">
        <f>'HOW TO-&gt;'!$B$144</f>
        <v>6011 2355</v>
      </c>
      <c r="L101" s="64" t="str">
        <f>'HOW TO-&gt;'!$C$144</f>
        <v>eunice.chan@msc.com</v>
      </c>
      <c r="O101" s="64"/>
      <c r="P101" s="64"/>
    </row>
    <row r="102" spans="2:16" s="60" customFormat="1" ht="11.25">
      <c r="B102" s="78" t="str">
        <f>'HOW TO-&gt;'!$A$113</f>
        <v>LAWRENCE ANG (CROSS-TRADE)</v>
      </c>
      <c r="C102" s="78" t="str">
        <f>'HOW TO-&gt;'!$B$113</f>
        <v>6011 2400</v>
      </c>
      <c r="D102" s="64" t="str">
        <f>'HOW TO-&gt;'!$C$113</f>
        <v>lawrence.ang@msc.com</v>
      </c>
      <c r="F102" s="78" t="str">
        <f>'HOW TO-&gt;'!$A$130</f>
        <v>ZOEY ONG</v>
      </c>
      <c r="G102" s="78">
        <f>'HOW TO-&gt;'!$B$130</f>
        <v>0</v>
      </c>
      <c r="H102" s="64" t="str">
        <f>'HOW TO-&gt;'!$C$130</f>
        <v>zoey.ong@msc.com</v>
      </c>
      <c r="J102" s="78" t="str">
        <f>'HOW TO-&gt;'!$A$145</f>
        <v>HAZEL</v>
      </c>
      <c r="K102" s="78" t="str">
        <f>'HOW TO-&gt;'!$B$145</f>
        <v>6011 2435</v>
      </c>
      <c r="L102" s="64" t="str">
        <f>'HOW TO-&gt;'!$C$145</f>
        <v>hazel.toh@msc.com</v>
      </c>
      <c r="O102" s="64"/>
      <c r="P102" s="64"/>
    </row>
    <row r="103" spans="2:16" s="60" customFormat="1" ht="11.25">
      <c r="B103" s="78" t="str">
        <f>'HOW TO-&gt;'!$A$112</f>
        <v>SUE ANN SOON</v>
      </c>
      <c r="C103" s="78" t="str">
        <f>'HOW TO-&gt;'!$B$112</f>
        <v>6011 2327</v>
      </c>
      <c r="D103" s="64" t="str">
        <f>'HOW TO-&gt;'!$C$112</f>
        <v>sueann.soon@msc.com</v>
      </c>
      <c r="F103" s="78" t="str">
        <f>'HOW TO-&gt;'!$A$131</f>
        <v>.</v>
      </c>
      <c r="G103" s="78" t="str">
        <f>'HOW TO-&gt;'!$B$131</f>
        <v>.</v>
      </c>
      <c r="H103" s="64" t="str">
        <f>'HOW TO-&gt;'!$C$131</f>
        <v>.</v>
      </c>
      <c r="J103" s="78">
        <f>'HOW TO-&gt;'!$A$146</f>
        <v>0</v>
      </c>
      <c r="K103" s="78">
        <f>'HOW TO-&gt;'!$B$146</f>
        <v>0</v>
      </c>
      <c r="L103" s="64">
        <f>'HOW TO-&gt;'!$C$146</f>
        <v>0</v>
      </c>
      <c r="O103" s="64"/>
      <c r="P103" s="64"/>
    </row>
    <row r="104" spans="2:16" s="60" customFormat="1" ht="11.25">
      <c r="B104" s="78" t="str">
        <f>'HOW TO-&gt;'!$A$114</f>
        <v>DARIUS ONG</v>
      </c>
      <c r="C104" s="78" t="str">
        <f>'HOW TO-&gt;'!$B$114</f>
        <v>6011 2396</v>
      </c>
      <c r="D104" s="64" t="str">
        <f>'HOW TO-&gt;'!$C$114</f>
        <v>darius.ong@msc.com</v>
      </c>
      <c r="F104" s="78">
        <f>'HOW TO-&gt;'!$A$132</f>
        <v>0</v>
      </c>
      <c r="G104" s="78">
        <f>'HOW TO-&gt;'!$B$132</f>
        <v>0</v>
      </c>
      <c r="H104" s="64">
        <f>'HOW TO-&gt;'!$C$132</f>
        <v>0</v>
      </c>
      <c r="J104" s="78">
        <f>'HOW TO-&gt;'!$A$147</f>
        <v>0</v>
      </c>
      <c r="K104" s="78">
        <f>'HOW TO-&gt;'!$B$147</f>
        <v>0</v>
      </c>
      <c r="L104" s="64">
        <f>'HOW TO-&gt;'!$C$147</f>
        <v>0</v>
      </c>
      <c r="O104" s="64"/>
      <c r="P104" s="64"/>
    </row>
    <row r="105" spans="2:16" s="60" customFormat="1" ht="11.25">
      <c r="B105" s="78" t="str">
        <f>'HOW TO-&gt;'!$A$110</f>
        <v>LEWIS SOH</v>
      </c>
      <c r="C105" s="78" t="str">
        <f>'HOW TO-&gt;'!$B$110</f>
        <v>6011 7905</v>
      </c>
      <c r="D105" s="64" t="str">
        <f>'HOW TO-&gt;'!$C$110</f>
        <v>lewis.soh@msc.com</v>
      </c>
      <c r="G105" s="82"/>
      <c r="H105" s="250"/>
      <c r="J105" s="78">
        <f>'HOW TO-&gt;'!$A$148</f>
        <v>0</v>
      </c>
      <c r="K105" s="78">
        <f>'HOW TO-&gt;'!$B$148</f>
        <v>0</v>
      </c>
      <c r="L105" s="64">
        <f>'HOW TO-&gt;'!$C$148</f>
        <v>0</v>
      </c>
      <c r="O105" s="64"/>
      <c r="P105" s="64"/>
    </row>
    <row r="106" spans="2:16" s="60" customFormat="1" ht="11.25">
      <c r="B106" s="78" t="str">
        <f>'HOW TO-&gt;'!$A$111</f>
        <v xml:space="preserve">MELVIN TAN </v>
      </c>
      <c r="C106" s="78" t="str">
        <f>'HOW TO-&gt;'!$B$111</f>
        <v>6011 0561</v>
      </c>
      <c r="D106" s="64" t="str">
        <f>'HOW TO-&gt;'!$C$111</f>
        <v>melvin.tan@msc.com</v>
      </c>
      <c r="G106" s="82"/>
      <c r="H106" s="82"/>
      <c r="I106" s="250"/>
      <c r="J106" s="78"/>
      <c r="K106" s="78"/>
      <c r="L106" s="64"/>
      <c r="O106" s="64"/>
      <c r="P106" s="64"/>
    </row>
    <row r="107" spans="2:16">
      <c r="B107" s="78">
        <f>'HOW TO-&gt;'!$A$118</f>
        <v>0</v>
      </c>
      <c r="C107" s="78">
        <f>'HOW TO-&gt;'!$B$118</f>
        <v>0</v>
      </c>
      <c r="D107" s="64">
        <f>'HOW TO-&gt;'!$C$118</f>
        <v>0</v>
      </c>
      <c r="E107" s="60"/>
      <c r="F107" s="60"/>
      <c r="G107" s="60"/>
      <c r="H107" s="60"/>
      <c r="I107" s="60"/>
      <c r="J107" s="60"/>
      <c r="K107" s="60"/>
      <c r="L107" s="60"/>
      <c r="M107" s="60"/>
    </row>
    <row r="108" spans="2:16">
      <c r="B108" s="78" t="str">
        <f>'HOW TO-&gt;'!$A$119</f>
        <v xml:space="preserve">MAIN LINE  </v>
      </c>
      <c r="C108" s="78" t="str">
        <f>'HOW TO-&gt;'!$B$119</f>
        <v>6011 2424</v>
      </c>
      <c r="D108" s="64">
        <f>'HOW TO-&gt;'!$C$119</f>
        <v>0</v>
      </c>
      <c r="E108" s="60"/>
      <c r="F108" s="60"/>
      <c r="G108" s="60"/>
      <c r="H108" s="60"/>
      <c r="I108" s="60"/>
      <c r="J108" s="60"/>
      <c r="K108" s="60"/>
      <c r="L108" s="60"/>
      <c r="M108" s="60"/>
    </row>
    <row r="109" spans="2:16">
      <c r="B109" s="78">
        <f>'HOW TO-&gt;'!$A$120</f>
        <v>0</v>
      </c>
      <c r="C109" s="78">
        <f>'HOW TO-&gt;'!$B$120</f>
        <v>0</v>
      </c>
      <c r="D109" s="64">
        <f>'HOW TO-&gt;'!$C$120</f>
        <v>0</v>
      </c>
      <c r="E109" s="60"/>
      <c r="F109" s="60"/>
      <c r="G109" s="60"/>
      <c r="H109" s="60"/>
      <c r="I109" s="60"/>
      <c r="J109" s="60"/>
      <c r="K109" s="60"/>
      <c r="L109" s="60"/>
      <c r="M109" s="60"/>
    </row>
    <row r="110" spans="2:16">
      <c r="B110" s="60"/>
      <c r="C110" s="60"/>
      <c r="D110" s="60"/>
      <c r="E110" s="60"/>
      <c r="F110" s="60"/>
      <c r="G110" s="60"/>
      <c r="H110" s="60"/>
      <c r="I110" s="60"/>
      <c r="J110" s="60"/>
      <c r="K110" s="60"/>
      <c r="L110" s="60"/>
      <c r="M110"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94" display="mktg-dept@msca.com.sg" xr:uid="{401ABDAA-5D4D-47A2-A206-A06004F5B0AE}"/>
    <hyperlink ref="D93" r:id="rId17" display="mailto:SG094-Sales@msc.com" xr:uid="{4ED78B8B-EED7-4E99-A9D7-F5199DA21E87}"/>
    <hyperlink ref="L94" display="sinexp@msca.com.sg" xr:uid="{2D85F523-1BFA-44AD-8A17-FAEFB49E6082}"/>
    <hyperlink ref="H94" display="custsvc@msca.com.sg" xr:uid="{A49AEBD6-2AE7-4637-AC46-5590830F703E}"/>
    <hyperlink ref="N50" location="'LONE STAR'!A1" display="PROFORMA SAILING DATE, PLS SEE LoneStar SERVICES" xr:uid="{641B0440-5E44-4B5C-90FD-606D34BF6736}"/>
    <hyperlink ref="O54" location="Alpaca!A1" display="PROFORMA SAILING DATE, PLS SEE ALPACA SERVICES" xr:uid="{502DB9FB-897F-491B-AFE6-06228B0E0AFE}"/>
    <hyperlink ref="P78" location="Alpaca!A1" display="PROFORMA  ETD" xr:uid="{D0B69960-C9E1-4036-8DBC-B432209A1895}"/>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97"/>
  <sheetViews>
    <sheetView zoomScale="80" zoomScaleNormal="80" workbookViewId="0">
      <pane ySplit="50" topLeftCell="A51" activePane="bottomLeft" state="frozen"/>
      <selection pane="bottomLeft"/>
    </sheetView>
  </sheetViews>
  <sheetFormatPr defaultColWidth="9.42578125" defaultRowHeight="12.75"/>
  <cols>
    <col min="1" max="1" width="13.7109375" style="4" customWidth="1"/>
    <col min="2" max="2" width="4.285156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995" bestFit="1" customWidth="1"/>
    <col min="16" max="16" width="16.5703125" style="995" bestFit="1" customWidth="1"/>
    <col min="17" max="16384" width="9.42578125" style="5"/>
  </cols>
  <sheetData>
    <row r="1" spans="1:232">
      <c r="A1" s="4" t="s">
        <v>8826</v>
      </c>
      <c r="T1" s="5">
        <v>13</v>
      </c>
    </row>
    <row r="2" spans="1:232" s="6" customFormat="1" ht="33">
      <c r="B2" s="60"/>
      <c r="C2" s="138" t="s">
        <v>1779</v>
      </c>
      <c r="D2" s="44"/>
      <c r="O2" s="995"/>
      <c r="P2" s="995"/>
    </row>
    <row r="3" spans="1:232" ht="22.5" customHeight="1">
      <c r="C3" s="45"/>
      <c r="D3" s="45"/>
      <c r="G3" s="3758" t="s">
        <v>8827</v>
      </c>
      <c r="H3" s="45"/>
      <c r="I3" s="45"/>
      <c r="J3" s="45"/>
      <c r="K3" s="45"/>
      <c r="L3" s="37"/>
      <c r="M3" s="37"/>
      <c r="N3" s="37"/>
    </row>
    <row r="4" spans="1:232" ht="15">
      <c r="A4" s="10"/>
      <c r="C4" s="46"/>
      <c r="D4" s="46"/>
      <c r="E4" s="46"/>
      <c r="F4" s="46"/>
      <c r="G4" s="46"/>
      <c r="H4" s="46"/>
      <c r="I4" s="46"/>
      <c r="J4" s="46"/>
      <c r="K4" s="46"/>
      <c r="L4" s="37"/>
      <c r="M4" s="37"/>
      <c r="N4" s="37"/>
    </row>
    <row r="5" spans="1:232" s="14" customFormat="1" ht="30.75" hidden="1" customHeight="1" thickBot="1">
      <c r="A5" s="681"/>
      <c r="B5" s="97"/>
      <c r="C5" s="2557"/>
      <c r="D5" s="2558"/>
      <c r="E5" s="2559" t="s">
        <v>96</v>
      </c>
      <c r="F5" s="2560" t="s">
        <v>4648</v>
      </c>
      <c r="G5" s="2561" t="s">
        <v>8828</v>
      </c>
      <c r="H5" s="2561" t="s">
        <v>2077</v>
      </c>
      <c r="I5" s="2562" t="s">
        <v>4954</v>
      </c>
      <c r="J5" s="2562" t="s">
        <v>4955</v>
      </c>
      <c r="K5" s="2562" t="s">
        <v>1127</v>
      </c>
      <c r="L5" s="2562" t="s">
        <v>1382</v>
      </c>
      <c r="M5" s="2562" t="s">
        <v>1309</v>
      </c>
      <c r="N5" s="2562" t="s">
        <v>735</v>
      </c>
      <c r="O5" s="1419"/>
      <c r="P5" s="1419"/>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row>
    <row r="6" spans="1:232" s="14" customFormat="1" ht="14.25" hidden="1" customHeight="1" thickTop="1" thickBot="1">
      <c r="A6" s="681"/>
      <c r="B6" s="97"/>
      <c r="C6" s="2563" t="s">
        <v>4652</v>
      </c>
      <c r="D6" s="2564" t="s">
        <v>4957</v>
      </c>
      <c r="E6" s="2565" t="s">
        <v>2862</v>
      </c>
      <c r="F6" s="2566" t="s">
        <v>4038</v>
      </c>
      <c r="G6" s="2561"/>
      <c r="H6" s="2561"/>
      <c r="I6" s="2567" t="s">
        <v>3238</v>
      </c>
      <c r="J6" s="2567" t="s">
        <v>3219</v>
      </c>
      <c r="K6" s="2567" t="s">
        <v>4570</v>
      </c>
      <c r="L6" s="2567" t="s">
        <v>3047</v>
      </c>
      <c r="M6" s="2567" t="s">
        <v>7306</v>
      </c>
      <c r="N6" s="2567" t="s">
        <v>3048</v>
      </c>
      <c r="O6" s="1419"/>
      <c r="P6" s="1419"/>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c r="A7" s="681"/>
      <c r="B7" s="97"/>
      <c r="C7" s="2568" t="s">
        <v>4435</v>
      </c>
      <c r="D7" s="2569" t="s">
        <v>4657</v>
      </c>
      <c r="E7" s="2498">
        <v>45322</v>
      </c>
      <c r="F7" s="1855">
        <v>45333</v>
      </c>
      <c r="G7" s="2570" t="s">
        <v>404</v>
      </c>
      <c r="H7" s="2503" t="s">
        <v>8593</v>
      </c>
      <c r="I7" s="2503">
        <v>45344</v>
      </c>
      <c r="J7" s="2571">
        <v>45369</v>
      </c>
      <c r="K7" s="2571">
        <v>45373</v>
      </c>
      <c r="L7" s="2571">
        <v>45377</v>
      </c>
      <c r="M7" s="2571">
        <v>45380</v>
      </c>
      <c r="N7" s="2571">
        <v>45382</v>
      </c>
      <c r="O7" s="1419"/>
      <c r="P7" s="1419"/>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Bot="1">
      <c r="A8" s="681"/>
      <c r="B8" s="97"/>
      <c r="C8" s="2504" t="s">
        <v>4659</v>
      </c>
      <c r="D8" s="2505" t="s">
        <v>4660</v>
      </c>
      <c r="E8" s="2506">
        <v>45321</v>
      </c>
      <c r="F8" s="2507">
        <v>45331</v>
      </c>
      <c r="G8" s="2020"/>
      <c r="H8" s="1181"/>
      <c r="I8" s="1181"/>
      <c r="J8" s="1181"/>
      <c r="K8" s="1181"/>
      <c r="L8" s="1181"/>
      <c r="M8" s="1181"/>
      <c r="N8" s="1181"/>
      <c r="O8" s="1419"/>
      <c r="P8" s="1419"/>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Top="1">
      <c r="A9" s="681"/>
      <c r="B9" s="97"/>
      <c r="C9" s="2496" t="s">
        <v>1877</v>
      </c>
      <c r="D9" s="2497" t="s">
        <v>8168</v>
      </c>
      <c r="E9" s="2572" t="s">
        <v>391</v>
      </c>
      <c r="F9" s="2573">
        <v>45442</v>
      </c>
      <c r="G9" s="2574" t="s">
        <v>404</v>
      </c>
      <c r="H9" s="2500" t="s">
        <v>8620</v>
      </c>
      <c r="I9" s="2503">
        <v>45442</v>
      </c>
      <c r="J9" s="2571">
        <v>45467</v>
      </c>
      <c r="K9" s="2571">
        <v>45471</v>
      </c>
      <c r="L9" s="2571">
        <v>45475</v>
      </c>
      <c r="M9" s="2571">
        <v>45478</v>
      </c>
      <c r="N9" s="2571">
        <v>45480</v>
      </c>
      <c r="O9" s="1419"/>
      <c r="P9" s="141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Bot="1">
      <c r="A10" s="681"/>
      <c r="B10" s="97"/>
      <c r="C10" s="2523"/>
      <c r="D10" s="2517"/>
      <c r="E10" s="2517"/>
      <c r="F10" s="1583"/>
      <c r="G10" s="2575"/>
      <c r="H10" s="1181"/>
      <c r="I10" s="1181"/>
      <c r="J10" s="1181"/>
      <c r="K10" s="1181"/>
      <c r="L10" s="1181"/>
      <c r="M10" s="1181"/>
      <c r="N10" s="1181"/>
      <c r="O10" s="1419"/>
      <c r="P10" s="1419"/>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Top="1">
      <c r="A11" s="482"/>
      <c r="B11" s="97"/>
      <c r="C11" s="2496" t="s">
        <v>1865</v>
      </c>
      <c r="D11" s="2497" t="s">
        <v>7845</v>
      </c>
      <c r="E11" s="2497">
        <v>45456</v>
      </c>
      <c r="F11" s="2515">
        <v>45467</v>
      </c>
      <c r="G11" s="2516" t="s">
        <v>404</v>
      </c>
      <c r="H11" s="2500" t="s">
        <v>8626</v>
      </c>
      <c r="I11" s="2503">
        <v>45470</v>
      </c>
      <c r="J11" s="2571">
        <v>45495</v>
      </c>
      <c r="K11" s="2571">
        <v>45499</v>
      </c>
      <c r="L11" s="2571">
        <v>45503</v>
      </c>
      <c r="M11" s="2571">
        <v>45506</v>
      </c>
      <c r="N11" s="2571">
        <v>45508</v>
      </c>
      <c r="O11" s="1419"/>
      <c r="P11" s="1419"/>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4.25" hidden="1" customHeight="1" thickBot="1">
      <c r="A12" s="482"/>
      <c r="B12" s="97"/>
      <c r="C12" s="2523"/>
      <c r="D12" s="2517"/>
      <c r="E12" s="2517"/>
      <c r="F12" s="1583"/>
      <c r="G12" s="2575"/>
      <c r="H12" s="1181"/>
      <c r="I12" s="1181"/>
      <c r="J12" s="1181"/>
      <c r="K12" s="1181"/>
      <c r="L12" s="1181"/>
      <c r="M12" s="1181"/>
      <c r="N12" s="1181"/>
      <c r="O12" s="1419"/>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Top="1">
      <c r="A13" s="482"/>
      <c r="B13" s="97"/>
      <c r="C13" s="2496" t="s">
        <v>2290</v>
      </c>
      <c r="D13" s="2497" t="s">
        <v>8630</v>
      </c>
      <c r="E13" s="2497">
        <v>45469</v>
      </c>
      <c r="F13" s="2518" t="s">
        <v>391</v>
      </c>
      <c r="G13" s="2576" t="s">
        <v>8829</v>
      </c>
      <c r="H13" s="2500" t="s">
        <v>8631</v>
      </c>
      <c r="I13" s="2577" t="s">
        <v>391</v>
      </c>
      <c r="J13" s="2578">
        <v>45516</v>
      </c>
      <c r="K13" s="2578" t="e">
        <v>#VALUE!</v>
      </c>
      <c r="L13" s="2578" t="e">
        <v>#VALUE!</v>
      </c>
      <c r="M13" s="2578" t="e">
        <v>#VALUE!</v>
      </c>
      <c r="N13" s="2578" t="e">
        <v>#VALUE!</v>
      </c>
      <c r="O13" s="1419"/>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Bot="1">
      <c r="A14" s="482"/>
      <c r="B14" s="97"/>
      <c r="C14" s="2579" t="s">
        <v>1965</v>
      </c>
      <c r="D14" s="2580" t="s">
        <v>7852</v>
      </c>
      <c r="E14" s="2580">
        <v>45467</v>
      </c>
      <c r="F14" s="2581">
        <v>45478</v>
      </c>
      <c r="G14" s="2582"/>
      <c r="H14" s="1181"/>
      <c r="I14" s="1181"/>
      <c r="J14" s="1181"/>
      <c r="K14" s="1181"/>
      <c r="L14" s="1181"/>
      <c r="M14" s="1181"/>
      <c r="N14" s="1181"/>
      <c r="O14" s="1419"/>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Top="1">
      <c r="A15" s="681"/>
      <c r="B15" s="97"/>
      <c r="C15" s="2496" t="s">
        <v>1865</v>
      </c>
      <c r="D15" s="2497" t="s">
        <v>7709</v>
      </c>
      <c r="E15" s="2497">
        <v>45502</v>
      </c>
      <c r="F15" s="2518" t="s">
        <v>391</v>
      </c>
      <c r="G15" s="2574" t="s">
        <v>404</v>
      </c>
      <c r="H15" s="2500" t="s">
        <v>8636</v>
      </c>
      <c r="I15" s="2503">
        <v>45519</v>
      </c>
      <c r="J15" s="2571">
        <v>45544</v>
      </c>
      <c r="K15" s="2571">
        <v>45548</v>
      </c>
      <c r="L15" s="2571">
        <v>45552</v>
      </c>
      <c r="M15" s="2571">
        <v>45555</v>
      </c>
      <c r="N15" s="2571">
        <v>45557</v>
      </c>
      <c r="O15" s="1419"/>
      <c r="P15" s="1419"/>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row>
    <row r="16" spans="1:232" s="14" customFormat="1" ht="14.25" hidden="1" customHeight="1" thickBot="1">
      <c r="A16" s="681"/>
      <c r="B16" s="97"/>
      <c r="C16" s="2523" t="s">
        <v>1988</v>
      </c>
      <c r="D16" s="2517" t="s">
        <v>1989</v>
      </c>
      <c r="E16" s="2517">
        <v>45502</v>
      </c>
      <c r="F16" s="1583">
        <v>45510</v>
      </c>
      <c r="G16" s="2575"/>
      <c r="H16" s="1181"/>
      <c r="I16" s="1181"/>
      <c r="J16" s="1181"/>
      <c r="K16" s="1181"/>
      <c r="L16" s="1181"/>
      <c r="M16" s="1181"/>
      <c r="N16" s="1181"/>
      <c r="O16" s="1419"/>
      <c r="P16" s="1419"/>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Top="1">
      <c r="A17" s="681"/>
      <c r="B17" s="97"/>
      <c r="C17" s="2496" t="s">
        <v>2066</v>
      </c>
      <c r="D17" s="2497" t="s">
        <v>7915</v>
      </c>
      <c r="E17" s="2497">
        <v>45595</v>
      </c>
      <c r="F17" s="2515">
        <v>45606</v>
      </c>
      <c r="G17" s="2516" t="s">
        <v>2181</v>
      </c>
      <c r="H17" s="2500" t="s">
        <v>8830</v>
      </c>
      <c r="I17" s="2503">
        <v>45610</v>
      </c>
      <c r="J17" s="2571">
        <v>45635</v>
      </c>
      <c r="K17" s="2571">
        <v>45639</v>
      </c>
      <c r="L17" s="2571">
        <v>45643</v>
      </c>
      <c r="M17" s="2571">
        <v>45646</v>
      </c>
      <c r="N17" s="2571">
        <v>45648</v>
      </c>
      <c r="O17" s="1419"/>
      <c r="P17" s="1419"/>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Bot="1">
      <c r="A18" s="482"/>
      <c r="B18" s="97"/>
      <c r="C18" s="2523"/>
      <c r="D18" s="2517"/>
      <c r="E18" s="2517"/>
      <c r="F18" s="1583"/>
      <c r="G18" s="2773" t="s">
        <v>7277</v>
      </c>
      <c r="H18" s="1181"/>
      <c r="I18" s="1181"/>
      <c r="J18" s="1181"/>
      <c r="K18" s="1181"/>
      <c r="L18" s="1181"/>
      <c r="M18" s="1181"/>
      <c r="N18" s="1181"/>
      <c r="O18" s="1419"/>
      <c r="P18" s="1419"/>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4.25" hidden="1" customHeight="1" thickTop="1">
      <c r="A19" s="482"/>
      <c r="B19" s="97"/>
      <c r="C19" s="2496" t="s">
        <v>2062</v>
      </c>
      <c r="D19" s="2497" t="s">
        <v>2063</v>
      </c>
      <c r="E19" s="2497">
        <v>45679</v>
      </c>
      <c r="F19" s="2515">
        <v>45690</v>
      </c>
      <c r="G19" s="2519" t="s">
        <v>8831</v>
      </c>
      <c r="H19" s="2500" t="s">
        <v>8665</v>
      </c>
      <c r="I19" s="2500">
        <v>45687</v>
      </c>
      <c r="J19" s="2578">
        <v>45712</v>
      </c>
      <c r="K19" s="2578">
        <v>45716</v>
      </c>
      <c r="L19" s="2578">
        <v>45720</v>
      </c>
      <c r="M19" s="2578">
        <v>45723</v>
      </c>
      <c r="N19" s="2578">
        <v>45725</v>
      </c>
      <c r="O19" s="1419"/>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Bot="1">
      <c r="A20" s="482"/>
      <c r="B20" s="97"/>
      <c r="C20" s="2523"/>
      <c r="D20" s="2517"/>
      <c r="E20" s="2517"/>
      <c r="F20" s="1583"/>
      <c r="G20" s="2575"/>
      <c r="H20" s="1181"/>
      <c r="I20" s="1181"/>
      <c r="J20" s="1181"/>
      <c r="K20" s="1181"/>
      <c r="L20" s="1181"/>
      <c r="M20" s="1181"/>
      <c r="N20" s="1181"/>
      <c r="O20" s="1419"/>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37.5" hidden="1" customHeight="1" thickTop="1">
      <c r="A21" s="482"/>
      <c r="B21" s="97"/>
      <c r="C21" s="1380"/>
      <c r="D21" s="1381"/>
      <c r="E21" s="1381"/>
      <c r="F21" s="1381"/>
      <c r="G21" s="1382"/>
      <c r="H21" s="1382"/>
      <c r="I21" s="1381"/>
      <c r="J21" s="1381"/>
      <c r="K21" s="1381"/>
      <c r="L21" s="1381"/>
      <c r="M21" s="1381"/>
      <c r="N21" s="60"/>
      <c r="O21" s="1419"/>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3.75" hidden="1" customHeight="1" thickBot="1">
      <c r="A22" s="482"/>
      <c r="B22" s="97"/>
      <c r="C22" s="2557"/>
      <c r="D22" s="2558"/>
      <c r="E22" s="2559" t="s">
        <v>96</v>
      </c>
      <c r="F22" s="2560" t="s">
        <v>4648</v>
      </c>
      <c r="G22" s="2561" t="s">
        <v>8828</v>
      </c>
      <c r="H22" s="2561" t="s">
        <v>2077</v>
      </c>
      <c r="I22" s="2562" t="s">
        <v>4954</v>
      </c>
      <c r="J22" s="2562" t="s">
        <v>4955</v>
      </c>
      <c r="K22" s="2562" t="s">
        <v>1127</v>
      </c>
      <c r="L22" s="2562" t="s">
        <v>1382</v>
      </c>
      <c r="M22" s="2562" t="s">
        <v>8832</v>
      </c>
      <c r="N22" s="2562" t="s">
        <v>735</v>
      </c>
      <c r="O22" s="1419"/>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0.25" hidden="1" thickBot="1">
      <c r="A23" s="482"/>
      <c r="B23" s="97"/>
      <c r="C23" s="2953" t="s">
        <v>4652</v>
      </c>
      <c r="D23" s="2954" t="s">
        <v>4653</v>
      </c>
      <c r="E23" s="2955" t="s">
        <v>3233</v>
      </c>
      <c r="F23" s="3068" t="s">
        <v>4654</v>
      </c>
      <c r="G23" s="2560"/>
      <c r="H23" s="2560"/>
      <c r="I23" s="2566" t="s">
        <v>3238</v>
      </c>
      <c r="J23" s="2566"/>
      <c r="K23" s="2566"/>
      <c r="L23" s="2566"/>
      <c r="M23" s="2566"/>
      <c r="N23" s="2566"/>
      <c r="O23" s="2985"/>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4.25" hidden="1" customHeight="1" thickTop="1">
      <c r="A24" s="482"/>
      <c r="B24" s="961" t="s">
        <v>634</v>
      </c>
      <c r="C24" s="2957" t="s">
        <v>2066</v>
      </c>
      <c r="D24" s="2498" t="s">
        <v>2067</v>
      </c>
      <c r="E24" s="2498">
        <v>45681</v>
      </c>
      <c r="F24" s="1855">
        <v>45692</v>
      </c>
      <c r="G24" s="2516" t="s">
        <v>404</v>
      </c>
      <c r="H24" s="1180" t="s">
        <v>8833</v>
      </c>
      <c r="I24" s="2984">
        <v>45694</v>
      </c>
      <c r="J24" s="2986">
        <v>45719</v>
      </c>
      <c r="K24" s="2986">
        <v>45723</v>
      </c>
      <c r="L24" s="2986">
        <v>45727</v>
      </c>
      <c r="M24" s="2986">
        <v>45730</v>
      </c>
      <c r="N24" s="2986">
        <v>45732</v>
      </c>
      <c r="O24" s="2985"/>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Bot="1">
      <c r="A25" s="482"/>
      <c r="B25" s="97"/>
      <c r="C25" s="2523"/>
      <c r="D25" s="2517"/>
      <c r="E25" s="2517"/>
      <c r="F25" s="1583"/>
      <c r="G25" s="2979"/>
      <c r="H25" s="1181"/>
      <c r="I25" s="1181"/>
      <c r="J25" s="1181"/>
      <c r="K25" s="1181"/>
      <c r="L25" s="1181"/>
      <c r="M25" s="1181"/>
      <c r="N25" s="1181"/>
      <c r="O25" s="2985"/>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Top="1">
      <c r="A26" s="482"/>
      <c r="B26" s="97"/>
      <c r="C26" s="2967" t="s">
        <v>2062</v>
      </c>
      <c r="D26" s="2498" t="s">
        <v>4935</v>
      </c>
      <c r="E26" s="2498">
        <v>45716</v>
      </c>
      <c r="F26" s="1855">
        <v>45728</v>
      </c>
      <c r="G26" s="2516" t="s">
        <v>404</v>
      </c>
      <c r="H26" s="1180" t="s">
        <v>8834</v>
      </c>
      <c r="I26" s="2984">
        <v>45729</v>
      </c>
      <c r="J26" s="2986">
        <v>45754</v>
      </c>
      <c r="K26" s="2986">
        <v>45758</v>
      </c>
      <c r="L26" s="2986">
        <v>45763</v>
      </c>
      <c r="M26" s="2986">
        <v>45766</v>
      </c>
      <c r="N26" s="2986">
        <v>45767</v>
      </c>
      <c r="O26" s="2985"/>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Bot="1">
      <c r="A27" s="482"/>
      <c r="B27" s="97"/>
      <c r="C27" s="2523"/>
      <c r="D27" s="2517"/>
      <c r="E27" s="2517"/>
      <c r="F27" s="1583"/>
      <c r="G27" s="2987"/>
      <c r="H27" s="1181"/>
      <c r="I27" s="1181"/>
      <c r="J27" s="1181"/>
      <c r="K27" s="1181"/>
      <c r="L27" s="1181"/>
      <c r="M27" s="1181"/>
      <c r="N27" s="1181"/>
      <c r="O27" s="2985"/>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Top="1">
      <c r="A28" s="482"/>
      <c r="B28" s="97"/>
      <c r="C28" s="3057" t="s">
        <v>2040</v>
      </c>
      <c r="D28" s="2960" t="s">
        <v>4696</v>
      </c>
      <c r="E28" s="2960">
        <v>45765</v>
      </c>
      <c r="F28" s="1691">
        <v>45776</v>
      </c>
      <c r="G28" s="3063" t="s">
        <v>2181</v>
      </c>
      <c r="H28" s="3208" t="s">
        <v>8835</v>
      </c>
      <c r="I28" s="3183">
        <v>45778</v>
      </c>
      <c r="J28" s="2894">
        <v>45803</v>
      </c>
      <c r="K28" s="2894">
        <v>45807</v>
      </c>
      <c r="L28" s="2894">
        <v>45812</v>
      </c>
      <c r="M28" s="2894">
        <v>45815</v>
      </c>
      <c r="N28" s="2894">
        <v>45816</v>
      </c>
      <c r="O28" s="2985"/>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Bot="1">
      <c r="A29" s="482"/>
      <c r="B29" s="97"/>
      <c r="C29" s="3058"/>
      <c r="D29" s="2964"/>
      <c r="E29" s="2964"/>
      <c r="F29" s="1583"/>
      <c r="G29" s="2987"/>
      <c r="H29" s="3120"/>
      <c r="I29" s="1583"/>
      <c r="J29" s="1181"/>
      <c r="K29" s="1181"/>
      <c r="L29" s="1181"/>
      <c r="M29" s="1181"/>
      <c r="N29" s="1181"/>
      <c r="O29" s="2985"/>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Top="1">
      <c r="A30" s="482"/>
      <c r="B30" s="97"/>
      <c r="C30" s="3057" t="s">
        <v>1877</v>
      </c>
      <c r="D30" s="2960" t="s">
        <v>4698</v>
      </c>
      <c r="E30" s="2960">
        <v>45772</v>
      </c>
      <c r="F30" s="1691">
        <v>45786</v>
      </c>
      <c r="G30" s="3061" t="s">
        <v>7277</v>
      </c>
      <c r="H30" s="3208" t="s">
        <v>8836</v>
      </c>
      <c r="I30" s="2959">
        <v>45785</v>
      </c>
      <c r="J30" s="1231">
        <v>45810</v>
      </c>
      <c r="K30" s="1231">
        <v>45814</v>
      </c>
      <c r="L30" s="1231">
        <v>45819</v>
      </c>
      <c r="M30" s="1231">
        <v>45822</v>
      </c>
      <c r="N30" s="1231">
        <v>45823</v>
      </c>
      <c r="O30" s="2985"/>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Bot="1">
      <c r="A31" s="482"/>
      <c r="B31" s="97"/>
      <c r="C31" s="3058"/>
      <c r="D31" s="2964"/>
      <c r="E31" s="2964"/>
      <c r="F31" s="1583"/>
      <c r="G31" s="2987"/>
      <c r="H31" s="3120"/>
      <c r="I31" s="1583"/>
      <c r="J31" s="1181"/>
      <c r="K31" s="1181"/>
      <c r="L31" s="1181"/>
      <c r="M31" s="1181"/>
      <c r="N31" s="1181"/>
      <c r="O31" s="2985"/>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Top="1">
      <c r="A32" s="482"/>
      <c r="B32" s="97"/>
      <c r="C32" s="1380"/>
      <c r="D32" s="1381"/>
      <c r="E32" s="1381"/>
      <c r="F32" s="1381"/>
      <c r="G32" s="1382"/>
      <c r="H32" s="1382"/>
      <c r="I32" s="1381"/>
      <c r="J32" s="1381"/>
      <c r="K32" s="1381"/>
      <c r="L32" s="1381"/>
      <c r="M32" s="1381"/>
      <c r="N32" s="60"/>
      <c r="O32" s="995"/>
      <c r="P32" s="1419"/>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24.75" hidden="1" thickBot="1">
      <c r="A33" s="482"/>
      <c r="B33" s="97"/>
      <c r="C33" s="2557"/>
      <c r="D33" s="2558"/>
      <c r="E33" s="2559" t="s">
        <v>96</v>
      </c>
      <c r="F33" s="2560" t="s">
        <v>4648</v>
      </c>
      <c r="G33" s="2561" t="s">
        <v>8828</v>
      </c>
      <c r="H33" s="2561" t="s">
        <v>2077</v>
      </c>
      <c r="I33" s="2562" t="s">
        <v>8837</v>
      </c>
      <c r="J33" s="2562" t="s">
        <v>4955</v>
      </c>
      <c r="K33" s="2562" t="s">
        <v>1127</v>
      </c>
      <c r="L33" s="2562" t="s">
        <v>1673</v>
      </c>
      <c r="M33" s="2562" t="s">
        <v>8832</v>
      </c>
      <c r="N33" s="2562" t="s">
        <v>735</v>
      </c>
      <c r="O33" s="1419"/>
      <c r="P33" s="1419"/>
      <c r="Q33" s="3808"/>
      <c r="R33" s="3808"/>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1.75" hidden="1" thickTop="1" thickBot="1">
      <c r="A34" s="482"/>
      <c r="B34" s="97"/>
      <c r="C34" s="3762" t="s">
        <v>4956</v>
      </c>
      <c r="D34" s="2954" t="s">
        <v>7723</v>
      </c>
      <c r="E34" s="2955" t="s">
        <v>3233</v>
      </c>
      <c r="F34" s="3068"/>
      <c r="G34" s="2560"/>
      <c r="H34" s="3284" t="s">
        <v>2862</v>
      </c>
      <c r="I34" s="2566" t="s">
        <v>3238</v>
      </c>
      <c r="J34" s="2566"/>
      <c r="K34" s="2566"/>
      <c r="L34" s="2566"/>
      <c r="M34" s="2566"/>
      <c r="N34" s="2566"/>
      <c r="O34" s="3864" t="s">
        <v>7978</v>
      </c>
      <c r="P34" s="3593"/>
      <c r="Q34" s="3813"/>
      <c r="R34" s="3813"/>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3.5" hidden="1" customHeight="1" thickTop="1">
      <c r="A35" s="3429" t="s">
        <v>8143</v>
      </c>
      <c r="B35" s="3410">
        <v>36</v>
      </c>
      <c r="C35" s="3057" t="s">
        <v>4692</v>
      </c>
      <c r="D35" s="2960" t="s">
        <v>8144</v>
      </c>
      <c r="E35" s="3210">
        <v>45910</v>
      </c>
      <c r="F35" s="2989">
        <v>45924</v>
      </c>
      <c r="G35" s="3061" t="s">
        <v>8838</v>
      </c>
      <c r="H35" s="3208" t="s">
        <v>8839</v>
      </c>
      <c r="I35" s="2959">
        <v>45925</v>
      </c>
      <c r="J35" s="1231">
        <v>45950</v>
      </c>
      <c r="K35" s="1231">
        <v>45954</v>
      </c>
      <c r="L35" s="1231">
        <v>45959</v>
      </c>
      <c r="M35" s="1231">
        <v>45962</v>
      </c>
      <c r="N35" s="1231">
        <v>45963</v>
      </c>
      <c r="O35" s="2700"/>
      <c r="P35" s="2700"/>
      <c r="Q35" s="3777"/>
      <c r="R35" s="3777"/>
      <c r="S35" s="3778"/>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Bot="1">
      <c r="A36" s="3429"/>
      <c r="B36" s="3410"/>
      <c r="C36" s="3058"/>
      <c r="D36" s="2964"/>
      <c r="E36" s="4151"/>
      <c r="F36" s="2968"/>
      <c r="G36" s="3061"/>
      <c r="H36" s="4152"/>
      <c r="I36" s="1694"/>
      <c r="J36" s="1231"/>
      <c r="K36" s="1231"/>
      <c r="L36" s="1231"/>
      <c r="M36" s="1231"/>
      <c r="N36" s="1231"/>
      <c r="O36" s="268"/>
      <c r="P36" s="3761"/>
      <c r="Q36" s="3778"/>
      <c r="R36" s="3778"/>
      <c r="S36" s="3778"/>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30.75" customHeight="1">
      <c r="A37" s="3429"/>
      <c r="B37" s="3410"/>
      <c r="C37" s="2557"/>
      <c r="D37" s="2558"/>
      <c r="E37" s="2605" t="s">
        <v>96</v>
      </c>
      <c r="F37" s="2605" t="s">
        <v>4648</v>
      </c>
      <c r="G37" s="2606" t="s">
        <v>8828</v>
      </c>
      <c r="H37" s="2606" t="s">
        <v>2077</v>
      </c>
      <c r="I37" s="2606" t="s">
        <v>8837</v>
      </c>
      <c r="J37" s="2606" t="s">
        <v>1127</v>
      </c>
      <c r="K37" s="2606" t="s">
        <v>4955</v>
      </c>
      <c r="L37" s="2606" t="s">
        <v>1673</v>
      </c>
      <c r="M37" s="2606" t="s">
        <v>8832</v>
      </c>
      <c r="N37" s="2606" t="s">
        <v>735</v>
      </c>
      <c r="O37" s="1419"/>
      <c r="P37" s="3761"/>
      <c r="Q37" s="3778"/>
      <c r="R37" s="3778"/>
      <c r="S37" s="3778"/>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21" thickBot="1">
      <c r="A38" s="3429"/>
      <c r="B38" s="3410"/>
      <c r="C38" s="3762" t="s">
        <v>4956</v>
      </c>
      <c r="D38" s="2954" t="s">
        <v>7723</v>
      </c>
      <c r="E38" s="2955" t="s">
        <v>3233</v>
      </c>
      <c r="F38" s="3068"/>
      <c r="G38" s="2565"/>
      <c r="H38" s="4153" t="s">
        <v>2862</v>
      </c>
      <c r="I38" s="4154" t="s">
        <v>3238</v>
      </c>
      <c r="J38" s="4154"/>
      <c r="K38" s="4154"/>
      <c r="L38" s="4154"/>
      <c r="M38" s="4154"/>
      <c r="N38" s="4154"/>
      <c r="O38" s="3864" t="s">
        <v>7978</v>
      </c>
      <c r="P38" s="3761"/>
      <c r="Q38" s="3778"/>
      <c r="R38" s="3778"/>
      <c r="S38" s="3778"/>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3.5" hidden="1" customHeight="1" thickTop="1">
      <c r="A39" s="3429" t="s">
        <v>7733</v>
      </c>
      <c r="B39" s="3410">
        <v>37</v>
      </c>
      <c r="C39" s="3201" t="s">
        <v>6886</v>
      </c>
      <c r="D39" s="3202" t="s">
        <v>7734</v>
      </c>
      <c r="E39" s="3202">
        <v>45910</v>
      </c>
      <c r="F39" s="3242" t="s">
        <v>391</v>
      </c>
      <c r="G39" s="3061" t="s">
        <v>5161</v>
      </c>
      <c r="H39" s="3208" t="s">
        <v>8840</v>
      </c>
      <c r="I39" s="2959">
        <f>I35+7</f>
        <v>45932</v>
      </c>
      <c r="J39" s="1231">
        <f>I39+26</f>
        <v>45958</v>
      </c>
      <c r="K39" s="1231">
        <f>I39+30</f>
        <v>45962</v>
      </c>
      <c r="L39" s="1231">
        <f>I39+34</f>
        <v>45966</v>
      </c>
      <c r="M39" s="1231">
        <f>I39+37</f>
        <v>45969</v>
      </c>
      <c r="N39" s="1231">
        <f>I39+38</f>
        <v>45970</v>
      </c>
      <c r="O39" s="2700"/>
      <c r="P39" s="2700"/>
      <c r="Q39" s="3777"/>
      <c r="R39" s="3777"/>
      <c r="S39" s="3778"/>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Bot="1">
      <c r="A40" s="3429"/>
      <c r="B40" s="3410"/>
      <c r="C40" s="3058" t="s">
        <v>8269</v>
      </c>
      <c r="D40" s="2964" t="s">
        <v>8270</v>
      </c>
      <c r="E40" s="2964">
        <v>45912</v>
      </c>
      <c r="F40" s="3059">
        <v>45919</v>
      </c>
      <c r="G40" s="2987"/>
      <c r="H40" s="2963"/>
      <c r="I40" s="1583"/>
      <c r="J40" s="1181"/>
      <c r="K40" s="1181"/>
      <c r="L40" s="1181"/>
      <c r="M40" s="1181"/>
      <c r="N40" s="1181"/>
      <c r="O40" s="268"/>
      <c r="P40" s="3761"/>
      <c r="Q40" s="3778"/>
      <c r="R40" s="3778"/>
      <c r="S40" s="3778"/>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Top="1">
      <c r="A41" s="3835" t="s">
        <v>8841</v>
      </c>
      <c r="B41" s="3410">
        <v>38</v>
      </c>
      <c r="C41" s="3057" t="s">
        <v>7793</v>
      </c>
      <c r="D41" s="2960" t="s">
        <v>8724</v>
      </c>
      <c r="E41" s="2960">
        <v>45923</v>
      </c>
      <c r="F41" s="2989">
        <f>E41+14</f>
        <v>45937</v>
      </c>
      <c r="G41" s="3061" t="s">
        <v>138</v>
      </c>
      <c r="H41" s="3208" t="s">
        <v>8842</v>
      </c>
      <c r="I41" s="2959">
        <f>I39+7</f>
        <v>45939</v>
      </c>
      <c r="J41" s="1231">
        <f>I41+26</f>
        <v>45965</v>
      </c>
      <c r="K41" s="1231">
        <f>I41+30</f>
        <v>45969</v>
      </c>
      <c r="L41" s="1231">
        <f>I41+34</f>
        <v>45973</v>
      </c>
      <c r="M41" s="1231">
        <f>I41+37</f>
        <v>45976</v>
      </c>
      <c r="N41" s="1231">
        <f>I41+38</f>
        <v>45977</v>
      </c>
      <c r="O41" s="2700"/>
      <c r="P41" s="2700"/>
      <c r="Q41" s="3777"/>
      <c r="R41" s="3777"/>
      <c r="S41" s="3778"/>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Bot="1">
      <c r="A42" s="3835"/>
      <c r="B42" s="3410"/>
      <c r="C42" s="3058"/>
      <c r="D42" s="2964"/>
      <c r="E42" s="2964"/>
      <c r="F42" s="3059"/>
      <c r="G42" s="2987"/>
      <c r="H42" s="2963"/>
      <c r="I42" s="1583"/>
      <c r="J42" s="1181"/>
      <c r="K42" s="1181"/>
      <c r="L42" s="1181"/>
      <c r="M42" s="1181"/>
      <c r="N42" s="1181"/>
      <c r="O42" s="268"/>
      <c r="P42" s="3761"/>
      <c r="Q42" s="3778"/>
      <c r="R42" s="3778"/>
      <c r="S42" s="3778"/>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Top="1">
      <c r="A43" s="3835" t="s">
        <v>8843</v>
      </c>
      <c r="B43" s="3410">
        <v>39</v>
      </c>
      <c r="C43" s="3805" t="s">
        <v>8271</v>
      </c>
      <c r="D43" s="3765" t="s">
        <v>8272</v>
      </c>
      <c r="E43" s="3809">
        <v>45931</v>
      </c>
      <c r="F43" s="3242" t="s">
        <v>391</v>
      </c>
      <c r="G43" s="3061" t="s">
        <v>5725</v>
      </c>
      <c r="H43" s="3208" t="s">
        <v>8844</v>
      </c>
      <c r="I43" s="2959">
        <f>I41+7</f>
        <v>45946</v>
      </c>
      <c r="J43" s="1231">
        <f>I43+26</f>
        <v>45972</v>
      </c>
      <c r="K43" s="1231">
        <f>I43+30</f>
        <v>45976</v>
      </c>
      <c r="L43" s="1231">
        <f>I43+34</f>
        <v>45980</v>
      </c>
      <c r="M43" s="1231">
        <f>I43+37</f>
        <v>45983</v>
      </c>
      <c r="N43" s="1231">
        <f>I43+38</f>
        <v>45984</v>
      </c>
      <c r="O43" s="2700"/>
      <c r="P43" s="2700"/>
      <c r="Q43" s="3777"/>
      <c r="R43" s="3777"/>
      <c r="S43" s="3778"/>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Bot="1">
      <c r="A44" s="3835"/>
      <c r="B44" s="3410"/>
      <c r="C44" s="3839" t="s">
        <v>7672</v>
      </c>
      <c r="D44" s="3840" t="s">
        <v>7998</v>
      </c>
      <c r="E44" s="3840">
        <v>45934</v>
      </c>
      <c r="F44" s="3840">
        <f>E44+11</f>
        <v>45945</v>
      </c>
      <c r="G44" s="2987"/>
      <c r="H44" s="2963"/>
      <c r="I44" s="1583"/>
      <c r="J44" s="1181"/>
      <c r="K44" s="1181"/>
      <c r="L44" s="1181"/>
      <c r="M44" s="1181"/>
      <c r="N44" s="1181"/>
      <c r="O44" s="3837"/>
      <c r="P44" s="3837"/>
      <c r="Q44" s="3838"/>
      <c r="R44" s="3838"/>
      <c r="S44" s="3778"/>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Top="1">
      <c r="A45" s="3835" t="s">
        <v>4688</v>
      </c>
      <c r="B45" s="3410">
        <v>40</v>
      </c>
      <c r="C45" s="3057" t="s">
        <v>4688</v>
      </c>
      <c r="D45" s="2960" t="s">
        <v>7996</v>
      </c>
      <c r="E45" s="2960">
        <v>45934</v>
      </c>
      <c r="F45" s="3242" t="s">
        <v>391</v>
      </c>
      <c r="G45" s="3061" t="s">
        <v>8845</v>
      </c>
      <c r="H45" s="3208" t="s">
        <v>8846</v>
      </c>
      <c r="I45" s="2959">
        <f>I43+7</f>
        <v>45953</v>
      </c>
      <c r="J45" s="1231">
        <f>I45+26</f>
        <v>45979</v>
      </c>
      <c r="K45" s="1231">
        <f>I45+30</f>
        <v>45983</v>
      </c>
      <c r="L45" s="1231">
        <f>I45+34</f>
        <v>45987</v>
      </c>
      <c r="M45" s="1231">
        <f>I45+37</f>
        <v>45990</v>
      </c>
      <c r="N45" s="1231">
        <f>I45+38</f>
        <v>45991</v>
      </c>
      <c r="O45" s="2700"/>
      <c r="P45" s="2700"/>
      <c r="Q45" s="3777"/>
      <c r="R45" s="3777"/>
      <c r="S45" s="3778"/>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Bot="1">
      <c r="A46" s="3835"/>
      <c r="B46" s="3410"/>
      <c r="C46" s="3058"/>
      <c r="D46" s="2964"/>
      <c r="E46" s="2964"/>
      <c r="F46" s="3059"/>
      <c r="G46" s="2987"/>
      <c r="H46" s="2963"/>
      <c r="I46" s="1583"/>
      <c r="J46" s="1181"/>
      <c r="K46" s="1181"/>
      <c r="L46" s="1181"/>
      <c r="M46" s="1181"/>
      <c r="N46" s="1181"/>
      <c r="O46" s="268"/>
      <c r="P46" s="3761"/>
      <c r="Q46" s="3778"/>
      <c r="R46" s="3778"/>
      <c r="S46" s="3778"/>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Top="1">
      <c r="A47" s="3835" t="s">
        <v>1973</v>
      </c>
      <c r="B47" s="3410">
        <v>41</v>
      </c>
      <c r="C47" s="3057" t="s">
        <v>1973</v>
      </c>
      <c r="D47" s="2960" t="s">
        <v>7780</v>
      </c>
      <c r="E47" s="2960">
        <v>45942</v>
      </c>
      <c r="F47" s="2989">
        <f>E47+14</f>
        <v>45956</v>
      </c>
      <c r="G47" s="3061" t="s">
        <v>8847</v>
      </c>
      <c r="H47" s="3208" t="s">
        <v>8848</v>
      </c>
      <c r="I47" s="2959">
        <f>I45+7</f>
        <v>45960</v>
      </c>
      <c r="J47" s="1231">
        <f>I47+26</f>
        <v>45986</v>
      </c>
      <c r="K47" s="1231">
        <f>I47+30</f>
        <v>45990</v>
      </c>
      <c r="L47" s="1231">
        <f>I47+34</f>
        <v>45994</v>
      </c>
      <c r="M47" s="1231">
        <f>I47+37</f>
        <v>45997</v>
      </c>
      <c r="N47" s="1231">
        <f>I47+38</f>
        <v>45998</v>
      </c>
      <c r="O47" s="2700"/>
      <c r="P47" s="2700"/>
      <c r="Q47" s="3777"/>
      <c r="R47" s="3777"/>
      <c r="S47" s="3778"/>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Bot="1">
      <c r="A48" s="3835"/>
      <c r="B48" s="3410"/>
      <c r="C48" s="3058"/>
      <c r="D48" s="2964"/>
      <c r="E48" s="2964"/>
      <c r="F48" s="3059"/>
      <c r="G48" s="2987"/>
      <c r="H48" s="2963"/>
      <c r="I48" s="1583"/>
      <c r="J48" s="1181"/>
      <c r="K48" s="1181"/>
      <c r="L48" s="1181"/>
      <c r="M48" s="1181"/>
      <c r="N48" s="1181"/>
      <c r="O48" s="268"/>
      <c r="P48" s="3761"/>
      <c r="Q48" s="3778"/>
      <c r="R48" s="3778"/>
      <c r="S48" s="3778"/>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Top="1">
      <c r="A49" s="3835" t="s">
        <v>7783</v>
      </c>
      <c r="B49" s="3410">
        <v>42</v>
      </c>
      <c r="C49" s="3057" t="s">
        <v>7783</v>
      </c>
      <c r="D49" s="2960" t="s">
        <v>7784</v>
      </c>
      <c r="E49" s="2960">
        <v>45953</v>
      </c>
      <c r="F49" s="2989">
        <f>E49+10</f>
        <v>45963</v>
      </c>
      <c r="G49" s="3061" t="s">
        <v>7167</v>
      </c>
      <c r="H49" s="3208" t="s">
        <v>8849</v>
      </c>
      <c r="I49" s="2959">
        <f>I47+7</f>
        <v>45967</v>
      </c>
      <c r="J49" s="1231">
        <f>I49+26</f>
        <v>45993</v>
      </c>
      <c r="K49" s="1231">
        <f>I49+30</f>
        <v>45997</v>
      </c>
      <c r="L49" s="1231">
        <f>I49+34</f>
        <v>46001</v>
      </c>
      <c r="M49" s="1231">
        <f>I49+37</f>
        <v>46004</v>
      </c>
      <c r="N49" s="1231">
        <f>I49+38</f>
        <v>46005</v>
      </c>
      <c r="O49" s="2700"/>
      <c r="P49" s="2700"/>
      <c r="Q49" s="3777"/>
      <c r="R49" s="3777"/>
      <c r="S49" s="3778"/>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Bot="1">
      <c r="A50" s="3835"/>
      <c r="B50" s="3410"/>
      <c r="C50" s="3058"/>
      <c r="D50" s="2964"/>
      <c r="E50" s="2964"/>
      <c r="F50" s="3059"/>
      <c r="G50" s="2987"/>
      <c r="H50" s="2963"/>
      <c r="I50" s="1583"/>
      <c r="J50" s="1181"/>
      <c r="K50" s="1181"/>
      <c r="L50" s="1181"/>
      <c r="M50" s="1181"/>
      <c r="N50" s="1181"/>
      <c r="O50" s="268"/>
      <c r="P50" s="3761"/>
      <c r="Q50" s="3778"/>
      <c r="R50" s="3778"/>
      <c r="S50" s="3778"/>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customHeight="1" thickTop="1">
      <c r="A51" s="3835" t="s">
        <v>4692</v>
      </c>
      <c r="B51" s="3410">
        <v>43</v>
      </c>
      <c r="C51" s="4380" t="s">
        <v>6886</v>
      </c>
      <c r="D51" s="4362" t="s">
        <v>7787</v>
      </c>
      <c r="E51" s="4358">
        <v>45957</v>
      </c>
      <c r="F51" s="4359">
        <f>E51+14</f>
        <v>45971</v>
      </c>
      <c r="G51" s="4360" t="s">
        <v>8850</v>
      </c>
      <c r="H51" s="4443" t="s">
        <v>8851</v>
      </c>
      <c r="I51" s="4361">
        <f>I49+7</f>
        <v>45974</v>
      </c>
      <c r="J51" s="2709">
        <f>I51+26</f>
        <v>46000</v>
      </c>
      <c r="K51" s="2709">
        <f>I51+30</f>
        <v>46004</v>
      </c>
      <c r="L51" s="2709">
        <f>I51+34</f>
        <v>46008</v>
      </c>
      <c r="M51" s="2709">
        <f>I51+37</f>
        <v>46011</v>
      </c>
      <c r="N51" s="2709">
        <f>I51+38</f>
        <v>46012</v>
      </c>
      <c r="O51" s="2700"/>
      <c r="P51" s="2700"/>
      <c r="Q51" s="3777"/>
      <c r="R51" s="3777"/>
      <c r="S51" s="3778"/>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Bot="1">
      <c r="A52" s="3835"/>
      <c r="B52" s="3410"/>
      <c r="C52" s="4378"/>
      <c r="D52" s="4363"/>
      <c r="E52" s="4363"/>
      <c r="F52" s="4364"/>
      <c r="G52" s="4365"/>
      <c r="H52" s="4366"/>
      <c r="I52" s="2402"/>
      <c r="J52" s="1010"/>
      <c r="K52" s="1010"/>
      <c r="L52" s="1010"/>
      <c r="M52" s="1010"/>
      <c r="N52" s="1010"/>
      <c r="O52" s="3761"/>
      <c r="P52" s="3761"/>
      <c r="Q52" s="3778"/>
      <c r="R52" s="3778"/>
      <c r="S52" s="3778"/>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Top="1">
      <c r="A53" s="3835" t="s">
        <v>6886</v>
      </c>
      <c r="B53" s="3410">
        <v>44</v>
      </c>
      <c r="C53" s="4380" t="s">
        <v>4692</v>
      </c>
      <c r="D53" s="4362" t="s">
        <v>7790</v>
      </c>
      <c r="E53" s="4417">
        <v>45965</v>
      </c>
      <c r="F53" s="4359">
        <f>E53+14</f>
        <v>45979</v>
      </c>
      <c r="G53" s="4377" t="s">
        <v>6192</v>
      </c>
      <c r="H53" s="4443" t="s">
        <v>8852</v>
      </c>
      <c r="I53" s="4361">
        <f>I51+7</f>
        <v>45981</v>
      </c>
      <c r="J53" s="2709">
        <f>I53+26</f>
        <v>46007</v>
      </c>
      <c r="K53" s="2709">
        <f>I53+30</f>
        <v>46011</v>
      </c>
      <c r="L53" s="2709">
        <f>I53+34</f>
        <v>46015</v>
      </c>
      <c r="M53" s="2709">
        <f>I53+37</f>
        <v>46018</v>
      </c>
      <c r="N53" s="2709">
        <f>I53+38</f>
        <v>46019</v>
      </c>
      <c r="O53" s="2700"/>
      <c r="P53" s="2700"/>
      <c r="Q53" s="3777"/>
      <c r="R53" s="3777"/>
      <c r="S53" s="3778"/>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Bot="1">
      <c r="A54" s="3835"/>
      <c r="B54" s="3410"/>
      <c r="C54" s="4378"/>
      <c r="D54" s="4363"/>
      <c r="E54" s="4363"/>
      <c r="F54" s="4364"/>
      <c r="G54" s="4365"/>
      <c r="H54" s="4366"/>
      <c r="I54" s="2402"/>
      <c r="J54" s="1010"/>
      <c r="K54" s="1010"/>
      <c r="L54" s="1010"/>
      <c r="M54" s="1010"/>
      <c r="N54" s="1010"/>
      <c r="O54" s="3761"/>
      <c r="P54" s="3761"/>
      <c r="Q54" s="3778"/>
      <c r="R54" s="3778"/>
      <c r="S54" s="3778"/>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Top="1">
      <c r="A55" s="3835" t="s">
        <v>7793</v>
      </c>
      <c r="B55" s="3410">
        <v>45</v>
      </c>
      <c r="C55" s="4384" t="s">
        <v>404</v>
      </c>
      <c r="D55" s="4362" t="s">
        <v>7794</v>
      </c>
      <c r="E55" s="4362">
        <v>45966</v>
      </c>
      <c r="F55" s="4359">
        <f>E55+14</f>
        <v>45980</v>
      </c>
      <c r="G55" s="4360" t="s">
        <v>8853</v>
      </c>
      <c r="H55" s="4443" t="s">
        <v>8854</v>
      </c>
      <c r="I55" s="4361">
        <f>I53+7</f>
        <v>45988</v>
      </c>
      <c r="J55" s="2709">
        <f>I55+26</f>
        <v>46014</v>
      </c>
      <c r="K55" s="2709">
        <f>I55+30</f>
        <v>46018</v>
      </c>
      <c r="L55" s="2709">
        <f>I55+34</f>
        <v>46022</v>
      </c>
      <c r="M55" s="2709">
        <f>I55+37</f>
        <v>46025</v>
      </c>
      <c r="N55" s="2709">
        <f>I55+38</f>
        <v>46026</v>
      </c>
      <c r="O55" s="2700"/>
      <c r="P55" s="2700"/>
      <c r="Q55" s="3777"/>
      <c r="R55" s="3777"/>
      <c r="S55" s="3778"/>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Bot="1">
      <c r="A56" s="3835"/>
      <c r="B56" s="3410"/>
      <c r="C56" s="3849" t="s">
        <v>7796</v>
      </c>
      <c r="D56" s="3850" t="s">
        <v>7797</v>
      </c>
      <c r="E56" s="3850">
        <v>45966</v>
      </c>
      <c r="F56" s="3850">
        <f>E56+12</f>
        <v>45978</v>
      </c>
      <c r="G56" s="4365"/>
      <c r="H56" s="4366"/>
      <c r="I56" s="2402"/>
      <c r="J56" s="1010"/>
      <c r="K56" s="1010"/>
      <c r="L56" s="1010"/>
      <c r="M56" s="1010"/>
      <c r="N56" s="1010"/>
      <c r="O56" s="3862"/>
      <c r="P56" s="3862"/>
      <c r="Q56" s="3863"/>
      <c r="R56" s="3863"/>
      <c r="S56" s="3778"/>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Top="1">
      <c r="A57" s="3835" t="s">
        <v>2290</v>
      </c>
      <c r="B57" s="3410">
        <v>46</v>
      </c>
      <c r="C57" s="4385" t="s">
        <v>4519</v>
      </c>
      <c r="D57" s="4362" t="s">
        <v>7798</v>
      </c>
      <c r="E57" s="4362">
        <v>45981</v>
      </c>
      <c r="F57" s="4359">
        <f>E57+13</f>
        <v>45994</v>
      </c>
      <c r="G57" s="4360" t="s">
        <v>8417</v>
      </c>
      <c r="H57" s="4443" t="s">
        <v>8855</v>
      </c>
      <c r="I57" s="4361">
        <f>I55+7</f>
        <v>45995</v>
      </c>
      <c r="J57" s="2709">
        <f>I57+26</f>
        <v>46021</v>
      </c>
      <c r="K57" s="2709">
        <f>I57+30</f>
        <v>46025</v>
      </c>
      <c r="L57" s="2709">
        <f>I57+34</f>
        <v>46029</v>
      </c>
      <c r="M57" s="2709">
        <f>I57+37</f>
        <v>46032</v>
      </c>
      <c r="N57" s="2709">
        <f>I57+38</f>
        <v>46033</v>
      </c>
      <c r="O57" s="2700"/>
      <c r="P57" s="2700"/>
      <c r="Q57" s="3777"/>
      <c r="R57" s="3777"/>
      <c r="S57" s="3778"/>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Bot="1">
      <c r="A58" s="3836"/>
      <c r="B58" s="3410"/>
      <c r="C58" s="4386"/>
      <c r="D58" s="4387"/>
      <c r="E58" s="4387"/>
      <c r="F58" s="4388">
        <f>E58+12</f>
        <v>12</v>
      </c>
      <c r="G58" s="4365"/>
      <c r="H58" s="4366"/>
      <c r="I58" s="2402"/>
      <c r="J58" s="1010"/>
      <c r="K58" s="1010"/>
      <c r="L58" s="1010"/>
      <c r="M58" s="1010"/>
      <c r="N58" s="1010"/>
      <c r="O58" s="1419"/>
      <c r="P58" s="1419"/>
      <c r="Q58" s="3778"/>
      <c r="R58" s="3778"/>
      <c r="S58" s="3778"/>
      <c r="T58" s="27"/>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Top="1">
      <c r="A59" s="3836" t="s">
        <v>8856</v>
      </c>
      <c r="B59" s="3410">
        <v>47</v>
      </c>
      <c r="C59" s="4385" t="s">
        <v>6887</v>
      </c>
      <c r="D59" s="4389" t="s">
        <v>7801</v>
      </c>
      <c r="E59" s="4389">
        <v>45980</v>
      </c>
      <c r="F59" s="4390" t="s">
        <v>391</v>
      </c>
      <c r="G59" s="4360" t="s">
        <v>4985</v>
      </c>
      <c r="H59" s="4443" t="s">
        <v>8857</v>
      </c>
      <c r="I59" s="4361">
        <f>I57+7</f>
        <v>46002</v>
      </c>
      <c r="J59" s="2709">
        <f>I59+26</f>
        <v>46028</v>
      </c>
      <c r="K59" s="2709">
        <f>I59+30</f>
        <v>46032</v>
      </c>
      <c r="L59" s="2709">
        <f>I59+34</f>
        <v>46036</v>
      </c>
      <c r="M59" s="2709">
        <f>I59+37</f>
        <v>46039</v>
      </c>
      <c r="N59" s="2709">
        <f>I59+38</f>
        <v>46040</v>
      </c>
      <c r="O59" s="2700"/>
      <c r="P59" s="2700"/>
      <c r="Q59" s="3777"/>
      <c r="R59" s="3777"/>
      <c r="S59" s="3778"/>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Bot="1">
      <c r="A60" s="3836"/>
      <c r="B60" s="3410"/>
      <c r="C60" s="3849" t="s">
        <v>516</v>
      </c>
      <c r="D60" s="3850" t="s">
        <v>7805</v>
      </c>
      <c r="E60" s="3850">
        <v>45986</v>
      </c>
      <c r="F60" s="3850">
        <f>E60+12</f>
        <v>45998</v>
      </c>
      <c r="G60" s="4365"/>
      <c r="H60" s="4366"/>
      <c r="I60" s="2402"/>
      <c r="J60" s="1010"/>
      <c r="K60" s="1010"/>
      <c r="L60" s="1010"/>
      <c r="M60" s="1010"/>
      <c r="N60" s="1010"/>
      <c r="O60" s="1419"/>
      <c r="P60" s="1419"/>
      <c r="Q60" s="3778"/>
      <c r="R60" s="3778"/>
      <c r="S60" s="3778"/>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Top="1">
      <c r="A61" s="3836"/>
      <c r="B61" s="3410"/>
      <c r="C61" s="4423"/>
      <c r="D61" s="2662"/>
      <c r="E61" s="4420"/>
      <c r="F61" s="4444"/>
      <c r="G61" s="4421"/>
      <c r="H61" s="4445"/>
      <c r="I61" s="4444"/>
      <c r="J61" s="4420"/>
      <c r="K61" s="4420"/>
      <c r="L61" s="4420"/>
      <c r="M61" s="4420"/>
      <c r="N61" s="4420"/>
      <c r="O61" s="1419"/>
      <c r="P61" s="1419"/>
      <c r="Q61" s="3778"/>
      <c r="R61" s="3778"/>
      <c r="S61" s="3778"/>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c r="A62" s="3836"/>
      <c r="B62" s="3410"/>
      <c r="C62" s="4423"/>
      <c r="D62" s="2662"/>
      <c r="E62" s="3153"/>
      <c r="F62" s="4446"/>
      <c r="G62" s="4447"/>
      <c r="H62" s="4448"/>
      <c r="I62" s="4446"/>
      <c r="J62" s="3153"/>
      <c r="K62" s="3153"/>
      <c r="L62" s="3153"/>
      <c r="M62" s="3153"/>
      <c r="N62" s="3153"/>
      <c r="O62" s="1419"/>
      <c r="P62" s="1419"/>
      <c r="Q62" s="3778"/>
      <c r="R62" s="3778"/>
      <c r="S62" s="3778"/>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36.75" customHeight="1">
      <c r="A63" s="3836"/>
      <c r="B63" s="3410"/>
      <c r="C63" s="4449"/>
      <c r="D63" s="4450"/>
      <c r="E63" s="1014" t="s">
        <v>96</v>
      </c>
      <c r="F63" s="1014" t="s">
        <v>4648</v>
      </c>
      <c r="G63" s="4451" t="s">
        <v>8828</v>
      </c>
      <c r="H63" s="4451" t="s">
        <v>2077</v>
      </c>
      <c r="I63" s="4451" t="s">
        <v>8837</v>
      </c>
      <c r="J63" s="4451" t="s">
        <v>1127</v>
      </c>
      <c r="K63" s="4451" t="s">
        <v>4955</v>
      </c>
      <c r="L63" s="4451" t="s">
        <v>1673</v>
      </c>
      <c r="M63" s="4451" t="s">
        <v>8832</v>
      </c>
      <c r="N63" s="4451" t="s">
        <v>735</v>
      </c>
      <c r="O63" s="3593" t="s">
        <v>3581</v>
      </c>
      <c r="P63" s="3691" t="s">
        <v>3582</v>
      </c>
      <c r="Q63" s="3808"/>
      <c r="R63" s="3808"/>
      <c r="S63"/>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5.75" customHeight="1" thickBot="1">
      <c r="A64" s="3836"/>
      <c r="B64" s="3410"/>
      <c r="C64" s="4452" t="s">
        <v>4956</v>
      </c>
      <c r="D64" s="4453" t="s">
        <v>3383</v>
      </c>
      <c r="E64" s="4454" t="s">
        <v>2862</v>
      </c>
      <c r="F64" s="322"/>
      <c r="G64" s="4455"/>
      <c r="H64" s="4456" t="s">
        <v>2862</v>
      </c>
      <c r="I64" s="4457" t="s">
        <v>3238</v>
      </c>
      <c r="J64" s="4457"/>
      <c r="K64" s="4457"/>
      <c r="L64" s="4457"/>
      <c r="M64" s="4457"/>
      <c r="N64" s="4457"/>
      <c r="O64" s="3593"/>
      <c r="P64" s="3593"/>
      <c r="Q64" s="3813"/>
      <c r="R64" s="3813"/>
      <c r="S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3.5" customHeight="1" thickTop="1">
      <c r="A65" s="3836" t="s">
        <v>1973</v>
      </c>
      <c r="B65" s="3410">
        <v>48</v>
      </c>
      <c r="C65" s="4380" t="s">
        <v>8742</v>
      </c>
      <c r="D65" s="4458" t="s">
        <v>8743</v>
      </c>
      <c r="E65" s="4458">
        <v>45988</v>
      </c>
      <c r="F65" s="4390" t="s">
        <v>391</v>
      </c>
      <c r="G65" s="4360" t="s">
        <v>8858</v>
      </c>
      <c r="H65" s="4443" t="s">
        <v>8859</v>
      </c>
      <c r="I65" s="4361">
        <f>I59+7</f>
        <v>46009</v>
      </c>
      <c r="J65" s="2709">
        <f>I65+26</f>
        <v>46035</v>
      </c>
      <c r="K65" s="2709">
        <f>I65+30</f>
        <v>46039</v>
      </c>
      <c r="L65" s="2709">
        <f>I65+34</f>
        <v>46043</v>
      </c>
      <c r="M65" s="2709">
        <f>I65+37</f>
        <v>46046</v>
      </c>
      <c r="N65" s="2709">
        <f>I65+38</f>
        <v>46047</v>
      </c>
      <c r="O65" s="2700">
        <v>45988</v>
      </c>
      <c r="P65" s="2700">
        <f>O65+2</f>
        <v>45990</v>
      </c>
      <c r="Q65" s="3777"/>
      <c r="R65" s="3777"/>
      <c r="S65" s="3778"/>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Bot="1">
      <c r="A66" s="3836"/>
      <c r="B66" s="3410"/>
      <c r="C66" s="4459" t="s">
        <v>6775</v>
      </c>
      <c r="D66" s="4460" t="s">
        <v>7809</v>
      </c>
      <c r="E66" s="4460">
        <v>45990</v>
      </c>
      <c r="F66" s="4460">
        <v>46000</v>
      </c>
      <c r="G66" s="4365"/>
      <c r="H66" s="4366"/>
      <c r="I66" s="2402"/>
      <c r="J66" s="1010"/>
      <c r="K66" s="1010"/>
      <c r="L66" s="1010"/>
      <c r="M66" s="1010"/>
      <c r="N66" s="1010"/>
      <c r="O66" s="3837">
        <v>45990</v>
      </c>
      <c r="P66" s="3837">
        <f>O66+1</f>
        <v>45991</v>
      </c>
      <c r="Q66" s="3778"/>
      <c r="R66" s="3778"/>
      <c r="S66" s="3778"/>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3836" t="s">
        <v>7783</v>
      </c>
      <c r="B67" s="3410">
        <v>49</v>
      </c>
      <c r="C67" s="4385" t="s">
        <v>6886</v>
      </c>
      <c r="D67" s="4362" t="s">
        <v>8746</v>
      </c>
      <c r="E67" s="4362">
        <f>E65+7</f>
        <v>45995</v>
      </c>
      <c r="F67" s="4359">
        <f>E67+14</f>
        <v>46009</v>
      </c>
      <c r="G67" s="4360" t="s">
        <v>8838</v>
      </c>
      <c r="H67" s="4443" t="s">
        <v>8860</v>
      </c>
      <c r="I67" s="4361">
        <f>I65+7</f>
        <v>46016</v>
      </c>
      <c r="J67" s="2709">
        <f>I67+26</f>
        <v>46042</v>
      </c>
      <c r="K67" s="2709">
        <f>I67+30</f>
        <v>46046</v>
      </c>
      <c r="L67" s="2709">
        <f>I67+34</f>
        <v>46050</v>
      </c>
      <c r="M67" s="2709">
        <f>I67+37</f>
        <v>46053</v>
      </c>
      <c r="N67" s="2709">
        <f>I67+38</f>
        <v>46054</v>
      </c>
      <c r="O67" s="2700">
        <f>O65+7</f>
        <v>45995</v>
      </c>
      <c r="P67" s="2700">
        <f>O67+2</f>
        <v>45997</v>
      </c>
      <c r="Q67" s="3777"/>
      <c r="R67" s="3777"/>
      <c r="S67" s="3778"/>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3836"/>
      <c r="B68" s="3410"/>
      <c r="C68" s="4461"/>
      <c r="D68" s="4363"/>
      <c r="E68" s="4363"/>
      <c r="F68" s="4364"/>
      <c r="G68" s="4365"/>
      <c r="H68" s="4366"/>
      <c r="I68" s="2402"/>
      <c r="J68" s="1010"/>
      <c r="K68" s="1010"/>
      <c r="L68" s="1010"/>
      <c r="M68" s="1010"/>
      <c r="N68" s="1010"/>
      <c r="O68" s="1419"/>
      <c r="P68" s="1419"/>
      <c r="Q68" s="3778"/>
      <c r="R68" s="3778"/>
      <c r="S68" s="3778"/>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3836" t="s">
        <v>6886</v>
      </c>
      <c r="B69" s="3410">
        <v>50</v>
      </c>
      <c r="C69" s="4385" t="s">
        <v>4577</v>
      </c>
      <c r="D69" s="4362" t="s">
        <v>8748</v>
      </c>
      <c r="E69" s="4362">
        <f>E67+7</f>
        <v>46002</v>
      </c>
      <c r="F69" s="4359">
        <f>E69+14</f>
        <v>46016</v>
      </c>
      <c r="G69" s="4360" t="s">
        <v>5161</v>
      </c>
      <c r="H69" s="4443" t="s">
        <v>8861</v>
      </c>
      <c r="I69" s="4361">
        <f>I67+7</f>
        <v>46023</v>
      </c>
      <c r="J69" s="2709">
        <f>I69+26</f>
        <v>46049</v>
      </c>
      <c r="K69" s="2709">
        <f>I69+30</f>
        <v>46053</v>
      </c>
      <c r="L69" s="2709">
        <f>I69+34</f>
        <v>46057</v>
      </c>
      <c r="M69" s="2709">
        <f>I69+37</f>
        <v>46060</v>
      </c>
      <c r="N69" s="2709">
        <f>I69+38</f>
        <v>46061</v>
      </c>
      <c r="O69" s="2700">
        <f>O67+7</f>
        <v>46002</v>
      </c>
      <c r="P69" s="2700">
        <f>O69+2</f>
        <v>46004</v>
      </c>
      <c r="Q69" s="3777"/>
      <c r="R69" s="3777"/>
      <c r="S69" s="3778"/>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3836"/>
      <c r="B70" s="3410"/>
      <c r="C70" s="4461"/>
      <c r="D70" s="4363"/>
      <c r="E70" s="4363"/>
      <c r="F70" s="4364"/>
      <c r="G70" s="4365"/>
      <c r="H70" s="4366"/>
      <c r="I70" s="2402"/>
      <c r="J70" s="1010"/>
      <c r="K70" s="1010"/>
      <c r="L70" s="1010"/>
      <c r="M70" s="1010"/>
      <c r="N70" s="1010"/>
      <c r="O70" s="1419"/>
      <c r="P70" s="1419"/>
      <c r="Q70" s="3778"/>
      <c r="R70" s="3778"/>
      <c r="S70" s="3778"/>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3836" t="s">
        <v>4692</v>
      </c>
      <c r="B71" s="3410">
        <v>51</v>
      </c>
      <c r="C71" s="4385" t="s">
        <v>4692</v>
      </c>
      <c r="D71" s="4362" t="s">
        <v>8750</v>
      </c>
      <c r="E71" s="4362">
        <f>E69+7</f>
        <v>46009</v>
      </c>
      <c r="F71" s="4359">
        <f>E71+14</f>
        <v>46023</v>
      </c>
      <c r="G71" s="4360" t="s">
        <v>138</v>
      </c>
      <c r="H71" s="4443" t="s">
        <v>8862</v>
      </c>
      <c r="I71" s="4361">
        <f>I69+7</f>
        <v>46030</v>
      </c>
      <c r="J71" s="2709">
        <f>I71+26</f>
        <v>46056</v>
      </c>
      <c r="K71" s="2709">
        <f>I71+30</f>
        <v>46060</v>
      </c>
      <c r="L71" s="2709">
        <f>I71+34</f>
        <v>46064</v>
      </c>
      <c r="M71" s="2709">
        <f>I71+37</f>
        <v>46067</v>
      </c>
      <c r="N71" s="2709">
        <f>I71+38</f>
        <v>46068</v>
      </c>
      <c r="O71" s="2700">
        <f>O69+7</f>
        <v>46009</v>
      </c>
      <c r="P71" s="2700">
        <f>O71+2</f>
        <v>46011</v>
      </c>
      <c r="Q71" s="3777"/>
      <c r="R71" s="3777"/>
      <c r="S71" s="3778"/>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3836"/>
      <c r="B72" s="3410"/>
      <c r="C72" s="4378"/>
      <c r="D72" s="4363"/>
      <c r="E72" s="4363"/>
      <c r="F72" s="4364"/>
      <c r="G72" s="4365"/>
      <c r="H72" s="4366"/>
      <c r="I72" s="2402"/>
      <c r="J72" s="1010"/>
      <c r="K72" s="1010"/>
      <c r="L72" s="1010"/>
      <c r="M72" s="1010"/>
      <c r="N72" s="1010"/>
      <c r="O72" s="1419"/>
      <c r="P72" s="1419"/>
      <c r="Q72" s="3778"/>
      <c r="R72" s="3778"/>
      <c r="S72" s="3778"/>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3836"/>
      <c r="B73" s="3410">
        <v>52</v>
      </c>
      <c r="C73" s="4385" t="s">
        <v>8752</v>
      </c>
      <c r="D73" s="4362" t="s">
        <v>8753</v>
      </c>
      <c r="E73" s="4362">
        <f>E71+7</f>
        <v>46016</v>
      </c>
      <c r="F73" s="4359">
        <f>E73+14</f>
        <v>46030</v>
      </c>
      <c r="G73" s="4360" t="s">
        <v>5725</v>
      </c>
      <c r="H73" s="4443" t="s">
        <v>8863</v>
      </c>
      <c r="I73" s="4361">
        <f>I71+7</f>
        <v>46037</v>
      </c>
      <c r="J73" s="2709">
        <f>I73+26</f>
        <v>46063</v>
      </c>
      <c r="K73" s="2709">
        <f>I73+30</f>
        <v>46067</v>
      </c>
      <c r="L73" s="2709">
        <f>I73+34</f>
        <v>46071</v>
      </c>
      <c r="M73" s="2709">
        <f>I73+37</f>
        <v>46074</v>
      </c>
      <c r="N73" s="2709">
        <f>I73+38</f>
        <v>46075</v>
      </c>
      <c r="O73" s="2700">
        <f>O71+7</f>
        <v>46016</v>
      </c>
      <c r="P73" s="2700">
        <f>O73+2</f>
        <v>46018</v>
      </c>
      <c r="Q73" s="3777"/>
      <c r="R73" s="3777"/>
      <c r="S73" s="3778"/>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3836"/>
      <c r="B74" s="3410"/>
      <c r="C74" s="4378"/>
      <c r="D74" s="4363"/>
      <c r="E74" s="4363"/>
      <c r="F74" s="4364"/>
      <c r="G74" s="4365"/>
      <c r="H74" s="4366"/>
      <c r="I74" s="2402"/>
      <c r="J74" s="1010"/>
      <c r="K74" s="1010"/>
      <c r="L74" s="1010"/>
      <c r="M74" s="1010"/>
      <c r="N74" s="1010"/>
      <c r="O74" s="1419"/>
      <c r="P74" s="1419"/>
      <c r="Q74" s="3778"/>
      <c r="R74" s="3778"/>
      <c r="S74" s="3778"/>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3836"/>
      <c r="B75" s="3410">
        <v>1</v>
      </c>
      <c r="C75" s="4385" t="s">
        <v>4519</v>
      </c>
      <c r="D75" s="4362" t="s">
        <v>8755</v>
      </c>
      <c r="E75" s="4362">
        <f>E73+7</f>
        <v>46023</v>
      </c>
      <c r="F75" s="4359">
        <f>E75+14</f>
        <v>46037</v>
      </c>
      <c r="G75" s="4360" t="s">
        <v>8845</v>
      </c>
      <c r="H75" s="4443" t="s">
        <v>8864</v>
      </c>
      <c r="I75" s="4361">
        <f>I73+7</f>
        <v>46044</v>
      </c>
      <c r="J75" s="2709">
        <f>I75+26</f>
        <v>46070</v>
      </c>
      <c r="K75" s="2709">
        <f>I75+30</f>
        <v>46074</v>
      </c>
      <c r="L75" s="2709">
        <f>I75+34</f>
        <v>46078</v>
      </c>
      <c r="M75" s="2709">
        <f>I75+37</f>
        <v>46081</v>
      </c>
      <c r="N75" s="2709">
        <f>I75+38</f>
        <v>46082</v>
      </c>
      <c r="O75" s="2700">
        <f>O73+7</f>
        <v>46023</v>
      </c>
      <c r="P75" s="2700">
        <f>O75+2</f>
        <v>46025</v>
      </c>
      <c r="Q75" s="3777"/>
      <c r="R75" s="3777"/>
      <c r="S75" s="3778"/>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3836"/>
      <c r="B76" s="3410"/>
      <c r="C76" s="4378"/>
      <c r="D76" s="4363"/>
      <c r="E76" s="4363"/>
      <c r="F76" s="4364"/>
      <c r="G76" s="4365"/>
      <c r="H76" s="4366"/>
      <c r="I76" s="2402"/>
      <c r="J76" s="1010"/>
      <c r="K76" s="1010"/>
      <c r="L76" s="1010"/>
      <c r="M76" s="1010"/>
      <c r="N76" s="1010"/>
      <c r="O76" s="1419"/>
      <c r="P76" s="1419"/>
      <c r="Q76" s="3778"/>
      <c r="R76" s="3778"/>
      <c r="S76" s="3778"/>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customHeight="1" thickTop="1">
      <c r="A77" s="482"/>
      <c r="B77" s="97"/>
      <c r="C77" s="4801" t="s">
        <v>609</v>
      </c>
      <c r="D77" s="4801"/>
      <c r="E77" s="4801"/>
      <c r="F77" s="4801"/>
      <c r="G77" s="4801"/>
      <c r="H77" s="1565"/>
      <c r="I77" s="1565"/>
      <c r="J77" s="1565"/>
      <c r="K77" s="1565"/>
      <c r="L77" s="1566"/>
      <c r="M77" s="1177"/>
      <c r="N77" s="1177"/>
      <c r="O77" s="2700"/>
      <c r="P77" s="2700"/>
      <c r="Q77" s="3021"/>
      <c r="R77" s="3021"/>
      <c r="S77" s="3021"/>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6.5" customHeight="1">
      <c r="A78" s="482"/>
      <c r="B78" s="97"/>
      <c r="C78" s="3638"/>
      <c r="D78" s="3638"/>
      <c r="E78" s="3638"/>
      <c r="F78" s="3638"/>
      <c r="G78" s="3638"/>
      <c r="H78" s="3638"/>
      <c r="I78" s="3638"/>
      <c r="J78" s="3638"/>
      <c r="K78" s="3638"/>
      <c r="L78" s="3639"/>
      <c r="M78" s="1484"/>
      <c r="N78" s="1177"/>
      <c r="O78" s="1419"/>
      <c r="P78" s="1419"/>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6.5" customHeight="1">
      <c r="A79" s="482"/>
      <c r="B79" s="97"/>
      <c r="C79" s="1176"/>
      <c r="D79" s="1177"/>
      <c r="E79" s="1177"/>
      <c r="F79" s="1484"/>
      <c r="G79" s="1483"/>
      <c r="H79" s="1483"/>
      <c r="I79" s="1177"/>
      <c r="J79" s="1177"/>
      <c r="K79" s="1177"/>
      <c r="L79" s="1177"/>
      <c r="M79" s="1177"/>
      <c r="N79" s="1177"/>
      <c r="O79" s="1419"/>
      <c r="P79" s="1419"/>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30" customFormat="1" ht="14.25">
      <c r="A80" s="25"/>
      <c r="B80" s="97"/>
      <c r="C80" s="230" t="s">
        <v>0</v>
      </c>
      <c r="D80" s="69"/>
      <c r="E80" s="1416" t="s">
        <v>2209</v>
      </c>
      <c r="F80" s="70"/>
      <c r="G80" s="70" t="s">
        <v>35</v>
      </c>
      <c r="H80" s="70"/>
      <c r="I80" s="69"/>
      <c r="J80" s="69"/>
      <c r="K80" s="70" t="s">
        <v>60</v>
      </c>
      <c r="L80" s="70" t="str">
        <f>'HOW TO-&gt;'!$B$136</f>
        <v>6011 2413</v>
      </c>
      <c r="M80" s="70"/>
      <c r="N80" s="60"/>
      <c r="O80" s="1420"/>
      <c r="P80" s="1420"/>
    </row>
    <row r="81" spans="1:16" s="30" customFormat="1" ht="14.25">
      <c r="A81" s="25"/>
      <c r="B81" s="97"/>
      <c r="C81" s="80" t="s">
        <v>1</v>
      </c>
      <c r="D81" s="69"/>
      <c r="E81" s="283" t="s">
        <v>610</v>
      </c>
      <c r="F81" s="70"/>
      <c r="G81" s="69" t="s">
        <v>611</v>
      </c>
      <c r="H81" s="69"/>
      <c r="I81" s="283" t="s">
        <v>38</v>
      </c>
      <c r="J81" s="69"/>
      <c r="K81" s="69" t="s">
        <v>62</v>
      </c>
      <c r="L81" s="69"/>
      <c r="M81" s="250" t="s">
        <v>63</v>
      </c>
      <c r="N81" s="60"/>
      <c r="O81" s="1420"/>
      <c r="P81" s="1420"/>
    </row>
    <row r="82" spans="1:16" s="29" customFormat="1" ht="14.25">
      <c r="A82" s="25"/>
      <c r="B82" s="97"/>
      <c r="C82" s="80"/>
      <c r="D82" s="69"/>
      <c r="E82" s="283"/>
      <c r="F82" s="60"/>
      <c r="G82" s="69"/>
      <c r="H82" s="69"/>
      <c r="I82" s="283"/>
      <c r="J82" s="69"/>
      <c r="K82" s="69" t="str">
        <f>'HOW TO-&gt;'!$A$138</f>
        <v>PERMIT</v>
      </c>
      <c r="L82" s="69"/>
      <c r="M82" s="3053" t="str">
        <f>'HOW TO-&gt;'!$C$138</f>
        <v>SG094-SinPermit@msc.com</v>
      </c>
      <c r="N82" s="60"/>
      <c r="O82" s="995"/>
      <c r="P82" s="995"/>
    </row>
    <row r="83" spans="1:16" s="29" customFormat="1" ht="14.25">
      <c r="A83" s="35"/>
      <c r="B83" s="107"/>
      <c r="C83" s="78">
        <f>'HOW TO-&gt;'!$A$105</f>
        <v>0</v>
      </c>
      <c r="D83" s="78">
        <f>'HOW TO-&gt;'!$B$105</f>
        <v>0</v>
      </c>
      <c r="E83" s="64">
        <f>'HOW TO-&gt;'!$C$105</f>
        <v>0</v>
      </c>
      <c r="F83" s="60"/>
      <c r="G83" s="78" t="str">
        <f>'HOW TO-&gt;'!$A$124</f>
        <v>ROBERT CHIA</v>
      </c>
      <c r="H83" s="78" t="str">
        <f>'HOW TO-&gt;'!$B$124</f>
        <v>6011 0564</v>
      </c>
      <c r="I83" s="64" t="str">
        <f>'HOW TO-&gt;'!$C$124</f>
        <v>robert.chia@msc.com</v>
      </c>
      <c r="J83" s="60"/>
      <c r="K83" s="78" t="str">
        <f>'HOW TO-&gt;'!$A$139</f>
        <v>RAYNAR ANG</v>
      </c>
      <c r="L83" s="78" t="str">
        <f>'HOW TO-&gt;'!$B$139</f>
        <v>6011 2358</v>
      </c>
      <c r="M83" s="64" t="str">
        <f>'HOW TO-&gt;'!$C$139</f>
        <v>raynar.ang@msc.com</v>
      </c>
      <c r="N83" s="60"/>
      <c r="O83" s="995"/>
      <c r="P83" s="995"/>
    </row>
    <row r="84" spans="1:16" s="29" customFormat="1" ht="14.25">
      <c r="A84" s="25"/>
      <c r="B84" s="97"/>
      <c r="C84" s="78" t="str">
        <f>'HOW TO-&gt;'!$A$107</f>
        <v>PHOEBE HUANG</v>
      </c>
      <c r="D84" s="78" t="str">
        <f>'HOW TO-&gt;'!$B$107</f>
        <v>6011 0562</v>
      </c>
      <c r="E84" s="64" t="str">
        <f>'HOW TO-&gt;'!$C$107</f>
        <v>phoebe.huang@msc.com</v>
      </c>
      <c r="F84" s="60"/>
      <c r="G84" s="78" t="str">
        <f>'HOW TO-&gt;'!$A$125</f>
        <v>S. Y. LIEW</v>
      </c>
      <c r="H84" s="78" t="str">
        <f>'HOW TO-&gt;'!$B$125</f>
        <v>6011 2348</v>
      </c>
      <c r="I84" s="64" t="str">
        <f>'HOW TO-&gt;'!$C$125</f>
        <v>seoyi.liew@msc.com</v>
      </c>
      <c r="J84" s="60"/>
      <c r="K84" s="78" t="str">
        <f>'HOW TO-&gt;'!$A$140</f>
        <v>KAI SIANG</v>
      </c>
      <c r="L84" s="78" t="str">
        <f>'HOW TO-&gt;'!$B$140</f>
        <v>6011 2356</v>
      </c>
      <c r="M84" s="64" t="str">
        <f>'HOW TO-&gt;'!$C$140</f>
        <v>kaisiang.lim@msc.com</v>
      </c>
      <c r="N84" s="60"/>
      <c r="O84" s="995"/>
      <c r="P84" s="995"/>
    </row>
    <row r="85" spans="1:16" s="29" customFormat="1" ht="14.25">
      <c r="A85" s="25"/>
      <c r="B85" s="97"/>
      <c r="C85" s="78" t="str">
        <f>'HOW TO-&gt;'!$A$108</f>
        <v>SHERWIN LIM</v>
      </c>
      <c r="D85" s="78" t="str">
        <f>'HOW TO-&gt;'!$B$108</f>
        <v>6011 2395</v>
      </c>
      <c r="E85" s="64" t="str">
        <f>'HOW TO-&gt;'!$C$108</f>
        <v>sherwin.lim@msc.com</v>
      </c>
      <c r="F85" s="60"/>
      <c r="G85" s="78" t="str">
        <f>'HOW TO-&gt;'!$A$126</f>
        <v>SHARON KOH</v>
      </c>
      <c r="H85" s="78" t="str">
        <f>'HOW TO-&gt;'!$B$126</f>
        <v>6011 2349</v>
      </c>
      <c r="I85" s="64" t="str">
        <f>'HOW TO-&gt;'!$C$126</f>
        <v>sharon.koh@msc.com</v>
      </c>
      <c r="J85" s="60"/>
      <c r="K85" s="78" t="str">
        <f>'HOW TO-&gt;'!$A$141</f>
        <v>DEWI</v>
      </c>
      <c r="L85" s="78" t="str">
        <f>'HOW TO-&gt;'!$B$141</f>
        <v>6011 2354</v>
      </c>
      <c r="M85" s="64" t="str">
        <f>'HOW TO-&gt;'!$C$141</f>
        <v>dewi.ratnah@msc.com</v>
      </c>
      <c r="N85" s="60"/>
      <c r="O85" s="995"/>
      <c r="P85" s="995"/>
    </row>
    <row r="86" spans="1:16" s="29" customFormat="1" ht="14.25">
      <c r="A86" s="25"/>
      <c r="B86" s="97"/>
      <c r="C86" s="78" t="str">
        <f>'HOW TO-&gt;'!$A$106</f>
        <v>NATALIE LEW</v>
      </c>
      <c r="D86" s="78" t="str">
        <f>'HOW TO-&gt;'!$B$106</f>
        <v>6011 2399</v>
      </c>
      <c r="E86" s="64" t="str">
        <f>'HOW TO-&gt;'!$C$106</f>
        <v>natalie.lew@msc.com</v>
      </c>
      <c r="F86" s="60"/>
      <c r="G86" s="78" t="str">
        <f>'HOW TO-&gt;'!$A$127</f>
        <v>ANGELIA LAU</v>
      </c>
      <c r="H86" s="78" t="str">
        <f>'HOW TO-&gt;'!$B$127</f>
        <v>6011 2346</v>
      </c>
      <c r="I86" s="64" t="str">
        <f>'HOW TO-&gt;'!$C$127</f>
        <v>angelia.lau@msc.com</v>
      </c>
      <c r="J86" s="60"/>
      <c r="K86" s="78" t="str">
        <f>'HOW TO-&gt;'!$A$142</f>
        <v>YU TING</v>
      </c>
      <c r="L86" s="78" t="str">
        <f>'HOW TO-&gt;'!$B$142</f>
        <v>6011 2359</v>
      </c>
      <c r="M86" s="64" t="str">
        <f>'HOW TO-&gt;'!$C$142</f>
        <v>yuting.luo@msc.com</v>
      </c>
      <c r="N86" s="60"/>
      <c r="O86" s="995"/>
      <c r="P86" s="995"/>
    </row>
    <row r="87" spans="1:16" s="29" customFormat="1" ht="14.25">
      <c r="A87" s="25"/>
      <c r="B87" s="97"/>
      <c r="C87" s="78" t="str">
        <f>'HOW TO-&gt;'!$A$109</f>
        <v>CHOK KAR HEE</v>
      </c>
      <c r="D87" s="78" t="str">
        <f>'HOW TO-&gt;'!$B$109</f>
        <v>6011 2397</v>
      </c>
      <c r="E87" s="64" t="str">
        <f>'HOW TO-&gt;'!$C$109</f>
        <v>karhee.chok@msc.com</v>
      </c>
      <c r="F87" s="60"/>
      <c r="G87" s="78" t="str">
        <f>'HOW TO-&gt;'!$A$128</f>
        <v>NOOR AFNINDAH</v>
      </c>
      <c r="H87" s="78" t="str">
        <f>'HOW TO-&gt;'!$B$128</f>
        <v>6011 2347</v>
      </c>
      <c r="I87" s="64" t="str">
        <f>'HOW TO-&gt;'!$C$128</f>
        <v>noor.afnindah@msc.com</v>
      </c>
      <c r="J87" s="60"/>
      <c r="K87" s="78" t="str">
        <f>'HOW TO-&gt;'!$A$143</f>
        <v>SHAN SHAN</v>
      </c>
      <c r="L87" s="78" t="str">
        <f>'HOW TO-&gt;'!$B$143</f>
        <v>6011 2353</v>
      </c>
      <c r="M87" s="64" t="str">
        <f>'HOW TO-&gt;'!$C$143</f>
        <v>shanshan.chin@msc.com</v>
      </c>
      <c r="N87" s="60"/>
      <c r="O87" s="995"/>
      <c r="P87" s="995"/>
    </row>
    <row r="88" spans="1:16" s="29" customFormat="1" ht="14.25">
      <c r="A88" s="25"/>
      <c r="B88" s="97"/>
      <c r="C88" s="78" t="str">
        <f>'HOW TO-&gt;'!$A$115</f>
        <v>YURIKO KHOO</v>
      </c>
      <c r="D88" s="78" t="str">
        <f>'HOW TO-&gt;'!$B$115</f>
        <v>6011 2402</v>
      </c>
      <c r="E88" s="64" t="str">
        <f>'HOW TO-&gt;'!$C$115</f>
        <v>yuriko.k@msc.com</v>
      </c>
      <c r="F88" s="60"/>
      <c r="G88" s="78" t="str">
        <f>'HOW TO-&gt;'!$A$129</f>
        <v>NG CHING WEI</v>
      </c>
      <c r="H88" s="78" t="str">
        <f>'HOW TO-&gt;'!$B$129</f>
        <v>6011 2404</v>
      </c>
      <c r="I88" s="64" t="str">
        <f>'HOW TO-&gt;'!$C$129</f>
        <v>chingwei.ng@msc.com</v>
      </c>
      <c r="J88" s="60"/>
      <c r="K88" s="78" t="str">
        <f>'HOW TO-&gt;'!$A$144</f>
        <v>EUNICE</v>
      </c>
      <c r="L88" s="78" t="str">
        <f>'HOW TO-&gt;'!$B$144</f>
        <v>6011 2355</v>
      </c>
      <c r="M88" s="64" t="str">
        <f>'HOW TO-&gt;'!$C$144</f>
        <v>eunice.chan@msc.com</v>
      </c>
      <c r="N88" s="60"/>
      <c r="O88" s="995"/>
      <c r="P88" s="995"/>
    </row>
    <row r="89" spans="1:16" s="29" customFormat="1" ht="14.25">
      <c r="A89" s="25"/>
      <c r="B89" s="97"/>
      <c r="C89" s="78" t="str">
        <f>'HOW TO-&gt;'!$A$113</f>
        <v>LAWRENCE ANG (CROSS-TRADE)</v>
      </c>
      <c r="D89" s="78" t="str">
        <f>'HOW TO-&gt;'!$B$113</f>
        <v>6011 2400</v>
      </c>
      <c r="E89" s="64" t="str">
        <f>'HOW TO-&gt;'!$C$113</f>
        <v>lawrence.ang@msc.com</v>
      </c>
      <c r="F89" s="60"/>
      <c r="G89" s="78" t="str">
        <f>'HOW TO-&gt;'!$A$130</f>
        <v>ZOEY ONG</v>
      </c>
      <c r="H89" s="78">
        <f>'HOW TO-&gt;'!$B$130</f>
        <v>0</v>
      </c>
      <c r="I89" s="64" t="str">
        <f>'HOW TO-&gt;'!$C$130</f>
        <v>zoey.ong@msc.com</v>
      </c>
      <c r="J89" s="60"/>
      <c r="K89" s="78" t="str">
        <f>'HOW TO-&gt;'!$A$145</f>
        <v>HAZEL</v>
      </c>
      <c r="L89" s="78" t="str">
        <f>'HOW TO-&gt;'!$B$145</f>
        <v>6011 2435</v>
      </c>
      <c r="M89" s="64" t="str">
        <f>'HOW TO-&gt;'!$C$145</f>
        <v>hazel.toh@msc.com</v>
      </c>
      <c r="N89" s="60"/>
      <c r="O89" s="995"/>
      <c r="P89" s="995"/>
    </row>
    <row r="90" spans="1:16" s="29" customFormat="1" ht="14.25">
      <c r="A90" s="25"/>
      <c r="B90" s="97"/>
      <c r="C90" s="78" t="str">
        <f>'HOW TO-&gt;'!$A$112</f>
        <v>SUE ANN SOON</v>
      </c>
      <c r="D90" s="78" t="str">
        <f>'HOW TO-&gt;'!$B$112</f>
        <v>6011 2327</v>
      </c>
      <c r="E90" s="64" t="str">
        <f>'HOW TO-&gt;'!$C$112</f>
        <v>sueann.soon@msc.com</v>
      </c>
      <c r="F90" s="60"/>
      <c r="G90" s="78" t="str">
        <f>'HOW TO-&gt;'!$A$131</f>
        <v>.</v>
      </c>
      <c r="H90" s="78" t="str">
        <f>'HOW TO-&gt;'!$B$131</f>
        <v>.</v>
      </c>
      <c r="I90" s="64" t="str">
        <f>'HOW TO-&gt;'!$C$131</f>
        <v>.</v>
      </c>
      <c r="J90" s="60"/>
      <c r="K90" s="78">
        <f>'HOW TO-&gt;'!$A$146</f>
        <v>0</v>
      </c>
      <c r="L90" s="78">
        <f>'HOW TO-&gt;'!$B$146</f>
        <v>0</v>
      </c>
      <c r="M90" s="64">
        <f>'HOW TO-&gt;'!$C$146</f>
        <v>0</v>
      </c>
      <c r="N90" s="60"/>
      <c r="O90" s="995"/>
      <c r="P90" s="995"/>
    </row>
    <row r="91" spans="1:16" s="29" customFormat="1" ht="14.25">
      <c r="A91" s="25"/>
      <c r="B91" s="97"/>
      <c r="C91" s="78" t="str">
        <f>'HOW TO-&gt;'!$A$114</f>
        <v>DARIUS ONG</v>
      </c>
      <c r="D91" s="78" t="str">
        <f>'HOW TO-&gt;'!$B$114</f>
        <v>6011 2396</v>
      </c>
      <c r="E91" s="64" t="str">
        <f>'HOW TO-&gt;'!$C$114</f>
        <v>darius.ong@msc.com</v>
      </c>
      <c r="F91" s="60"/>
      <c r="G91" s="78">
        <f>'HOW TO-&gt;'!$A$132</f>
        <v>0</v>
      </c>
      <c r="H91" s="78">
        <f>'HOW TO-&gt;'!$B$132</f>
        <v>0</v>
      </c>
      <c r="I91" s="64">
        <f>'HOW TO-&gt;'!$C$132</f>
        <v>0</v>
      </c>
      <c r="J91" s="60"/>
      <c r="K91" s="78">
        <f>'HOW TO-&gt;'!$A$147</f>
        <v>0</v>
      </c>
      <c r="L91" s="78">
        <f>'HOW TO-&gt;'!$B$147</f>
        <v>0</v>
      </c>
      <c r="M91" s="64">
        <f>'HOW TO-&gt;'!$C$147</f>
        <v>0</v>
      </c>
      <c r="N91" s="60"/>
      <c r="O91" s="995"/>
      <c r="P91" s="995"/>
    </row>
    <row r="92" spans="1:16">
      <c r="C92" s="78" t="str">
        <f>'HOW TO-&gt;'!$A$110</f>
        <v>LEWIS SOH</v>
      </c>
      <c r="D92" s="78" t="str">
        <f>'HOW TO-&gt;'!$B$110</f>
        <v>6011 7905</v>
      </c>
      <c r="E92" s="64" t="str">
        <f>'HOW TO-&gt;'!$C$110</f>
        <v>lewis.soh@msc.com</v>
      </c>
      <c r="F92" s="60"/>
      <c r="G92" s="60"/>
      <c r="H92" s="82"/>
      <c r="I92" s="250"/>
      <c r="J92" s="60"/>
      <c r="K92" s="78">
        <f>'HOW TO-&gt;'!$A$148</f>
        <v>0</v>
      </c>
      <c r="L92" s="78">
        <f>'HOW TO-&gt;'!$B$148</f>
        <v>0</v>
      </c>
      <c r="M92" s="64">
        <f>'HOW TO-&gt;'!$C$148</f>
        <v>0</v>
      </c>
      <c r="N92" s="60"/>
    </row>
    <row r="93" spans="1:16">
      <c r="A93" s="5"/>
      <c r="B93" s="60"/>
      <c r="C93" s="78" t="str">
        <f>'HOW TO-&gt;'!$A$111</f>
        <v xml:space="preserve">MELVIN TAN </v>
      </c>
      <c r="D93" s="78" t="str">
        <f>'HOW TO-&gt;'!$B$111</f>
        <v>6011 0561</v>
      </c>
      <c r="E93" s="64" t="str">
        <f>'HOW TO-&gt;'!$C$111</f>
        <v>melvin.tan@msc.com</v>
      </c>
      <c r="F93" s="60"/>
      <c r="G93" s="60"/>
      <c r="H93" s="82"/>
      <c r="I93" s="82"/>
      <c r="J93" s="250"/>
      <c r="K93" s="78"/>
      <c r="L93" s="78"/>
      <c r="M93" s="64"/>
      <c r="N93" s="60"/>
    </row>
    <row r="94" spans="1:16">
      <c r="A94" s="5"/>
      <c r="B94" s="60"/>
      <c r="C94" s="78">
        <f>'HOW TO-&gt;'!$A$118</f>
        <v>0</v>
      </c>
      <c r="D94" s="78">
        <f>'HOW TO-&gt;'!$B$118</f>
        <v>0</v>
      </c>
      <c r="E94" s="64">
        <f>'HOW TO-&gt;'!$C$118</f>
        <v>0</v>
      </c>
      <c r="F94" s="60"/>
      <c r="G94" s="60"/>
      <c r="H94" s="60"/>
      <c r="I94" s="60"/>
      <c r="J94" s="60"/>
      <c r="K94" s="60"/>
      <c r="L94" s="60"/>
      <c r="M94" s="60"/>
      <c r="N94" s="60"/>
    </row>
    <row r="95" spans="1:16">
      <c r="C95" s="78" t="str">
        <f>'HOW TO-&gt;'!$A$119</f>
        <v xml:space="preserve">MAIN LINE  </v>
      </c>
      <c r="D95" s="78" t="str">
        <f>'HOW TO-&gt;'!$B$119</f>
        <v>6011 2424</v>
      </c>
      <c r="E95" s="64">
        <f>'HOW TO-&gt;'!$C$119</f>
        <v>0</v>
      </c>
      <c r="F95" s="60"/>
      <c r="G95" s="60"/>
      <c r="H95" s="60"/>
      <c r="I95" s="60"/>
      <c r="J95" s="60"/>
      <c r="K95" s="60"/>
      <c r="L95" s="60"/>
      <c r="M95" s="60"/>
      <c r="N95" s="60"/>
    </row>
    <row r="96" spans="1:16">
      <c r="C96" s="78">
        <f>'HOW TO-&gt;'!$A$120</f>
        <v>0</v>
      </c>
      <c r="D96" s="78">
        <f>'HOW TO-&gt;'!$B$120</f>
        <v>0</v>
      </c>
      <c r="E96" s="64">
        <f>'HOW TO-&gt;'!$C$120</f>
        <v>0</v>
      </c>
      <c r="F96" s="60"/>
      <c r="G96" s="60"/>
      <c r="H96" s="60"/>
      <c r="I96" s="60"/>
      <c r="J96" s="60"/>
      <c r="K96" s="60"/>
      <c r="L96" s="60"/>
      <c r="M96" s="60"/>
      <c r="N96" s="60"/>
    </row>
    <row r="97" spans="3:14">
      <c r="C97" s="60"/>
      <c r="D97" s="60"/>
      <c r="E97" s="60"/>
      <c r="F97" s="60"/>
      <c r="G97" s="60"/>
      <c r="H97" s="60"/>
      <c r="I97" s="60"/>
      <c r="J97" s="60"/>
      <c r="K97" s="60"/>
      <c r="L97" s="60"/>
      <c r="M97" s="60"/>
      <c r="N97"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77:G77"/>
  </mergeCells>
  <phoneticPr fontId="29" type="noConversion"/>
  <hyperlinks>
    <hyperlink ref="G7" r:id="rId21" xr:uid="{5F890CCC-32E4-498A-AAA3-2B02C54DD646}"/>
    <hyperlink ref="I81" display="custsvc@msca.com.sg" xr:uid="{C963ACE1-F984-4857-8157-6C9DB9765263}"/>
    <hyperlink ref="M81" display="sinexp@msca.com.sg" xr:uid="{8C4DB119-4A3A-4CF7-8557-A05C432CD8EA}"/>
    <hyperlink ref="E81" display="mktg-dept@msca.com.sg" xr:uid="{8F3B1DC4-ACBD-4AA0-A3EA-4E22AFE4572B}"/>
    <hyperlink ref="E80" r:id="rId22" display="mailto:SG094-Sales@msc.com" xr:uid="{5278C3E7-B972-48B6-9B83-F1BBA9DD0EA5}"/>
    <hyperlink ref="O34" location="Alpaca!A1" display="PROFORMA SAILING DATE, PLS SEE ALPACA SERVICES" xr:uid="{8C777140-F16D-490D-9046-02B06BF103A4}"/>
    <hyperlink ref="O38" location="Alpaca!A1" display="PROFORMA SAILING DATE, PLS SEE ALPACA SERVICES" xr:uid="{D22C354D-6795-4D5C-A5A5-EE237D10B5BA}"/>
    <hyperlink ref="O63" location="ANDES!A1" display="PROFORMA  ETA " xr:uid="{A4FC50E3-C7C4-4154-8D6E-492F853C7389}"/>
    <hyperlink ref="P63"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92</xdr:col>
                <xdr:colOff>85725</xdr:colOff>
                <xdr:row>36</xdr:row>
                <xdr:rowOff>0</xdr:rowOff>
              </from>
              <to>
                <xdr:col>92</xdr:col>
                <xdr:colOff>295275</xdr:colOff>
                <xdr:row>36</xdr:row>
                <xdr:rowOff>200025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92</xdr:col>
                <xdr:colOff>85725</xdr:colOff>
                <xdr:row>36</xdr:row>
                <xdr:rowOff>0</xdr:rowOff>
              </from>
              <to>
                <xdr:col>92</xdr:col>
                <xdr:colOff>247650</xdr:colOff>
                <xdr:row>36</xdr:row>
                <xdr:rowOff>180975</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92</xdr:col>
                <xdr:colOff>85725</xdr:colOff>
                <xdr:row>36</xdr:row>
                <xdr:rowOff>0</xdr:rowOff>
              </from>
              <to>
                <xdr:col>92</xdr:col>
                <xdr:colOff>247650</xdr:colOff>
                <xdr:row>36</xdr:row>
                <xdr:rowOff>180975</xdr:rowOff>
              </to>
            </anchor>
          </controlPr>
        </control>
      </mc:Choice>
      <mc:Fallback>
        <control shapeId="15363" r:id="rId30" name="Control 3"/>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995" customWidth="1"/>
    <col min="17" max="16384" width="9.42578125" style="5"/>
  </cols>
  <sheetData>
    <row r="1" spans="1:232">
      <c r="T1" s="5">
        <v>13</v>
      </c>
    </row>
    <row r="2" spans="1:232" s="6" customFormat="1" ht="33">
      <c r="B2" s="60"/>
      <c r="C2" s="138" t="s">
        <v>1779</v>
      </c>
      <c r="D2" s="44"/>
      <c r="O2" s="995"/>
      <c r="P2" s="995"/>
    </row>
    <row r="3" spans="1:232" ht="15" customHeight="1">
      <c r="C3" s="45"/>
      <c r="D3" s="45"/>
      <c r="G3" s="1421" t="s">
        <v>8865</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7"/>
      <c r="B5" s="97"/>
      <c r="C5" s="1380"/>
      <c r="D5" s="1381"/>
      <c r="E5" s="1381"/>
      <c r="F5" s="1381"/>
      <c r="G5" s="1382"/>
      <c r="H5" s="1382"/>
      <c r="I5" s="1381"/>
      <c r="J5" s="1381"/>
      <c r="K5" s="1381"/>
      <c r="L5" s="1381"/>
      <c r="M5" s="1381"/>
      <c r="N5" s="60"/>
      <c r="O5" s="995"/>
      <c r="P5" s="99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82"/>
      <c r="B6" s="961"/>
      <c r="C6" s="3655"/>
      <c r="D6" s="3656"/>
      <c r="E6" s="3657" t="s">
        <v>96</v>
      </c>
      <c r="F6" s="3658" t="s">
        <v>4955</v>
      </c>
      <c r="G6" s="3658" t="s">
        <v>1127</v>
      </c>
      <c r="H6" s="3658" t="s">
        <v>1673</v>
      </c>
      <c r="I6" s="3658" t="s">
        <v>8866</v>
      </c>
      <c r="J6" s="3658" t="s">
        <v>735</v>
      </c>
      <c r="K6" s="2858"/>
      <c r="L6" s="2858"/>
      <c r="M6" s="3688"/>
      <c r="N6" s="2857"/>
      <c r="O6" s="2985"/>
      <c r="P6" s="1419"/>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82"/>
      <c r="B7" s="961"/>
      <c r="C7" s="3659" t="s">
        <v>8867</v>
      </c>
      <c r="D7" s="3659" t="s">
        <v>7723</v>
      </c>
      <c r="E7" s="3660" t="s">
        <v>1786</v>
      </c>
      <c r="F7" s="3661" t="s">
        <v>8868</v>
      </c>
      <c r="G7" s="3661" t="s">
        <v>8869</v>
      </c>
      <c r="H7" s="3661" t="s">
        <v>8870</v>
      </c>
      <c r="I7" s="3661" t="s">
        <v>8871</v>
      </c>
      <c r="J7" s="3661" t="s">
        <v>8872</v>
      </c>
      <c r="K7" s="3662"/>
      <c r="L7" s="3662"/>
      <c r="M7" s="3688"/>
      <c r="N7" s="3688"/>
      <c r="O7" s="2985"/>
      <c r="P7" s="1419"/>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961" t="s">
        <v>8873</v>
      </c>
      <c r="B8" s="2459">
        <v>32</v>
      </c>
      <c r="C8" s="3663" t="s">
        <v>5224</v>
      </c>
      <c r="D8" s="3664" t="s">
        <v>8874</v>
      </c>
      <c r="E8" s="2442" t="s">
        <v>391</v>
      </c>
      <c r="F8" s="4094">
        <v>45921</v>
      </c>
      <c r="G8" s="4094">
        <v>45925</v>
      </c>
      <c r="H8" s="4095">
        <v>45930</v>
      </c>
      <c r="I8" s="4095">
        <v>45933</v>
      </c>
      <c r="J8" s="4096">
        <v>45934</v>
      </c>
      <c r="K8" s="2858"/>
      <c r="L8" s="2858"/>
      <c r="M8" s="3688"/>
      <c r="N8" s="3688"/>
      <c r="O8" s="2985"/>
      <c r="P8" s="141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961"/>
      <c r="B9" s="2459">
        <v>33</v>
      </c>
      <c r="C9" s="3663" t="s">
        <v>4985</v>
      </c>
      <c r="D9" s="3664" t="s">
        <v>8875</v>
      </c>
      <c r="E9" s="1268">
        <v>45891</v>
      </c>
      <c r="F9" s="3804" t="s">
        <v>8876</v>
      </c>
      <c r="G9" s="3394">
        <f t="shared" ref="G9:G15" si="0">E9+45</f>
        <v>45936</v>
      </c>
      <c r="H9" s="3672">
        <f t="shared" ref="H9:H15" si="1">E9+50</f>
        <v>45941</v>
      </c>
      <c r="I9" s="3672">
        <f t="shared" ref="I9:I15" si="2">E9+53</f>
        <v>45944</v>
      </c>
      <c r="J9" s="3671">
        <f t="shared" ref="J9:J15" si="3">E9+54</f>
        <v>45945</v>
      </c>
      <c r="K9" s="2858"/>
      <c r="L9" s="2858"/>
      <c r="M9" s="3688"/>
      <c r="N9" s="3688"/>
      <c r="O9" s="2985"/>
      <c r="P9" s="1419"/>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482"/>
      <c r="B10" s="2459">
        <v>34</v>
      </c>
      <c r="C10" s="3663" t="s">
        <v>5535</v>
      </c>
      <c r="D10" s="3664" t="s">
        <v>8877</v>
      </c>
      <c r="E10" s="1268">
        <v>45888</v>
      </c>
      <c r="F10" s="3804" t="s">
        <v>8876</v>
      </c>
      <c r="G10" s="3394">
        <f t="shared" si="0"/>
        <v>45933</v>
      </c>
      <c r="H10" s="3672">
        <f t="shared" si="1"/>
        <v>45938</v>
      </c>
      <c r="I10" s="3672">
        <f t="shared" si="2"/>
        <v>45941</v>
      </c>
      <c r="J10" s="3671">
        <f t="shared" si="3"/>
        <v>45942</v>
      </c>
      <c r="K10" s="2858"/>
      <c r="L10" s="2858"/>
      <c r="M10" s="3688"/>
      <c r="N10" s="3688"/>
      <c r="O10" s="2985"/>
      <c r="P10" s="1419"/>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482"/>
      <c r="B11" s="2459">
        <v>35</v>
      </c>
      <c r="C11" s="3663" t="s">
        <v>4988</v>
      </c>
      <c r="D11" s="3664" t="s">
        <v>8878</v>
      </c>
      <c r="E11" s="1268">
        <v>45895</v>
      </c>
      <c r="F11" s="3804" t="s">
        <v>8876</v>
      </c>
      <c r="G11" s="3394">
        <f t="shared" si="0"/>
        <v>45940</v>
      </c>
      <c r="H11" s="3672">
        <f t="shared" si="1"/>
        <v>45945</v>
      </c>
      <c r="I11" s="3672">
        <f t="shared" si="2"/>
        <v>45948</v>
      </c>
      <c r="J11" s="3671">
        <f t="shared" si="3"/>
        <v>45949</v>
      </c>
      <c r="K11" s="2858"/>
      <c r="L11" s="2858"/>
      <c r="M11" s="3688"/>
      <c r="N11" s="3688"/>
      <c r="O11" s="2985"/>
      <c r="P11" s="1419"/>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482"/>
      <c r="B12" s="2459">
        <v>36</v>
      </c>
      <c r="C12" s="3804" t="s">
        <v>8858</v>
      </c>
      <c r="D12" s="3860" t="s">
        <v>8879</v>
      </c>
      <c r="E12" s="3858" t="s">
        <v>391</v>
      </c>
      <c r="F12" s="3693" t="e">
        <f t="shared" ref="F12:F13" si="4">E12+41</f>
        <v>#VALUE!</v>
      </c>
      <c r="G12" s="3693" t="e">
        <f t="shared" si="0"/>
        <v>#VALUE!</v>
      </c>
      <c r="H12" s="3694" t="e">
        <f t="shared" si="1"/>
        <v>#VALUE!</v>
      </c>
      <c r="I12" s="3694" t="e">
        <f t="shared" si="2"/>
        <v>#VALUE!</v>
      </c>
      <c r="J12" s="3695" t="e">
        <f t="shared" si="3"/>
        <v>#VALUE!</v>
      </c>
      <c r="K12" s="2858"/>
      <c r="L12" s="2858"/>
      <c r="M12" s="3688"/>
      <c r="N12" s="3688"/>
      <c r="O12" s="2985"/>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482"/>
      <c r="B13" s="2459">
        <v>37</v>
      </c>
      <c r="C13" s="3663" t="s">
        <v>8838</v>
      </c>
      <c r="D13" s="3664" t="s">
        <v>8880</v>
      </c>
      <c r="E13" s="2442">
        <v>45911</v>
      </c>
      <c r="F13" s="3693">
        <f t="shared" si="4"/>
        <v>45952</v>
      </c>
      <c r="G13" s="3693">
        <f t="shared" si="0"/>
        <v>45956</v>
      </c>
      <c r="H13" s="3694">
        <f t="shared" si="1"/>
        <v>45961</v>
      </c>
      <c r="I13" s="3694">
        <f t="shared" si="2"/>
        <v>45964</v>
      </c>
      <c r="J13" s="3695">
        <f t="shared" si="3"/>
        <v>45965</v>
      </c>
      <c r="K13" s="2858"/>
      <c r="L13" s="2858"/>
      <c r="M13" s="3688"/>
      <c r="N13" s="3688"/>
      <c r="O13" s="2985"/>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482"/>
      <c r="B14" s="2459">
        <v>38</v>
      </c>
      <c r="C14" s="3804" t="s">
        <v>4462</v>
      </c>
      <c r="D14" s="3860" t="s">
        <v>8881</v>
      </c>
      <c r="E14" s="1268">
        <v>45916</v>
      </c>
      <c r="F14" s="3804" t="s">
        <v>8876</v>
      </c>
      <c r="G14" s="3394">
        <f t="shared" ref="G14" si="5">E14+45</f>
        <v>45961</v>
      </c>
      <c r="H14" s="3672">
        <f t="shared" ref="H14" si="6">E14+50</f>
        <v>45966</v>
      </c>
      <c r="I14" s="3672">
        <f t="shared" ref="I14" si="7">E14+53</f>
        <v>45969</v>
      </c>
      <c r="J14" s="3671">
        <f t="shared" ref="J14" si="8">E14+54</f>
        <v>45970</v>
      </c>
      <c r="K14" s="2858"/>
      <c r="L14" s="2858"/>
      <c r="M14" s="3688"/>
      <c r="N14" s="3688"/>
      <c r="O14" s="2985"/>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482"/>
      <c r="B15" s="2459">
        <v>39</v>
      </c>
      <c r="C15" s="3804" t="s">
        <v>4976</v>
      </c>
      <c r="D15" s="3860" t="s">
        <v>8882</v>
      </c>
      <c r="E15" s="1268">
        <v>45923</v>
      </c>
      <c r="F15" s="3804" t="s">
        <v>8876</v>
      </c>
      <c r="G15" s="3394">
        <f t="shared" si="0"/>
        <v>45968</v>
      </c>
      <c r="H15" s="3672">
        <f t="shared" si="1"/>
        <v>45973</v>
      </c>
      <c r="I15" s="3672">
        <f t="shared" si="2"/>
        <v>45976</v>
      </c>
      <c r="J15" s="3671">
        <f t="shared" si="3"/>
        <v>45977</v>
      </c>
      <c r="K15" s="2858"/>
      <c r="L15" s="2858"/>
      <c r="M15" s="3688"/>
      <c r="N15" s="3688"/>
      <c r="O15" s="2985"/>
      <c r="P15" s="141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82"/>
      <c r="B16" s="2459">
        <v>40</v>
      </c>
      <c r="C16" s="3804" t="s">
        <v>5725</v>
      </c>
      <c r="D16" s="3860" t="s">
        <v>8883</v>
      </c>
      <c r="E16" s="3858" t="s">
        <v>391</v>
      </c>
      <c r="F16" s="3693">
        <v>45971</v>
      </c>
      <c r="G16" s="3693">
        <v>45975</v>
      </c>
      <c r="H16" s="3694">
        <v>45980</v>
      </c>
      <c r="I16" s="3694">
        <v>45983</v>
      </c>
      <c r="J16" s="3695">
        <v>45984</v>
      </c>
      <c r="K16" s="2858"/>
      <c r="L16" s="2858"/>
      <c r="M16" s="3688"/>
      <c r="N16" s="3688"/>
      <c r="O16" s="2985"/>
      <c r="P16" s="1419"/>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82"/>
      <c r="B17" s="2459">
        <v>41</v>
      </c>
      <c r="C17" s="3663" t="s">
        <v>8845</v>
      </c>
      <c r="D17" s="3664" t="s">
        <v>8884</v>
      </c>
      <c r="E17" s="3803">
        <v>45937</v>
      </c>
      <c r="F17" s="3693">
        <f t="shared" ref="F17:F24" si="9">E17+41</f>
        <v>45978</v>
      </c>
      <c r="G17" s="3693">
        <f t="shared" ref="G17:G24" si="10">E17+45</f>
        <v>45982</v>
      </c>
      <c r="H17" s="3694">
        <f t="shared" ref="H17:H24" si="11">E17+50</f>
        <v>45987</v>
      </c>
      <c r="I17" s="3694">
        <f t="shared" ref="I17:I24" si="12">E17+53</f>
        <v>45990</v>
      </c>
      <c r="J17" s="3695">
        <f t="shared" ref="J17:J24" si="13">E17+54</f>
        <v>45991</v>
      </c>
      <c r="K17" s="2858"/>
      <c r="L17" s="2858"/>
      <c r="M17" s="3688"/>
      <c r="N17" s="3688"/>
      <c r="O17" s="2985"/>
      <c r="P17" s="1419"/>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82"/>
      <c r="B18" s="2459">
        <v>42</v>
      </c>
      <c r="C18" s="3804" t="s">
        <v>8847</v>
      </c>
      <c r="D18" s="3860" t="s">
        <v>8885</v>
      </c>
      <c r="E18" s="3858" t="s">
        <v>391</v>
      </c>
      <c r="F18" s="3693">
        <v>45985</v>
      </c>
      <c r="G18" s="3693">
        <v>45989</v>
      </c>
      <c r="H18" s="3694">
        <v>45994</v>
      </c>
      <c r="I18" s="3694">
        <v>45997</v>
      </c>
      <c r="J18" s="3695">
        <v>45998</v>
      </c>
      <c r="K18" s="2858"/>
      <c r="L18" s="2858"/>
      <c r="M18" s="3688"/>
      <c r="N18" s="3688"/>
      <c r="O18" s="2985"/>
      <c r="P18" s="1419"/>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82"/>
      <c r="B19" s="2459">
        <v>43</v>
      </c>
      <c r="C19" s="3859" t="s">
        <v>404</v>
      </c>
      <c r="D19" s="3860" t="s">
        <v>8886</v>
      </c>
      <c r="E19" s="1268">
        <v>45951</v>
      </c>
      <c r="F19" s="3394">
        <f t="shared" si="9"/>
        <v>45992</v>
      </c>
      <c r="G19" s="3394">
        <f t="shared" si="10"/>
        <v>45996</v>
      </c>
      <c r="H19" s="3672">
        <f t="shared" si="11"/>
        <v>46001</v>
      </c>
      <c r="I19" s="3672">
        <f t="shared" si="12"/>
        <v>46004</v>
      </c>
      <c r="J19" s="3671">
        <f t="shared" si="13"/>
        <v>46005</v>
      </c>
      <c r="K19" s="2858"/>
      <c r="L19" s="2858"/>
      <c r="M19" s="3688"/>
      <c r="N19" s="3688"/>
      <c r="O19" s="2985"/>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82"/>
      <c r="B20" s="2459">
        <v>44</v>
      </c>
      <c r="C20" s="3663" t="s">
        <v>8850</v>
      </c>
      <c r="D20" s="3664" t="s">
        <v>8887</v>
      </c>
      <c r="E20" s="3803">
        <v>45958</v>
      </c>
      <c r="F20" s="3693">
        <f>E20+41</f>
        <v>45999</v>
      </c>
      <c r="G20" s="3693">
        <f t="shared" si="10"/>
        <v>46003</v>
      </c>
      <c r="H20" s="3694">
        <f t="shared" si="11"/>
        <v>46008</v>
      </c>
      <c r="I20" s="3694">
        <f t="shared" si="12"/>
        <v>46011</v>
      </c>
      <c r="J20" s="3695">
        <f t="shared" si="13"/>
        <v>46012</v>
      </c>
      <c r="K20" s="2858"/>
      <c r="L20" s="2858"/>
      <c r="M20" s="3688"/>
      <c r="N20" s="3688"/>
      <c r="O20" s="2985"/>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82"/>
      <c r="B21" s="2459">
        <v>45</v>
      </c>
      <c r="C21" s="3804" t="s">
        <v>5224</v>
      </c>
      <c r="D21" s="3860" t="s">
        <v>8888</v>
      </c>
      <c r="E21" s="1268">
        <v>45965</v>
      </c>
      <c r="F21" s="3804" t="s">
        <v>8876</v>
      </c>
      <c r="G21" s="1268">
        <f t="shared" si="10"/>
        <v>46010</v>
      </c>
      <c r="H21" s="3867">
        <f t="shared" si="11"/>
        <v>46015</v>
      </c>
      <c r="I21" s="3867">
        <f t="shared" si="12"/>
        <v>46018</v>
      </c>
      <c r="J21" s="3868">
        <f t="shared" si="13"/>
        <v>46019</v>
      </c>
      <c r="K21" s="2858"/>
      <c r="L21" s="2858"/>
      <c r="M21" s="3688"/>
      <c r="N21" s="3688"/>
      <c r="O21" s="2985"/>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82"/>
      <c r="B22" s="2459">
        <v>46</v>
      </c>
      <c r="C22" s="3663" t="s">
        <v>8853</v>
      </c>
      <c r="D22" s="3664" t="s">
        <v>8889</v>
      </c>
      <c r="E22" s="3803">
        <f t="shared" ref="E22" si="14">E21+7</f>
        <v>45972</v>
      </c>
      <c r="F22" s="3693">
        <f t="shared" si="9"/>
        <v>46013</v>
      </c>
      <c r="G22" s="3693">
        <f t="shared" si="10"/>
        <v>46017</v>
      </c>
      <c r="H22" s="3694">
        <f t="shared" si="11"/>
        <v>46022</v>
      </c>
      <c r="I22" s="3694">
        <f t="shared" si="12"/>
        <v>46025</v>
      </c>
      <c r="J22" s="3695">
        <f t="shared" si="13"/>
        <v>46026</v>
      </c>
      <c r="K22" s="2858"/>
      <c r="L22" s="2858"/>
      <c r="M22" s="3688"/>
      <c r="N22" s="3688"/>
      <c r="O22" s="2985"/>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82"/>
      <c r="B23" s="2459">
        <v>47</v>
      </c>
      <c r="C23" s="3804" t="s">
        <v>4438</v>
      </c>
      <c r="D23" s="3860" t="s">
        <v>8890</v>
      </c>
      <c r="E23" s="3858" t="s">
        <v>391</v>
      </c>
      <c r="F23" s="3693">
        <v>46020</v>
      </c>
      <c r="G23" s="3693">
        <v>46024</v>
      </c>
      <c r="H23" s="3694">
        <v>46029</v>
      </c>
      <c r="I23" s="3694">
        <v>46032</v>
      </c>
      <c r="J23" s="3695">
        <v>46033</v>
      </c>
      <c r="K23" s="2858"/>
      <c r="L23" s="2858"/>
      <c r="M23" s="3688"/>
      <c r="N23" s="3688"/>
      <c r="O23" s="2985"/>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82"/>
      <c r="B24" s="2459">
        <v>48</v>
      </c>
      <c r="C24" s="3663" t="s">
        <v>4985</v>
      </c>
      <c r="D24" s="3664" t="s">
        <v>8891</v>
      </c>
      <c r="E24" s="3803">
        <v>45986</v>
      </c>
      <c r="F24" s="3693">
        <f t="shared" si="9"/>
        <v>46027</v>
      </c>
      <c r="G24" s="3693">
        <f t="shared" si="10"/>
        <v>46031</v>
      </c>
      <c r="H24" s="3694">
        <f t="shared" si="11"/>
        <v>46036</v>
      </c>
      <c r="I24" s="3694">
        <f t="shared" si="12"/>
        <v>46039</v>
      </c>
      <c r="J24" s="3695">
        <f t="shared" si="13"/>
        <v>46040</v>
      </c>
      <c r="K24" s="2858"/>
      <c r="L24" s="2858"/>
      <c r="M24" s="3688"/>
      <c r="N24" s="3688"/>
      <c r="O24" s="2985"/>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482"/>
      <c r="B25" s="2459">
        <v>49</v>
      </c>
      <c r="C25" s="3663" t="s">
        <v>8858</v>
      </c>
      <c r="D25" s="3664" t="s">
        <v>8892</v>
      </c>
      <c r="E25" s="3803">
        <f>E24+7</f>
        <v>45993</v>
      </c>
      <c r="F25" s="3693">
        <f>E25+41</f>
        <v>46034</v>
      </c>
      <c r="G25" s="3693">
        <f>E25+45</f>
        <v>46038</v>
      </c>
      <c r="H25" s="3694">
        <f>E25+50</f>
        <v>46043</v>
      </c>
      <c r="I25" s="3694">
        <f>E25+53</f>
        <v>46046</v>
      </c>
      <c r="J25" s="3695">
        <f>E25+54</f>
        <v>46047</v>
      </c>
      <c r="K25" s="2858"/>
      <c r="L25" s="2858"/>
      <c r="M25" s="3688"/>
      <c r="N25" s="3688"/>
      <c r="O25" s="2985"/>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482"/>
      <c r="B26" s="2459">
        <v>50</v>
      </c>
      <c r="C26" s="3663" t="s">
        <v>8838</v>
      </c>
      <c r="D26" s="3664" t="s">
        <v>8893</v>
      </c>
      <c r="E26" s="3803">
        <f>E25+7</f>
        <v>46000</v>
      </c>
      <c r="F26" s="3693">
        <f>E26+41</f>
        <v>46041</v>
      </c>
      <c r="G26" s="3693">
        <f>E26+45</f>
        <v>46045</v>
      </c>
      <c r="H26" s="3694">
        <f>E26+50</f>
        <v>46050</v>
      </c>
      <c r="I26" s="3694">
        <f>E26+53</f>
        <v>46053</v>
      </c>
      <c r="J26" s="3695">
        <f>E26+54</f>
        <v>46054</v>
      </c>
      <c r="K26" s="2858"/>
      <c r="L26" s="2858"/>
      <c r="M26" s="3688"/>
      <c r="N26" s="3688"/>
      <c r="O26" s="2985"/>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482"/>
      <c r="B27" s="2459">
        <v>51</v>
      </c>
      <c r="C27" s="3663" t="s">
        <v>5161</v>
      </c>
      <c r="D27" s="3664" t="s">
        <v>8894</v>
      </c>
      <c r="E27" s="3803">
        <f>E26+7</f>
        <v>46007</v>
      </c>
      <c r="F27" s="3693">
        <f>E27+41</f>
        <v>46048</v>
      </c>
      <c r="G27" s="3693">
        <f>E27+45</f>
        <v>46052</v>
      </c>
      <c r="H27" s="3694">
        <f>E27+50</f>
        <v>46057</v>
      </c>
      <c r="I27" s="3694">
        <f>E27+53</f>
        <v>46060</v>
      </c>
      <c r="J27" s="3695">
        <f>E27+54</f>
        <v>46061</v>
      </c>
      <c r="K27" s="2858"/>
      <c r="L27" s="2858"/>
      <c r="M27" s="3688"/>
      <c r="N27" s="3688"/>
      <c r="O27" s="2985"/>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482"/>
      <c r="B28" s="2459">
        <v>52</v>
      </c>
      <c r="C28" s="3663" t="s">
        <v>138</v>
      </c>
      <c r="D28" s="3664" t="s">
        <v>8895</v>
      </c>
      <c r="E28" s="3803">
        <f>E27+7</f>
        <v>46014</v>
      </c>
      <c r="F28" s="3693">
        <f>E28+41</f>
        <v>46055</v>
      </c>
      <c r="G28" s="3693">
        <f>E28+45</f>
        <v>46059</v>
      </c>
      <c r="H28" s="3694">
        <f>E28+50</f>
        <v>46064</v>
      </c>
      <c r="I28" s="3694">
        <f>E28+53</f>
        <v>46067</v>
      </c>
      <c r="J28" s="3695">
        <f>E28+54</f>
        <v>46068</v>
      </c>
      <c r="K28" s="2858"/>
      <c r="L28" s="2858"/>
      <c r="M28" s="3688"/>
      <c r="N28" s="3688"/>
      <c r="O28" s="2985"/>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482"/>
      <c r="B29" s="2459">
        <v>1</v>
      </c>
      <c r="C29" s="3663" t="s">
        <v>5725</v>
      </c>
      <c r="D29" s="3664" t="s">
        <v>8896</v>
      </c>
      <c r="E29" s="3803">
        <f>E28+7</f>
        <v>46021</v>
      </c>
      <c r="F29" s="3693">
        <f>E29+41</f>
        <v>46062</v>
      </c>
      <c r="G29" s="3693">
        <f>E29+45</f>
        <v>46066</v>
      </c>
      <c r="H29" s="3694">
        <f>E29+50</f>
        <v>46071</v>
      </c>
      <c r="I29" s="3694">
        <f>E29+53</f>
        <v>46074</v>
      </c>
      <c r="J29" s="3695">
        <f>E29+54</f>
        <v>46075</v>
      </c>
      <c r="K29" s="2858"/>
      <c r="L29" s="2858"/>
      <c r="M29" s="3688"/>
      <c r="N29" s="3688"/>
      <c r="O29" s="2985"/>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482"/>
      <c r="B30" s="97"/>
      <c r="C30" s="4808" t="s">
        <v>609</v>
      </c>
      <c r="D30" s="4808"/>
      <c r="E30" s="4808"/>
      <c r="F30" s="4808"/>
      <c r="G30" s="4808"/>
      <c r="H30" s="3638"/>
      <c r="I30" s="3638"/>
      <c r="J30" s="3638"/>
      <c r="K30" s="3638"/>
      <c r="L30" s="3639"/>
      <c r="M30" s="3690"/>
      <c r="N30" s="3690"/>
      <c r="O30" s="1419"/>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482"/>
      <c r="B31" s="97"/>
      <c r="C31" s="1176"/>
      <c r="D31" s="1177"/>
      <c r="E31" s="1177"/>
      <c r="F31" s="1484"/>
      <c r="G31" s="1483"/>
      <c r="H31" s="1483"/>
      <c r="I31" s="1177"/>
      <c r="J31" s="1177"/>
      <c r="K31" s="1177"/>
      <c r="L31" s="1177"/>
      <c r="M31" s="1177"/>
      <c r="N31" s="1177"/>
      <c r="O31" s="1419"/>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7"/>
      <c r="C32" s="230" t="s">
        <v>0</v>
      </c>
      <c r="D32" s="69"/>
      <c r="E32" s="1416" t="s">
        <v>2209</v>
      </c>
      <c r="F32" s="70"/>
      <c r="G32" s="70" t="s">
        <v>35</v>
      </c>
      <c r="H32" s="70"/>
      <c r="I32" s="69"/>
      <c r="J32" s="69"/>
      <c r="K32" s="70" t="s">
        <v>60</v>
      </c>
      <c r="L32" s="70" t="str">
        <f>'HOW TO-&gt;'!$B$136</f>
        <v>6011 2413</v>
      </c>
      <c r="M32" s="70"/>
      <c r="N32" s="60"/>
      <c r="O32" s="1420"/>
      <c r="P32" s="1420"/>
    </row>
    <row r="33" spans="1:232" s="30" customFormat="1" ht="14.25">
      <c r="A33" s="25"/>
      <c r="B33" s="97"/>
      <c r="C33" s="80" t="s">
        <v>1</v>
      </c>
      <c r="D33" s="69"/>
      <c r="E33" s="283" t="s">
        <v>610</v>
      </c>
      <c r="F33" s="70"/>
      <c r="G33" s="69" t="s">
        <v>611</v>
      </c>
      <c r="H33" s="69"/>
      <c r="I33" s="283" t="s">
        <v>38</v>
      </c>
      <c r="J33" s="69"/>
      <c r="K33" s="69" t="s">
        <v>62</v>
      </c>
      <c r="L33" s="69"/>
      <c r="M33" s="250" t="s">
        <v>63</v>
      </c>
      <c r="N33" s="60"/>
      <c r="O33" s="1420"/>
      <c r="P33" s="1420"/>
    </row>
    <row r="34" spans="1:232" s="29" customFormat="1" ht="14.25">
      <c r="A34" s="25"/>
      <c r="B34" s="97"/>
      <c r="C34" s="80"/>
      <c r="D34" s="69"/>
      <c r="E34" s="283"/>
      <c r="F34" s="60"/>
      <c r="G34" s="69"/>
      <c r="H34" s="69"/>
      <c r="I34" s="283"/>
      <c r="J34" s="69"/>
      <c r="K34" s="69" t="str">
        <f>'HOW TO-&gt;'!$A$138</f>
        <v>PERMIT</v>
      </c>
      <c r="L34" s="69"/>
      <c r="M34" s="3053" t="str">
        <f>'HOW TO-&gt;'!$C$138</f>
        <v>SG094-SinPermit@msc.com</v>
      </c>
      <c r="N34" s="60"/>
      <c r="O34" s="995"/>
      <c r="P34" s="995"/>
    </row>
    <row r="35" spans="1:232" s="29" customFormat="1" ht="14.25">
      <c r="A35" s="35"/>
      <c r="B35" s="107"/>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995"/>
      <c r="P35" s="995"/>
    </row>
    <row r="36" spans="1:232" s="29" customFormat="1" ht="14.25">
      <c r="A36" s="25"/>
      <c r="B36" s="97"/>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995"/>
      <c r="P36" s="995"/>
    </row>
    <row r="37" spans="1:232" s="29" customFormat="1" ht="14.25">
      <c r="A37" s="25"/>
      <c r="B37" s="97"/>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995"/>
      <c r="P37" s="995"/>
    </row>
    <row r="38" spans="1:232" s="29" customFormat="1" ht="14.25">
      <c r="A38" s="25"/>
      <c r="B38" s="97"/>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995"/>
      <c r="P38" s="995"/>
    </row>
    <row r="39" spans="1:232" s="29" customFormat="1" ht="14.25">
      <c r="A39" s="25"/>
      <c r="B39" s="97"/>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995"/>
      <c r="P39" s="995"/>
    </row>
    <row r="40" spans="1:232" s="29" customFormat="1" ht="14.25">
      <c r="A40" s="25"/>
      <c r="B40" s="97"/>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995"/>
      <c r="P40" s="995"/>
    </row>
    <row r="41" spans="1:232" s="29" customFormat="1" ht="14.25">
      <c r="A41" s="25"/>
      <c r="B41" s="97"/>
      <c r="C41" s="78" t="str">
        <f>'HOW TO-&gt;'!$A$113</f>
        <v>LAWRENCE ANG (CROSS-TRADE)</v>
      </c>
      <c r="D41" s="78" t="str">
        <f>'HOW TO-&gt;'!$B$113</f>
        <v>6011 2400</v>
      </c>
      <c r="E41" s="64" t="str">
        <f>'HOW TO-&gt;'!$C$113</f>
        <v>lawrence.ang@msc.com</v>
      </c>
      <c r="F41" s="60"/>
      <c r="G41" s="78" t="str">
        <f>'HOW TO-&gt;'!$A$130</f>
        <v>ZOEY ONG</v>
      </c>
      <c r="H41" s="78">
        <f>'HOW TO-&gt;'!$B$130</f>
        <v>0</v>
      </c>
      <c r="I41" s="64" t="str">
        <f>'HOW TO-&gt;'!$C$130</f>
        <v>zoey.ong@msc.com</v>
      </c>
      <c r="J41" s="60"/>
      <c r="K41" s="78" t="str">
        <f>'HOW TO-&gt;'!$A$145</f>
        <v>HAZEL</v>
      </c>
      <c r="L41" s="78" t="str">
        <f>'HOW TO-&gt;'!$B$145</f>
        <v>6011 2435</v>
      </c>
      <c r="M41" s="64" t="str">
        <f>'HOW TO-&gt;'!$C$145</f>
        <v>hazel.toh@msc.com</v>
      </c>
      <c r="N41" s="60"/>
      <c r="O41" s="995"/>
      <c r="P41" s="995"/>
    </row>
    <row r="42" spans="1:232" s="29" customFormat="1" ht="14.25">
      <c r="A42" s="25"/>
      <c r="B42" s="97"/>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995"/>
      <c r="P42" s="995"/>
    </row>
    <row r="43" spans="1:232" s="29" customFormat="1" ht="14.25">
      <c r="A43" s="25"/>
      <c r="B43" s="97"/>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995"/>
      <c r="P43" s="995"/>
    </row>
    <row r="44" spans="1:232">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1:232" s="995" customFormat="1">
      <c r="A45" s="5"/>
      <c r="B45" s="60"/>
      <c r="C45" s="78" t="str">
        <f>'HOW TO-&gt;'!$A$111</f>
        <v xml:space="preserve">MELVIN TAN </v>
      </c>
      <c r="D45" s="78" t="str">
        <f>'HOW TO-&gt;'!$B$111</f>
        <v>6011 0561</v>
      </c>
      <c r="E45" s="64" t="str">
        <f>'HOW TO-&gt;'!$C$111</f>
        <v>melvin.tan@msc.com</v>
      </c>
      <c r="F45" s="60"/>
      <c r="G45" s="60"/>
      <c r="H45" s="82"/>
      <c r="I45" s="82"/>
      <c r="J45" s="25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995"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995"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995"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99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87</xdr:col>
                <xdr:colOff>304800</xdr:colOff>
                <xdr:row>6</xdr:row>
                <xdr:rowOff>114300</xdr:rowOff>
              </from>
              <to>
                <xdr:col>87</xdr:col>
                <xdr:colOff>533400</xdr:colOff>
                <xdr:row>15</xdr:row>
                <xdr:rowOff>66675</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r:id="rId8">
            <anchor moveWithCells="1">
              <from>
                <xdr:col>87</xdr:col>
                <xdr:colOff>304800</xdr:colOff>
                <xdr:row>6</xdr:row>
                <xdr:rowOff>114300</xdr:rowOff>
              </from>
              <to>
                <xdr:col>87</xdr:col>
                <xdr:colOff>485775</xdr:colOff>
                <xdr:row>15</xdr:row>
                <xdr:rowOff>47625</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r:id="rId8">
            <anchor moveWithCells="1">
              <from>
                <xdr:col>87</xdr:col>
                <xdr:colOff>304800</xdr:colOff>
                <xdr:row>6</xdr:row>
                <xdr:rowOff>114300</xdr:rowOff>
              </from>
              <to>
                <xdr:col>87</xdr:col>
                <xdr:colOff>485775</xdr:colOff>
                <xdr:row>15</xdr:row>
                <xdr:rowOff>47625</xdr:rowOff>
              </to>
            </anchor>
          </controlPr>
        </control>
      </mc:Choice>
      <mc:Fallback>
        <control shapeId="67587" r:id="rId9" name="Control 3"/>
      </mc:Fallback>
    </mc:AlternateContent>
  </control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76" bestFit="1" customWidth="1"/>
    <col min="2" max="2" width="9.5703125" style="476" bestFit="1" customWidth="1"/>
    <col min="3" max="3" width="23.5703125" style="476" bestFit="1" customWidth="1"/>
    <col min="4" max="4" width="138.5703125" bestFit="1" customWidth="1"/>
  </cols>
  <sheetData>
    <row r="1" spans="1:4" ht="15">
      <c r="A1" s="507" t="s">
        <v>8897</v>
      </c>
      <c r="B1" s="507"/>
    </row>
    <row r="2" spans="1:4">
      <c r="A2" s="476" t="s">
        <v>8898</v>
      </c>
      <c r="B2" s="476" t="s">
        <v>8899</v>
      </c>
    </row>
    <row r="3" spans="1:4" ht="15">
      <c r="A3" s="508"/>
      <c r="B3" s="508"/>
    </row>
    <row r="5" spans="1:4" ht="15">
      <c r="A5" s="504" t="s">
        <v>8900</v>
      </c>
      <c r="B5" s="504" t="s">
        <v>8901</v>
      </c>
      <c r="C5" s="504" t="s">
        <v>8902</v>
      </c>
      <c r="D5" s="504" t="s">
        <v>8903</v>
      </c>
    </row>
    <row r="6" spans="1:4">
      <c r="A6" s="505">
        <v>1</v>
      </c>
      <c r="B6" s="505" t="s">
        <v>8904</v>
      </c>
      <c r="C6" s="505" t="s">
        <v>8905</v>
      </c>
      <c r="D6" s="514" t="s">
        <v>8900</v>
      </c>
    </row>
    <row r="7" spans="1:4">
      <c r="A7" s="505">
        <v>2</v>
      </c>
      <c r="B7" s="505" t="s">
        <v>8904</v>
      </c>
      <c r="C7" s="505" t="s">
        <v>8906</v>
      </c>
      <c r="D7" s="514" t="s">
        <v>8900</v>
      </c>
    </row>
    <row r="8" spans="1:4">
      <c r="A8" s="505">
        <v>3</v>
      </c>
      <c r="B8" s="505" t="s">
        <v>8904</v>
      </c>
      <c r="C8" s="505" t="s">
        <v>8907</v>
      </c>
      <c r="D8" s="514" t="s">
        <v>8900</v>
      </c>
    </row>
    <row r="9" spans="1:4">
      <c r="A9" s="505">
        <v>4</v>
      </c>
      <c r="B9" s="505" t="s">
        <v>8904</v>
      </c>
      <c r="C9" s="505" t="s">
        <v>8908</v>
      </c>
      <c r="D9" s="514" t="s">
        <v>8900</v>
      </c>
    </row>
    <row r="10" spans="1:4">
      <c r="A10" s="505">
        <v>5</v>
      </c>
      <c r="B10" s="505" t="s">
        <v>8904</v>
      </c>
      <c r="C10" s="505" t="s">
        <v>8909</v>
      </c>
      <c r="D10" s="514" t="s">
        <v>8900</v>
      </c>
    </row>
    <row r="11" spans="1:4">
      <c r="A11" s="505">
        <v>6</v>
      </c>
      <c r="B11" s="505" t="s">
        <v>8910</v>
      </c>
      <c r="C11" s="505" t="s">
        <v>8911</v>
      </c>
      <c r="D11" s="514" t="s">
        <v>8900</v>
      </c>
    </row>
    <row r="12" spans="1:4">
      <c r="A12" s="505">
        <v>8</v>
      </c>
      <c r="B12" s="505" t="s">
        <v>8912</v>
      </c>
      <c r="C12" s="505" t="s">
        <v>965</v>
      </c>
      <c r="D12" s="515" t="s">
        <v>8913</v>
      </c>
    </row>
    <row r="13" spans="1:4" ht="25.5">
      <c r="A13" s="505">
        <v>9</v>
      </c>
      <c r="B13" s="505" t="s">
        <v>8912</v>
      </c>
      <c r="C13" s="505" t="s">
        <v>8914</v>
      </c>
      <c r="D13" s="514" t="s">
        <v>8915</v>
      </c>
    </row>
    <row r="14" spans="1:4">
      <c r="A14" s="505">
        <v>10</v>
      </c>
      <c r="B14" s="505" t="s">
        <v>8912</v>
      </c>
      <c r="C14" s="505" t="s">
        <v>696</v>
      </c>
      <c r="D14" s="515" t="s">
        <v>8916</v>
      </c>
    </row>
    <row r="15" spans="1:4" ht="25.5">
      <c r="A15" s="505">
        <v>11</v>
      </c>
      <c r="B15" s="505" t="s">
        <v>8912</v>
      </c>
      <c r="C15" s="505" t="s">
        <v>956</v>
      </c>
      <c r="D15" s="515" t="s">
        <v>8917</v>
      </c>
    </row>
    <row r="16" spans="1:4">
      <c r="A16" s="505">
        <v>12</v>
      </c>
      <c r="B16" s="505" t="s">
        <v>8912</v>
      </c>
      <c r="C16" s="505" t="s">
        <v>986</v>
      </c>
      <c r="D16" s="515" t="s">
        <v>8918</v>
      </c>
    </row>
    <row r="17" spans="1:4" ht="51">
      <c r="A17" s="505">
        <v>13</v>
      </c>
      <c r="B17" s="505" t="s">
        <v>8912</v>
      </c>
      <c r="C17" s="505" t="s">
        <v>960</v>
      </c>
      <c r="D17" s="515" t="s">
        <v>8919</v>
      </c>
    </row>
    <row r="18" spans="1:4">
      <c r="A18" s="505">
        <v>14</v>
      </c>
      <c r="B18" s="505" t="s">
        <v>8912</v>
      </c>
      <c r="C18" s="506" t="s">
        <v>1235</v>
      </c>
      <c r="D18" s="515" t="s">
        <v>8920</v>
      </c>
    </row>
    <row r="19" spans="1:4">
      <c r="A19" s="505">
        <v>15</v>
      </c>
      <c r="B19" s="505" t="s">
        <v>8912</v>
      </c>
      <c r="C19" s="506" t="s">
        <v>757</v>
      </c>
      <c r="D19" s="515" t="s">
        <v>8921</v>
      </c>
    </row>
    <row r="20" spans="1:4" ht="15">
      <c r="A20" s="505">
        <v>16</v>
      </c>
      <c r="B20" s="505" t="s">
        <v>8912</v>
      </c>
      <c r="C20" s="4564" t="s">
        <v>932</v>
      </c>
      <c r="D20" s="515" t="s">
        <v>8922</v>
      </c>
    </row>
    <row r="21" spans="1:4">
      <c r="A21" s="505">
        <v>17</v>
      </c>
      <c r="B21" s="505" t="s">
        <v>8912</v>
      </c>
      <c r="C21" s="505" t="s">
        <v>1694</v>
      </c>
      <c r="D21" s="515" t="s">
        <v>8923</v>
      </c>
    </row>
    <row r="22" spans="1:4">
      <c r="A22" s="505">
        <v>18</v>
      </c>
      <c r="B22" s="505" t="s">
        <v>8912</v>
      </c>
      <c r="C22" s="505" t="s">
        <v>8924</v>
      </c>
      <c r="D22" s="515" t="s">
        <v>8925</v>
      </c>
    </row>
    <row r="23" spans="1:4" ht="38.25">
      <c r="A23" s="505">
        <v>19</v>
      </c>
      <c r="B23" s="505" t="s">
        <v>8926</v>
      </c>
      <c r="C23" s="509" t="s">
        <v>1767</v>
      </c>
      <c r="D23" s="515" t="s">
        <v>8927</v>
      </c>
    </row>
    <row r="24" spans="1:4">
      <c r="A24" s="505">
        <v>20</v>
      </c>
      <c r="B24" s="505" t="s">
        <v>8928</v>
      </c>
      <c r="C24" s="505" t="s">
        <v>8929</v>
      </c>
      <c r="D24" s="514" t="s">
        <v>8900</v>
      </c>
    </row>
    <row r="25" spans="1:4">
      <c r="A25" s="505">
        <v>21</v>
      </c>
      <c r="B25" s="505" t="s">
        <v>8928</v>
      </c>
      <c r="C25" s="505" t="s">
        <v>1496</v>
      </c>
      <c r="D25" s="514" t="s">
        <v>8900</v>
      </c>
    </row>
    <row r="26" spans="1:4">
      <c r="A26" s="505">
        <v>22</v>
      </c>
      <c r="B26" s="505" t="s">
        <v>8930</v>
      </c>
      <c r="C26" s="505" t="s">
        <v>975</v>
      </c>
      <c r="D26" s="514" t="s">
        <v>8931</v>
      </c>
    </row>
    <row r="27" spans="1:4">
      <c r="A27" s="505">
        <v>23</v>
      </c>
      <c r="B27" s="505" t="s">
        <v>8930</v>
      </c>
      <c r="C27" s="505" t="s">
        <v>1271</v>
      </c>
      <c r="D27" s="514" t="s">
        <v>8931</v>
      </c>
    </row>
    <row r="28" spans="1:4">
      <c r="A28" s="505">
        <v>24</v>
      </c>
      <c r="B28" s="505" t="s">
        <v>8930</v>
      </c>
      <c r="C28" s="505" t="s">
        <v>1667</v>
      </c>
      <c r="D28" s="514" t="s">
        <v>8931</v>
      </c>
    </row>
    <row r="29" spans="1:4">
      <c r="A29" s="505">
        <v>25</v>
      </c>
      <c r="B29" s="505" t="s">
        <v>8932</v>
      </c>
      <c r="C29" s="505" t="s">
        <v>1479</v>
      </c>
      <c r="D29" s="514" t="s">
        <v>8933</v>
      </c>
    </row>
    <row r="30" spans="1:4">
      <c r="A30" s="505">
        <v>26</v>
      </c>
      <c r="B30" s="505" t="s">
        <v>8932</v>
      </c>
      <c r="C30" s="505" t="s">
        <v>1066</v>
      </c>
      <c r="D30" s="514" t="s">
        <v>8934</v>
      </c>
    </row>
    <row r="31" spans="1:4">
      <c r="A31" s="505">
        <v>27</v>
      </c>
      <c r="B31" s="505" t="s">
        <v>8932</v>
      </c>
      <c r="C31" s="505" t="s">
        <v>868</v>
      </c>
      <c r="D31" s="514" t="s">
        <v>8935</v>
      </c>
    </row>
    <row r="32" spans="1:4">
      <c r="A32" s="505">
        <v>28</v>
      </c>
      <c r="B32" s="505" t="s">
        <v>8932</v>
      </c>
      <c r="C32" s="505" t="s">
        <v>1063</v>
      </c>
      <c r="D32" s="514" t="s">
        <v>8936</v>
      </c>
    </row>
    <row r="33" spans="1:4">
      <c r="A33" s="505">
        <v>29</v>
      </c>
      <c r="B33" s="505" t="s">
        <v>8932</v>
      </c>
      <c r="C33" s="505" t="s">
        <v>1440</v>
      </c>
      <c r="D33" s="514" t="s">
        <v>8937</v>
      </c>
    </row>
    <row r="34" spans="1:4">
      <c r="A34" s="505">
        <v>30</v>
      </c>
      <c r="B34" s="505" t="s">
        <v>8938</v>
      </c>
      <c r="C34" s="505" t="s">
        <v>1319</v>
      </c>
      <c r="D34" s="514" t="s">
        <v>8900</v>
      </c>
    </row>
    <row r="35" spans="1:4">
      <c r="A35" s="505">
        <v>31</v>
      </c>
      <c r="B35" s="505" t="s">
        <v>8938</v>
      </c>
      <c r="C35" s="505" t="s">
        <v>8939</v>
      </c>
      <c r="D35" s="514" t="s">
        <v>8900</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71"/>
  <sheetViews>
    <sheetView zoomScaleNormal="100" workbookViewId="0">
      <selection activeCell="E242" sqref="E242"/>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293"/>
      <c r="B1" s="3293"/>
    </row>
    <row r="2" spans="1:14" s="6" customFormat="1" ht="33">
      <c r="C2" s="3769" t="s">
        <v>1779</v>
      </c>
      <c r="D2"/>
      <c r="E2"/>
      <c r="F2"/>
      <c r="G2"/>
      <c r="H2"/>
      <c r="I2"/>
      <c r="J2"/>
      <c r="K2"/>
      <c r="L2"/>
      <c r="M2"/>
    </row>
    <row r="3" spans="1:14" ht="15.75">
      <c r="C3" s="9"/>
      <c r="D3" s="9"/>
      <c r="E3" s="45" t="s">
        <v>2347</v>
      </c>
      <c r="F3" s="9"/>
      <c r="G3" s="9"/>
      <c r="H3" s="9"/>
      <c r="I3" s="9"/>
      <c r="J3" s="9"/>
    </row>
    <row r="4" spans="1:14" ht="15">
      <c r="A4" s="10"/>
      <c r="B4" s="10"/>
      <c r="C4" s="11"/>
      <c r="D4" s="11"/>
      <c r="E4" s="11"/>
      <c r="F4" s="11"/>
      <c r="G4" s="11"/>
      <c r="H4" s="11"/>
      <c r="I4" s="12"/>
      <c r="J4" s="11"/>
    </row>
    <row r="5" spans="1:14" ht="15">
      <c r="A5" s="10"/>
      <c r="B5" s="10"/>
      <c r="C5" s="751"/>
      <c r="D5" s="11"/>
      <c r="E5" s="11"/>
      <c r="F5" s="11"/>
      <c r="G5" s="11"/>
      <c r="H5" s="11"/>
      <c r="I5" s="12"/>
      <c r="J5" s="12"/>
    </row>
    <row r="6" spans="1:14" s="14" customFormat="1" ht="26.25" hidden="1">
      <c r="A6" s="2190"/>
      <c r="B6" s="2190"/>
      <c r="C6" s="399" t="s">
        <v>95</v>
      </c>
      <c r="D6" s="400"/>
      <c r="E6" s="401" t="s">
        <v>96</v>
      </c>
      <c r="F6" s="1463" t="s">
        <v>97</v>
      </c>
      <c r="G6" s="402" t="s">
        <v>98</v>
      </c>
      <c r="H6" s="402" t="s">
        <v>99</v>
      </c>
      <c r="I6" s="403" t="s">
        <v>100</v>
      </c>
      <c r="J6" s="404" t="s">
        <v>689</v>
      </c>
      <c r="K6" s="404" t="s">
        <v>138</v>
      </c>
      <c r="L6" s="404" t="s">
        <v>103</v>
      </c>
      <c r="M6" s="404" t="s">
        <v>102</v>
      </c>
      <c r="N6" s="1860" t="s">
        <v>2212</v>
      </c>
    </row>
    <row r="7" spans="1:14" s="14" customFormat="1" ht="17.25" hidden="1" customHeight="1" thickBot="1">
      <c r="A7" s="321" t="s">
        <v>1784</v>
      </c>
      <c r="B7" s="321"/>
      <c r="C7" s="799" t="s">
        <v>1785</v>
      </c>
      <c r="D7" s="461" t="s">
        <v>106</v>
      </c>
      <c r="E7" s="1462"/>
      <c r="F7" s="322" t="s">
        <v>107</v>
      </c>
      <c r="G7" s="420"/>
      <c r="H7" s="420"/>
      <c r="I7" s="322"/>
      <c r="J7" s="322" t="s">
        <v>2348</v>
      </c>
      <c r="K7" s="322" t="s">
        <v>2349</v>
      </c>
      <c r="L7" s="322" t="s">
        <v>1788</v>
      </c>
      <c r="M7" s="322" t="s">
        <v>2350</v>
      </c>
      <c r="N7" s="27"/>
    </row>
    <row r="8" spans="1:14" s="14" customFormat="1" ht="17.25" hidden="1" customHeight="1" thickTop="1">
      <c r="A8" s="2190"/>
      <c r="B8" s="2190"/>
      <c r="C8" s="964" t="s">
        <v>1795</v>
      </c>
      <c r="D8" s="408" t="s">
        <v>1796</v>
      </c>
      <c r="E8" s="408">
        <v>45083</v>
      </c>
      <c r="F8" s="409">
        <v>45084</v>
      </c>
      <c r="G8" s="421" t="s">
        <v>2351</v>
      </c>
      <c r="H8" s="411" t="s">
        <v>2352</v>
      </c>
      <c r="I8" s="408">
        <v>44722</v>
      </c>
      <c r="J8" s="412">
        <f t="shared" ref="J8" si="0">I8+19</f>
        <v>44741</v>
      </c>
      <c r="K8" s="412">
        <f t="shared" ref="K8" si="1">I8+23</f>
        <v>44745</v>
      </c>
      <c r="L8" s="412">
        <f t="shared" ref="L8" si="2">I8+25</f>
        <v>44747</v>
      </c>
      <c r="M8" s="412">
        <f t="shared" ref="M8" si="3">I8+30</f>
        <v>44752</v>
      </c>
    </row>
    <row r="9" spans="1:14" s="14" customFormat="1" ht="17.25" hidden="1" customHeight="1" thickBot="1">
      <c r="A9" s="2190"/>
      <c r="B9" s="2190"/>
      <c r="C9" s="965"/>
      <c r="D9" s="414"/>
      <c r="E9" s="414"/>
      <c r="F9" s="415"/>
      <c r="G9" s="1222"/>
      <c r="H9" s="422"/>
      <c r="I9" s="414"/>
      <c r="J9" s="414"/>
      <c r="K9" s="414"/>
      <c r="L9" s="414"/>
      <c r="M9" s="414"/>
    </row>
    <row r="10" spans="1:14" s="14" customFormat="1" ht="17.25" hidden="1" customHeight="1" thickTop="1">
      <c r="A10" s="2190"/>
      <c r="B10" s="2190"/>
      <c r="C10" s="964" t="s">
        <v>451</v>
      </c>
      <c r="D10" s="408" t="s">
        <v>1799</v>
      </c>
      <c r="E10" s="408">
        <v>45089</v>
      </c>
      <c r="F10" s="409">
        <v>45090</v>
      </c>
      <c r="G10" s="421" t="s">
        <v>2353</v>
      </c>
      <c r="H10" s="411" t="s">
        <v>2354</v>
      </c>
      <c r="I10" s="408">
        <v>45098</v>
      </c>
      <c r="J10" s="412">
        <f t="shared" ref="J10" si="4">I10+19</f>
        <v>45117</v>
      </c>
      <c r="K10" s="412">
        <f t="shared" ref="K10" si="5">I10+23</f>
        <v>45121</v>
      </c>
      <c r="L10" s="412">
        <f t="shared" ref="L10" si="6">I10+25</f>
        <v>45123</v>
      </c>
      <c r="M10" s="412">
        <f t="shared" ref="M10" si="7">I10+30</f>
        <v>45128</v>
      </c>
    </row>
    <row r="11" spans="1:14" s="14" customFormat="1" ht="17.25" hidden="1" customHeight="1" thickBot="1">
      <c r="A11" s="2190"/>
      <c r="B11" s="2190"/>
      <c r="C11" s="965"/>
      <c r="D11" s="414"/>
      <c r="E11" s="414"/>
      <c r="F11" s="415"/>
      <c r="G11" s="1222"/>
      <c r="H11" s="870"/>
      <c r="I11" s="414"/>
      <c r="J11" s="414"/>
      <c r="K11" s="414"/>
      <c r="L11" s="414"/>
      <c r="M11" s="414"/>
    </row>
    <row r="12" spans="1:14" s="14" customFormat="1" ht="17.25" hidden="1" customHeight="1" thickTop="1" thickBot="1">
      <c r="A12" s="2190"/>
      <c r="B12" s="2190"/>
      <c r="C12" s="964" t="s">
        <v>606</v>
      </c>
      <c r="D12" s="408" t="s">
        <v>1802</v>
      </c>
      <c r="E12" s="408">
        <v>45094</v>
      </c>
      <c r="F12" s="409">
        <v>45095</v>
      </c>
      <c r="G12" s="407" t="s">
        <v>2355</v>
      </c>
      <c r="H12" s="411" t="s">
        <v>2356</v>
      </c>
      <c r="I12" s="409">
        <v>45105</v>
      </c>
      <c r="J12" s="408">
        <f t="shared" ref="J12" si="8">I12+19</f>
        <v>45124</v>
      </c>
      <c r="K12" s="408">
        <f t="shared" ref="K12" si="9">I12+23</f>
        <v>45128</v>
      </c>
      <c r="L12" s="408">
        <f t="shared" ref="L12" si="10">I12+25</f>
        <v>45130</v>
      </c>
      <c r="M12" s="408">
        <f t="shared" ref="M12" si="11">I12+30</f>
        <v>45135</v>
      </c>
    </row>
    <row r="13" spans="1:14" s="14" customFormat="1" ht="17.25" hidden="1" customHeight="1" thickTop="1" thickBot="1">
      <c r="A13" s="2190" t="s">
        <v>1805</v>
      </c>
      <c r="B13" s="2190"/>
      <c r="C13" s="964" t="s">
        <v>583</v>
      </c>
      <c r="D13" s="408" t="s">
        <v>1806</v>
      </c>
      <c r="E13" s="408">
        <v>45097</v>
      </c>
      <c r="F13" s="1570">
        <v>45098</v>
      </c>
      <c r="G13" s="1572"/>
      <c r="H13" s="1143"/>
      <c r="I13" s="1142"/>
      <c r="J13" s="1142"/>
      <c r="K13" s="1142"/>
      <c r="L13" s="1142"/>
      <c r="M13" s="1142"/>
    </row>
    <row r="14" spans="1:14" s="14" customFormat="1" ht="17.25" hidden="1" customHeight="1" thickTop="1" thickBot="1">
      <c r="A14" s="2190"/>
      <c r="B14" s="2190"/>
      <c r="C14" s="964" t="s">
        <v>598</v>
      </c>
      <c r="D14" s="408" t="s">
        <v>1807</v>
      </c>
      <c r="E14" s="408">
        <v>45101</v>
      </c>
      <c r="F14" s="409">
        <v>45102</v>
      </c>
      <c r="G14" s="1571"/>
      <c r="H14" s="422"/>
      <c r="I14" s="415"/>
      <c r="J14" s="414"/>
      <c r="K14" s="414"/>
      <c r="L14" s="414"/>
      <c r="M14" s="414"/>
    </row>
    <row r="15" spans="1:14" s="14" customFormat="1" ht="17.25" hidden="1" customHeight="1" thickTop="1" thickBot="1">
      <c r="A15" s="2190"/>
      <c r="B15" s="2190"/>
      <c r="C15" s="964" t="s">
        <v>586</v>
      </c>
      <c r="D15" s="408" t="s">
        <v>1810</v>
      </c>
      <c r="E15" s="408">
        <v>45108</v>
      </c>
      <c r="F15" s="409">
        <v>45109</v>
      </c>
      <c r="G15" s="399" t="s">
        <v>2357</v>
      </c>
      <c r="H15" s="870" t="s">
        <v>2358</v>
      </c>
      <c r="I15" s="412">
        <v>45112</v>
      </c>
      <c r="J15" s="412">
        <f t="shared" ref="J15" si="12">I15+19</f>
        <v>45131</v>
      </c>
      <c r="K15" s="412">
        <f t="shared" ref="K15" si="13">I15+23</f>
        <v>45135</v>
      </c>
      <c r="L15" s="412">
        <f t="shared" ref="L15" si="14">I15+25</f>
        <v>45137</v>
      </c>
      <c r="M15" s="412">
        <f t="shared" ref="M15" si="15">I15+30</f>
        <v>45142</v>
      </c>
    </row>
    <row r="16" spans="1:14" ht="13.5" hidden="1" thickBot="1"/>
    <row r="17" spans="1:13" s="14" customFormat="1" ht="17.25" hidden="1" customHeight="1" thickTop="1">
      <c r="A17" s="2190"/>
      <c r="B17" s="2190"/>
      <c r="C17" s="964" t="s">
        <v>1813</v>
      </c>
      <c r="D17" s="408" t="s">
        <v>1814</v>
      </c>
      <c r="E17" s="408">
        <v>45115</v>
      </c>
      <c r="F17" s="409">
        <v>45116</v>
      </c>
      <c r="G17" s="421" t="s">
        <v>2359</v>
      </c>
      <c r="H17" s="411" t="s">
        <v>2360</v>
      </c>
      <c r="I17" s="408">
        <v>45119</v>
      </c>
      <c r="J17" s="412">
        <f t="shared" ref="J17" si="16">I17+19</f>
        <v>45138</v>
      </c>
      <c r="K17" s="412">
        <f t="shared" ref="K17" si="17">I17+23</f>
        <v>45142</v>
      </c>
      <c r="L17" s="412">
        <f t="shared" ref="L17" si="18">I17+25</f>
        <v>45144</v>
      </c>
      <c r="M17" s="412">
        <f t="shared" ref="M17" si="19">I17+30</f>
        <v>45149</v>
      </c>
    </row>
    <row r="18" spans="1:13" s="14" customFormat="1" ht="17.25" hidden="1" customHeight="1" thickBot="1">
      <c r="A18" s="2190"/>
      <c r="B18" s="2190"/>
      <c r="C18" s="965"/>
      <c r="D18" s="414"/>
      <c r="E18" s="414"/>
      <c r="F18" s="415"/>
      <c r="G18" s="1222"/>
      <c r="H18" s="422"/>
      <c r="I18" s="414"/>
      <c r="J18" s="414"/>
      <c r="K18" s="414"/>
      <c r="L18" s="414"/>
      <c r="M18" s="414"/>
    </row>
    <row r="19" spans="1:13" s="14" customFormat="1" ht="17.25" hidden="1" customHeight="1" thickTop="1">
      <c r="A19" s="2190" t="s">
        <v>1816</v>
      </c>
      <c r="B19" s="2190"/>
      <c r="C19" s="964" t="s">
        <v>1817</v>
      </c>
      <c r="D19" s="408" t="s">
        <v>1818</v>
      </c>
      <c r="E19" s="408">
        <v>45126</v>
      </c>
      <c r="F19" s="409">
        <v>45127</v>
      </c>
      <c r="G19" s="421" t="s">
        <v>2361</v>
      </c>
      <c r="H19" s="411" t="s">
        <v>2362</v>
      </c>
      <c r="I19" s="408">
        <v>45129</v>
      </c>
      <c r="J19" s="412">
        <f>I19+19</f>
        <v>45148</v>
      </c>
      <c r="K19" s="412">
        <f>I19+23</f>
        <v>45152</v>
      </c>
      <c r="L19" s="412">
        <f>I19+25</f>
        <v>45154</v>
      </c>
      <c r="M19" s="412">
        <f>I19+30</f>
        <v>45159</v>
      </c>
    </row>
    <row r="20" spans="1:13" s="14" customFormat="1" ht="17.25" hidden="1" customHeight="1" thickBot="1">
      <c r="A20" s="2190"/>
      <c r="B20" s="2190"/>
      <c r="C20" s="965"/>
      <c r="D20" s="414"/>
      <c r="E20" s="414"/>
      <c r="F20" s="415"/>
      <c r="G20" s="1222"/>
      <c r="H20" s="422"/>
      <c r="I20" s="414"/>
      <c r="J20" s="414"/>
      <c r="K20" s="414"/>
      <c r="L20" s="414"/>
      <c r="M20" s="414"/>
    </row>
    <row r="21" spans="1:13" s="14" customFormat="1" ht="17.25" hidden="1" customHeight="1" thickTop="1">
      <c r="A21" s="2190" t="s">
        <v>606</v>
      </c>
      <c r="B21" s="2190"/>
      <c r="C21" s="964" t="s">
        <v>1813</v>
      </c>
      <c r="D21" s="408" t="s">
        <v>1821</v>
      </c>
      <c r="E21" s="408">
        <v>45128</v>
      </c>
      <c r="F21" s="409">
        <v>45129</v>
      </c>
      <c r="G21" s="421" t="s">
        <v>2363</v>
      </c>
      <c r="H21" s="411" t="s">
        <v>2364</v>
      </c>
      <c r="I21" s="408">
        <v>45133</v>
      </c>
      <c r="J21" s="412">
        <f>I21+19</f>
        <v>45152</v>
      </c>
      <c r="K21" s="412">
        <f>I21+23</f>
        <v>45156</v>
      </c>
      <c r="L21" s="412">
        <f>I21+25</f>
        <v>45158</v>
      </c>
      <c r="M21" s="412">
        <f>I21+30</f>
        <v>45163</v>
      </c>
    </row>
    <row r="22" spans="1:13" s="14" customFormat="1" ht="17.25" hidden="1" customHeight="1" thickBot="1">
      <c r="A22" s="2190"/>
      <c r="B22" s="2190"/>
      <c r="C22" s="965"/>
      <c r="D22" s="414"/>
      <c r="E22" s="414"/>
      <c r="F22" s="415"/>
      <c r="G22" s="1222"/>
      <c r="H22" s="422"/>
      <c r="I22" s="414"/>
      <c r="J22" s="414"/>
      <c r="K22" s="414"/>
      <c r="L22" s="414"/>
      <c r="M22" s="414"/>
    </row>
    <row r="23" spans="1:13" s="14" customFormat="1" ht="17.25" hidden="1" customHeight="1" thickTop="1">
      <c r="A23" s="2190" t="s">
        <v>1826</v>
      </c>
      <c r="B23" s="2190"/>
      <c r="C23" s="964" t="s">
        <v>1827</v>
      </c>
      <c r="D23" s="408" t="s">
        <v>1828</v>
      </c>
      <c r="E23" s="408">
        <v>45138</v>
      </c>
      <c r="F23" s="409">
        <v>45140</v>
      </c>
      <c r="G23" s="421" t="s">
        <v>2365</v>
      </c>
      <c r="H23" s="411" t="s">
        <v>2366</v>
      </c>
      <c r="I23" s="408">
        <v>45141</v>
      </c>
      <c r="J23" s="412">
        <f>I23+19</f>
        <v>45160</v>
      </c>
      <c r="K23" s="412">
        <f>I23+23</f>
        <v>45164</v>
      </c>
      <c r="L23" s="412">
        <f>I23+25</f>
        <v>45166</v>
      </c>
      <c r="M23" s="412">
        <f>I23+30</f>
        <v>45171</v>
      </c>
    </row>
    <row r="24" spans="1:13" s="14" customFormat="1" ht="17.25" hidden="1" customHeight="1" thickBot="1">
      <c r="A24" s="2190"/>
      <c r="B24" s="2190"/>
      <c r="C24" s="965"/>
      <c r="D24" s="414"/>
      <c r="E24" s="414"/>
      <c r="F24" s="415"/>
      <c r="G24" s="1222"/>
      <c r="H24" s="422"/>
      <c r="I24" s="414"/>
      <c r="J24" s="414"/>
      <c r="K24" s="414"/>
      <c r="L24" s="414"/>
      <c r="M24" s="414"/>
    </row>
    <row r="25" spans="1:13" s="14" customFormat="1" ht="17.25" hidden="1" customHeight="1" thickTop="1" thickBot="1">
      <c r="A25" s="2190" t="s">
        <v>598</v>
      </c>
      <c r="B25" s="2190"/>
      <c r="C25" s="964" t="s">
        <v>586</v>
      </c>
      <c r="D25" s="408" t="s">
        <v>1831</v>
      </c>
      <c r="E25" s="414">
        <v>45145</v>
      </c>
      <c r="F25" s="415">
        <v>45148</v>
      </c>
      <c r="G25" s="421" t="s">
        <v>2367</v>
      </c>
      <c r="H25" s="411" t="s">
        <v>2368</v>
      </c>
      <c r="I25" s="408">
        <v>45154</v>
      </c>
      <c r="J25" s="412">
        <f>I25+19</f>
        <v>45173</v>
      </c>
      <c r="K25" s="412">
        <f>I25+23</f>
        <v>45177</v>
      </c>
      <c r="L25" s="412">
        <f>I25+25</f>
        <v>45179</v>
      </c>
      <c r="M25" s="412">
        <f>I25+30</f>
        <v>45184</v>
      </c>
    </row>
    <row r="26" spans="1:13" s="14" customFormat="1" ht="17.25" hidden="1" customHeight="1" thickTop="1" thickBot="1">
      <c r="A26" s="2190"/>
      <c r="B26" s="2190"/>
      <c r="C26" s="965"/>
      <c r="D26" s="414"/>
      <c r="E26" s="414"/>
      <c r="F26" s="415"/>
      <c r="G26" s="1222"/>
      <c r="H26" s="422"/>
      <c r="I26" s="414"/>
      <c r="J26" s="414"/>
      <c r="K26" s="414"/>
      <c r="L26" s="414"/>
      <c r="M26" s="414"/>
    </row>
    <row r="27" spans="1:13" s="14" customFormat="1" ht="17.25" hidden="1" customHeight="1" thickTop="1">
      <c r="A27" s="2190"/>
      <c r="B27" s="2190"/>
      <c r="C27" s="964"/>
      <c r="D27" s="408"/>
      <c r="E27" s="408"/>
      <c r="F27" s="409"/>
      <c r="G27" s="421" t="s">
        <v>2369</v>
      </c>
      <c r="H27" s="411" t="s">
        <v>2370</v>
      </c>
      <c r="I27" s="408">
        <v>45154</v>
      </c>
      <c r="J27" s="412">
        <f>I27+19</f>
        <v>45173</v>
      </c>
      <c r="K27" s="412">
        <f>I27+23</f>
        <v>45177</v>
      </c>
      <c r="L27" s="412">
        <f>I27+25</f>
        <v>45179</v>
      </c>
      <c r="M27" s="412">
        <f>I27+30</f>
        <v>45184</v>
      </c>
    </row>
    <row r="28" spans="1:13" s="14" customFormat="1" ht="17.25" hidden="1" customHeight="1" thickBot="1">
      <c r="A28" s="2190"/>
      <c r="B28" s="2190"/>
      <c r="C28" s="965"/>
      <c r="D28" s="414"/>
      <c r="E28" s="414"/>
      <c r="F28" s="415"/>
      <c r="G28" s="1222"/>
      <c r="H28" s="422"/>
      <c r="I28" s="414"/>
      <c r="J28" s="414"/>
      <c r="K28" s="414"/>
      <c r="L28" s="414"/>
      <c r="M28" s="414"/>
    </row>
    <row r="29" spans="1:13" s="14" customFormat="1" ht="17.25" hidden="1" customHeight="1" thickTop="1">
      <c r="A29" s="2190" t="s">
        <v>1834</v>
      </c>
      <c r="B29" s="2190"/>
      <c r="C29" s="964" t="s">
        <v>1835</v>
      </c>
      <c r="D29" s="408" t="s">
        <v>1836</v>
      </c>
      <c r="E29" s="408">
        <v>45153</v>
      </c>
      <c r="F29" s="409">
        <v>45155</v>
      </c>
      <c r="G29" s="421" t="s">
        <v>294</v>
      </c>
      <c r="H29" s="411" t="s">
        <v>2371</v>
      </c>
      <c r="I29" s="408">
        <v>45161</v>
      </c>
      <c r="J29" s="412">
        <f>I29+19</f>
        <v>45180</v>
      </c>
      <c r="K29" s="412">
        <f>I29+23</f>
        <v>45184</v>
      </c>
      <c r="L29" s="412">
        <f>I29+25</f>
        <v>45186</v>
      </c>
      <c r="M29" s="412">
        <f>I29+30</f>
        <v>45191</v>
      </c>
    </row>
    <row r="30" spans="1:13" s="14" customFormat="1" ht="17.25" hidden="1" customHeight="1" thickBot="1">
      <c r="A30" s="2190"/>
      <c r="B30" s="2190"/>
      <c r="C30" s="965"/>
      <c r="D30" s="414"/>
      <c r="E30" s="414"/>
      <c r="F30" s="415"/>
      <c r="G30" s="1222"/>
      <c r="H30" s="422"/>
      <c r="I30" s="414"/>
      <c r="J30" s="414"/>
      <c r="K30" s="414"/>
      <c r="L30" s="414"/>
      <c r="M30" s="414"/>
    </row>
    <row r="31" spans="1:13" s="14" customFormat="1" ht="17.25" hidden="1" customHeight="1" thickTop="1">
      <c r="A31" s="2190" t="s">
        <v>1839</v>
      </c>
      <c r="B31" s="2190"/>
      <c r="C31" s="964" t="s">
        <v>1840</v>
      </c>
      <c r="D31" s="408" t="s">
        <v>1841</v>
      </c>
      <c r="E31" s="408">
        <v>45160</v>
      </c>
      <c r="F31" s="409">
        <v>45161</v>
      </c>
      <c r="G31" s="421" t="s">
        <v>2351</v>
      </c>
      <c r="H31" s="411" t="s">
        <v>2372</v>
      </c>
      <c r="I31" s="408">
        <v>45168</v>
      </c>
      <c r="J31" s="412">
        <f>I31+19</f>
        <v>45187</v>
      </c>
      <c r="K31" s="412">
        <f>I31+23</f>
        <v>45191</v>
      </c>
      <c r="L31" s="412">
        <f>I31+25</f>
        <v>45193</v>
      </c>
      <c r="M31" s="412">
        <f>I31+30</f>
        <v>45198</v>
      </c>
    </row>
    <row r="32" spans="1:13" s="14" customFormat="1" ht="17.25" hidden="1" customHeight="1" thickBot="1">
      <c r="A32" s="2190" t="s">
        <v>1844</v>
      </c>
      <c r="B32" s="2190"/>
      <c r="C32" s="965" t="s">
        <v>1813</v>
      </c>
      <c r="D32" s="414" t="s">
        <v>1845</v>
      </c>
      <c r="E32" s="414">
        <v>45166</v>
      </c>
      <c r="F32" s="415">
        <v>45168</v>
      </c>
      <c r="G32" s="1222"/>
      <c r="H32" s="422"/>
      <c r="I32" s="414"/>
      <c r="J32" s="414"/>
      <c r="K32" s="414"/>
      <c r="L32" s="414"/>
      <c r="M32" s="414"/>
    </row>
    <row r="33" spans="1:13" s="14" customFormat="1" ht="17.25" hidden="1" customHeight="1" thickTop="1">
      <c r="A33" s="2190"/>
      <c r="B33" s="2190"/>
      <c r="C33" s="964" t="s">
        <v>1817</v>
      </c>
      <c r="D33" s="408" t="s">
        <v>1848</v>
      </c>
      <c r="E33" s="408">
        <v>45173</v>
      </c>
      <c r="F33" s="409">
        <v>45175</v>
      </c>
      <c r="G33" s="421" t="s">
        <v>2373</v>
      </c>
      <c r="H33" s="411" t="s">
        <v>2374</v>
      </c>
      <c r="I33" s="408">
        <v>45176</v>
      </c>
      <c r="J33" s="412">
        <f>I33+19</f>
        <v>45195</v>
      </c>
      <c r="K33" s="412">
        <f>I33+23</f>
        <v>45199</v>
      </c>
      <c r="L33" s="412">
        <f>I33+25</f>
        <v>45201</v>
      </c>
      <c r="M33" s="412">
        <f>I33+30</f>
        <v>45206</v>
      </c>
    </row>
    <row r="34" spans="1:13" s="14" customFormat="1" ht="17.25" hidden="1" customHeight="1" thickBot="1">
      <c r="A34" s="2190"/>
      <c r="B34" s="2190"/>
      <c r="C34" s="965"/>
      <c r="D34" s="414"/>
      <c r="E34" s="414"/>
      <c r="F34" s="415"/>
      <c r="G34" s="1222"/>
      <c r="H34" s="422"/>
      <c r="I34" s="414"/>
      <c r="J34" s="414"/>
      <c r="K34" s="414"/>
      <c r="L34" s="414"/>
      <c r="M34" s="414"/>
    </row>
    <row r="35" spans="1:13" s="14" customFormat="1" ht="17.25" hidden="1" customHeight="1" thickTop="1">
      <c r="A35" s="2190"/>
      <c r="B35" s="2190"/>
      <c r="C35" s="964" t="s">
        <v>606</v>
      </c>
      <c r="D35" s="408" t="s">
        <v>1850</v>
      </c>
      <c r="E35" s="408">
        <v>45179</v>
      </c>
      <c r="F35" s="409">
        <v>45181</v>
      </c>
      <c r="G35" s="421" t="s">
        <v>2375</v>
      </c>
      <c r="H35" s="411" t="s">
        <v>2376</v>
      </c>
      <c r="I35" s="408">
        <v>45182</v>
      </c>
      <c r="J35" s="412">
        <f>I35+19</f>
        <v>45201</v>
      </c>
      <c r="K35" s="412">
        <f>I35+23</f>
        <v>45205</v>
      </c>
      <c r="L35" s="412">
        <f>I35+25</f>
        <v>45207</v>
      </c>
      <c r="M35" s="412">
        <f>I35+30</f>
        <v>45212</v>
      </c>
    </row>
    <row r="36" spans="1:13" s="14" customFormat="1" ht="17.25" hidden="1" customHeight="1" thickBot="1">
      <c r="A36" s="2190"/>
      <c r="B36" s="2190"/>
      <c r="C36" s="965"/>
      <c r="D36" s="414"/>
      <c r="E36" s="414"/>
      <c r="F36" s="415"/>
      <c r="G36" s="1222"/>
      <c r="H36" s="422"/>
      <c r="I36" s="414"/>
      <c r="J36" s="414"/>
      <c r="K36" s="414"/>
      <c r="L36" s="414"/>
      <c r="M36" s="414"/>
    </row>
    <row r="37" spans="1:13" s="14" customFormat="1" ht="17.25" hidden="1" customHeight="1" thickTop="1">
      <c r="A37" s="2190" t="s">
        <v>1851</v>
      </c>
      <c r="B37" s="2190"/>
      <c r="C37" s="1443" t="s">
        <v>1852</v>
      </c>
      <c r="D37" s="408" t="s">
        <v>1853</v>
      </c>
      <c r="E37" s="408">
        <v>45186</v>
      </c>
      <c r="F37" s="409">
        <v>45187</v>
      </c>
      <c r="G37" s="421" t="s">
        <v>2353</v>
      </c>
      <c r="H37" s="411" t="s">
        <v>2377</v>
      </c>
      <c r="I37" s="408">
        <v>45189</v>
      </c>
      <c r="J37" s="412">
        <f>I37+19</f>
        <v>45208</v>
      </c>
      <c r="K37" s="412">
        <f>I37+23</f>
        <v>45212</v>
      </c>
      <c r="L37" s="412">
        <f>I37+25</f>
        <v>45214</v>
      </c>
      <c r="M37" s="412">
        <f>I37+30</f>
        <v>45219</v>
      </c>
    </row>
    <row r="38" spans="1:13" s="14" customFormat="1" ht="17.25" hidden="1" customHeight="1" thickBot="1">
      <c r="A38" s="2190"/>
      <c r="B38" s="2190"/>
      <c r="C38" s="965"/>
      <c r="D38" s="414"/>
      <c r="E38" s="414"/>
      <c r="F38" s="415"/>
      <c r="G38" s="1222"/>
      <c r="H38" s="422"/>
      <c r="I38" s="414"/>
      <c r="J38" s="414"/>
      <c r="K38" s="414"/>
      <c r="L38" s="414"/>
      <c r="M38" s="414"/>
    </row>
    <row r="39" spans="1:13" s="14" customFormat="1" ht="17.25" hidden="1" customHeight="1" thickTop="1">
      <c r="A39" s="2190" t="s">
        <v>1855</v>
      </c>
      <c r="B39" s="2190"/>
      <c r="C39" s="964" t="s">
        <v>1856</v>
      </c>
      <c r="D39" s="408" t="s">
        <v>1857</v>
      </c>
      <c r="E39" s="408">
        <v>45196</v>
      </c>
      <c r="F39" s="409">
        <v>45197</v>
      </c>
      <c r="G39" s="421" t="s">
        <v>2355</v>
      </c>
      <c r="H39" s="411" t="s">
        <v>2378</v>
      </c>
      <c r="I39" s="408">
        <v>45196</v>
      </c>
      <c r="J39" s="412">
        <f>I39+19</f>
        <v>45215</v>
      </c>
      <c r="K39" s="412">
        <f>I39+23</f>
        <v>45219</v>
      </c>
      <c r="L39" s="412">
        <f>I39+25</f>
        <v>45221</v>
      </c>
      <c r="M39" s="412">
        <f>I39+30</f>
        <v>45226</v>
      </c>
    </row>
    <row r="40" spans="1:13" s="14" customFormat="1" ht="17.25" hidden="1" customHeight="1" thickBot="1">
      <c r="A40" s="2190"/>
      <c r="B40" s="2190"/>
      <c r="C40" s="965"/>
      <c r="D40" s="414"/>
      <c r="E40" s="414"/>
      <c r="F40" s="415"/>
      <c r="G40" s="1222"/>
      <c r="H40" s="422"/>
      <c r="I40" s="414"/>
      <c r="J40" s="414"/>
      <c r="K40" s="414"/>
      <c r="L40" s="414"/>
      <c r="M40" s="414"/>
    </row>
    <row r="41" spans="1:13" s="14" customFormat="1" ht="17.25" hidden="1" customHeight="1" thickTop="1">
      <c r="A41" s="2190"/>
      <c r="B41" s="2190"/>
      <c r="C41" s="964" t="s">
        <v>1859</v>
      </c>
      <c r="D41" s="408" t="s">
        <v>1860</v>
      </c>
      <c r="E41" s="408">
        <v>45200</v>
      </c>
      <c r="F41" s="409">
        <v>45200</v>
      </c>
      <c r="G41" s="489" t="s">
        <v>2379</v>
      </c>
      <c r="H41" s="411" t="s">
        <v>2380</v>
      </c>
      <c r="I41" s="408">
        <v>45203</v>
      </c>
      <c r="J41" s="1593" t="s">
        <v>2381</v>
      </c>
      <c r="K41" s="1593" t="s">
        <v>2381</v>
      </c>
      <c r="L41" s="1593" t="s">
        <v>2381</v>
      </c>
      <c r="M41" s="453"/>
    </row>
    <row r="42" spans="1:13" s="14" customFormat="1" ht="17.25" hidden="1" customHeight="1" thickBot="1">
      <c r="A42" s="2190"/>
      <c r="B42" s="2190"/>
      <c r="C42" s="965"/>
      <c r="D42" s="414"/>
      <c r="E42" s="414"/>
      <c r="F42" s="415"/>
      <c r="G42" s="1222"/>
      <c r="H42" s="422"/>
      <c r="I42" s="414"/>
      <c r="J42" s="671"/>
      <c r="K42" s="671"/>
      <c r="L42" s="671"/>
      <c r="M42" s="170"/>
    </row>
    <row r="43" spans="1:13" s="14" customFormat="1" ht="17.25" hidden="1" customHeight="1" thickTop="1">
      <c r="A43" s="2190"/>
      <c r="B43" s="2190"/>
      <c r="C43" s="964" t="s">
        <v>1817</v>
      </c>
      <c r="D43" s="408" t="s">
        <v>1862</v>
      </c>
      <c r="E43" s="408">
        <v>45206</v>
      </c>
      <c r="F43" s="409">
        <v>45207</v>
      </c>
      <c r="G43" s="421" t="s">
        <v>2359</v>
      </c>
      <c r="H43" s="411" t="s">
        <v>2382</v>
      </c>
      <c r="I43" s="408">
        <v>45210</v>
      </c>
      <c r="J43" s="412">
        <f>I43+19</f>
        <v>45229</v>
      </c>
      <c r="K43" s="412">
        <f>I43+23</f>
        <v>45233</v>
      </c>
      <c r="L43" s="412">
        <f>I43+25</f>
        <v>45235</v>
      </c>
      <c r="M43" s="412">
        <f>I43+30</f>
        <v>45240</v>
      </c>
    </row>
    <row r="44" spans="1:13" s="14" customFormat="1" ht="17.25" hidden="1" customHeight="1" thickBot="1">
      <c r="A44" s="2190"/>
      <c r="B44" s="2190"/>
      <c r="C44" s="965"/>
      <c r="D44" s="414"/>
      <c r="E44" s="414"/>
      <c r="F44" s="415"/>
      <c r="G44" s="1222"/>
      <c r="H44" s="422"/>
      <c r="I44" s="414"/>
      <c r="J44" s="414"/>
      <c r="K44" s="414"/>
      <c r="L44" s="414"/>
      <c r="M44" s="414"/>
    </row>
    <row r="45" spans="1:13" s="14" customFormat="1" ht="17.25" hidden="1" customHeight="1" thickTop="1">
      <c r="A45" s="2190" t="s">
        <v>1864</v>
      </c>
      <c r="B45" s="2190"/>
      <c r="C45" s="964" t="s">
        <v>1865</v>
      </c>
      <c r="D45" s="408" t="s">
        <v>1866</v>
      </c>
      <c r="E45" s="408">
        <v>45215</v>
      </c>
      <c r="F45" s="409">
        <v>45217</v>
      </c>
      <c r="G45" s="489" t="s">
        <v>2379</v>
      </c>
      <c r="H45" s="411" t="s">
        <v>2383</v>
      </c>
      <c r="I45" s="408">
        <v>45217</v>
      </c>
      <c r="J45" s="1593" t="s">
        <v>2384</v>
      </c>
      <c r="K45" s="1593" t="s">
        <v>2385</v>
      </c>
      <c r="L45" s="1593" t="s">
        <v>2385</v>
      </c>
      <c r="M45" s="453"/>
    </row>
    <row r="46" spans="1:13" s="14" customFormat="1" ht="17.25" hidden="1" customHeight="1" thickBot="1">
      <c r="A46" s="2190"/>
      <c r="B46" s="2190"/>
      <c r="C46" s="965"/>
      <c r="D46" s="414"/>
      <c r="E46" s="414"/>
      <c r="F46" s="415"/>
      <c r="G46" s="1222"/>
      <c r="H46" s="422"/>
      <c r="I46" s="414"/>
      <c r="J46" s="671"/>
      <c r="K46" s="671"/>
      <c r="L46" s="671"/>
      <c r="M46" s="170"/>
    </row>
    <row r="47" spans="1:13" s="14" customFormat="1" ht="17.25" hidden="1" customHeight="1" thickTop="1" thickBot="1">
      <c r="A47" s="2190" t="s">
        <v>1868</v>
      </c>
      <c r="B47" s="2190"/>
      <c r="C47" s="964" t="s">
        <v>1869</v>
      </c>
      <c r="D47" s="408" t="s">
        <v>1870</v>
      </c>
      <c r="E47" s="408">
        <v>45221</v>
      </c>
      <c r="F47" s="409">
        <v>45222</v>
      </c>
      <c r="G47" s="421" t="s">
        <v>2363</v>
      </c>
      <c r="H47" s="411" t="s">
        <v>2386</v>
      </c>
      <c r="I47" s="408">
        <v>45224</v>
      </c>
      <c r="J47" s="412">
        <f>I47+19</f>
        <v>45243</v>
      </c>
      <c r="K47" s="412">
        <f>I47+23</f>
        <v>45247</v>
      </c>
      <c r="L47" s="412">
        <f>I47+25</f>
        <v>45249</v>
      </c>
      <c r="M47" s="412">
        <f>I47+30</f>
        <v>45254</v>
      </c>
    </row>
    <row r="48" spans="1:13" ht="13.5" hidden="1" thickBot="1"/>
    <row r="49" spans="1:14" s="14" customFormat="1" ht="17.25" hidden="1" customHeight="1" thickTop="1">
      <c r="A49" s="2190" t="s">
        <v>586</v>
      </c>
      <c r="B49" s="2190"/>
      <c r="C49" s="964" t="s">
        <v>246</v>
      </c>
      <c r="D49" s="408" t="s">
        <v>1872</v>
      </c>
      <c r="E49" s="408">
        <v>45228</v>
      </c>
      <c r="F49" s="409">
        <v>45228</v>
      </c>
      <c r="G49" s="489" t="s">
        <v>2379</v>
      </c>
      <c r="H49" s="411" t="s">
        <v>2387</v>
      </c>
      <c r="I49" s="408">
        <v>45231</v>
      </c>
      <c r="J49" s="1593" t="s">
        <v>2388</v>
      </c>
      <c r="K49" s="1593" t="s">
        <v>2389</v>
      </c>
      <c r="L49" s="1593" t="s">
        <v>2389</v>
      </c>
      <c r="M49" s="453"/>
      <c r="N49" s="27"/>
    </row>
    <row r="50" spans="1:14" s="14" customFormat="1" ht="17.25" hidden="1" customHeight="1" thickBot="1">
      <c r="A50" s="2190"/>
      <c r="B50" s="2190"/>
      <c r="C50" s="965"/>
      <c r="D50" s="414"/>
      <c r="E50" s="414"/>
      <c r="F50" s="415"/>
      <c r="G50" s="1222"/>
      <c r="H50" s="422"/>
      <c r="I50" s="414"/>
      <c r="J50" s="671"/>
      <c r="K50" s="671"/>
      <c r="L50" s="671"/>
      <c r="M50" s="170"/>
      <c r="N50" s="27"/>
    </row>
    <row r="51" spans="1:14" s="14" customFormat="1" ht="17.25" hidden="1" customHeight="1" thickTop="1">
      <c r="A51" s="2190"/>
      <c r="B51" s="2190"/>
      <c r="C51" s="964" t="s">
        <v>1859</v>
      </c>
      <c r="D51" s="408" t="s">
        <v>1874</v>
      </c>
      <c r="E51" s="408">
        <v>45234</v>
      </c>
      <c r="F51" s="409">
        <v>45237</v>
      </c>
      <c r="G51" s="1455" t="s">
        <v>2390</v>
      </c>
      <c r="H51" s="411" t="s">
        <v>2391</v>
      </c>
      <c r="I51" s="408">
        <v>45238</v>
      </c>
      <c r="J51" s="412">
        <f>I51+19</f>
        <v>45257</v>
      </c>
      <c r="K51" s="412">
        <f>I51+23</f>
        <v>45261</v>
      </c>
      <c r="L51" s="412">
        <f>I51+25</f>
        <v>45263</v>
      </c>
      <c r="M51" s="412">
        <f>I51+30</f>
        <v>45268</v>
      </c>
      <c r="N51" s="27" t="s">
        <v>2392</v>
      </c>
    </row>
    <row r="52" spans="1:14" s="14" customFormat="1" ht="17.25" hidden="1" customHeight="1" thickBot="1">
      <c r="A52" s="2190"/>
      <c r="B52" s="2190"/>
      <c r="C52" s="965"/>
      <c r="D52" s="414"/>
      <c r="E52" s="414"/>
      <c r="F52" s="415"/>
      <c r="G52" s="1222"/>
      <c r="H52" s="422"/>
      <c r="I52" s="414"/>
      <c r="J52" s="414"/>
      <c r="K52" s="414"/>
      <c r="L52" s="414"/>
      <c r="M52" s="414"/>
      <c r="N52" s="1256">
        <v>45271</v>
      </c>
    </row>
    <row r="53" spans="1:14" s="14" customFormat="1" ht="17.25" hidden="1" customHeight="1" thickTop="1">
      <c r="A53" s="2190"/>
      <c r="B53" s="2190"/>
      <c r="C53" s="964"/>
      <c r="D53" s="408"/>
      <c r="E53" s="408"/>
      <c r="F53" s="409"/>
      <c r="G53" s="1455" t="s">
        <v>2393</v>
      </c>
      <c r="H53" s="411" t="s">
        <v>2394</v>
      </c>
      <c r="I53" s="408">
        <v>45245</v>
      </c>
      <c r="J53" s="412">
        <f>I53+19</f>
        <v>45264</v>
      </c>
      <c r="K53" s="412">
        <f>I53+23</f>
        <v>45268</v>
      </c>
      <c r="L53" s="412">
        <f>I53+25</f>
        <v>45270</v>
      </c>
      <c r="M53" s="412">
        <f>I53+30</f>
        <v>45275</v>
      </c>
      <c r="N53" s="27"/>
    </row>
    <row r="54" spans="1:14" s="14" customFormat="1" ht="17.25" hidden="1" customHeight="1" thickBot="1">
      <c r="A54" s="2190"/>
      <c r="B54" s="2190"/>
      <c r="C54" s="965"/>
      <c r="D54" s="414"/>
      <c r="E54" s="414"/>
      <c r="F54" s="415"/>
      <c r="G54" s="1222"/>
      <c r="H54" s="422"/>
      <c r="I54" s="414"/>
      <c r="J54" s="414"/>
      <c r="K54" s="414"/>
      <c r="L54" s="414"/>
      <c r="M54" s="414"/>
      <c r="N54" s="27"/>
    </row>
    <row r="55" spans="1:14" s="14" customFormat="1" ht="17.25" hidden="1" customHeight="1" thickTop="1">
      <c r="A55" s="2190" t="s">
        <v>1817</v>
      </c>
      <c r="B55" s="2190"/>
      <c r="C55" s="964" t="s">
        <v>1877</v>
      </c>
      <c r="D55" s="408" t="s">
        <v>1878</v>
      </c>
      <c r="E55" s="408">
        <v>45244</v>
      </c>
      <c r="F55" s="409">
        <v>45246</v>
      </c>
      <c r="G55" s="1455" t="s">
        <v>2361</v>
      </c>
      <c r="H55" s="411" t="s">
        <v>2395</v>
      </c>
      <c r="I55" s="408">
        <v>45252</v>
      </c>
      <c r="J55" s="412">
        <f>I55+19</f>
        <v>45271</v>
      </c>
      <c r="K55" s="412">
        <f>I55+23</f>
        <v>45275</v>
      </c>
      <c r="L55" s="412">
        <f>I55+25</f>
        <v>45277</v>
      </c>
      <c r="M55" s="412">
        <f>I55+30</f>
        <v>45282</v>
      </c>
      <c r="N55" s="27" t="s">
        <v>2392</v>
      </c>
    </row>
    <row r="56" spans="1:14" s="14" customFormat="1" ht="17.25" hidden="1" customHeight="1" thickBot="1">
      <c r="A56" s="2190"/>
      <c r="B56" s="2190"/>
      <c r="C56" s="965"/>
      <c r="D56" s="414"/>
      <c r="E56" s="414"/>
      <c r="F56" s="415"/>
      <c r="G56" s="1222"/>
      <c r="H56" s="422"/>
      <c r="I56" s="414"/>
      <c r="J56" s="414"/>
      <c r="K56" s="414"/>
      <c r="L56" s="414"/>
      <c r="M56" s="414"/>
      <c r="N56" s="27" t="s">
        <v>2396</v>
      </c>
    </row>
    <row r="57" spans="1:14" s="14" customFormat="1" ht="17.25" hidden="1" customHeight="1" thickTop="1" thickBot="1">
      <c r="A57" s="2190" t="s">
        <v>606</v>
      </c>
      <c r="B57" s="2190"/>
      <c r="C57" s="965" t="s">
        <v>1880</v>
      </c>
      <c r="D57" s="414" t="s">
        <v>1881</v>
      </c>
      <c r="E57" s="414">
        <v>45253</v>
      </c>
      <c r="F57" s="415">
        <v>45253</v>
      </c>
      <c r="G57" s="1455" t="s">
        <v>2357</v>
      </c>
      <c r="H57" s="411" t="s">
        <v>2397</v>
      </c>
      <c r="I57" s="408">
        <v>45259</v>
      </c>
      <c r="J57" s="412">
        <f>I57+19</f>
        <v>45278</v>
      </c>
      <c r="K57" s="412">
        <f>I57+23</f>
        <v>45282</v>
      </c>
      <c r="L57" s="412">
        <f>I57+25</f>
        <v>45284</v>
      </c>
      <c r="M57" s="412">
        <f>I57+30</f>
        <v>45289</v>
      </c>
      <c r="N57" s="27"/>
    </row>
    <row r="58" spans="1:14" s="14" customFormat="1" ht="17.25" hidden="1" customHeight="1" thickTop="1" thickBot="1">
      <c r="A58" s="2190" t="s">
        <v>1883</v>
      </c>
      <c r="B58" s="2190"/>
      <c r="C58" s="1443" t="s">
        <v>1865</v>
      </c>
      <c r="D58" s="408" t="s">
        <v>1884</v>
      </c>
      <c r="E58" s="408">
        <v>45257</v>
      </c>
      <c r="F58" s="409">
        <v>45258</v>
      </c>
      <c r="G58" s="1222"/>
      <c r="H58" s="422"/>
      <c r="I58" s="414"/>
      <c r="J58" s="414"/>
      <c r="K58" s="414"/>
      <c r="L58" s="414"/>
      <c r="M58" s="414"/>
      <c r="N58" s="27"/>
    </row>
    <row r="59" spans="1:14" s="14" customFormat="1" ht="17.25" hidden="1" customHeight="1" thickTop="1">
      <c r="A59" s="2190" t="s">
        <v>1885</v>
      </c>
      <c r="B59" s="2190"/>
      <c r="C59" s="1455" t="s">
        <v>606</v>
      </c>
      <c r="D59" s="408" t="s">
        <v>1886</v>
      </c>
      <c r="E59" s="408">
        <v>45267</v>
      </c>
      <c r="F59" s="409">
        <v>45268</v>
      </c>
      <c r="G59" s="489" t="s">
        <v>2379</v>
      </c>
      <c r="H59" s="411" t="s">
        <v>2398</v>
      </c>
      <c r="I59" s="408">
        <v>45266</v>
      </c>
      <c r="J59" s="1593" t="s">
        <v>2399</v>
      </c>
      <c r="K59" s="1593" t="s">
        <v>2399</v>
      </c>
      <c r="L59" s="1593" t="s">
        <v>2399</v>
      </c>
      <c r="M59" s="453"/>
      <c r="N59" s="27"/>
    </row>
    <row r="60" spans="1:14" s="14" customFormat="1" ht="17.25" hidden="1" customHeight="1" thickBot="1">
      <c r="A60" s="2190"/>
      <c r="B60" s="2190"/>
      <c r="C60" s="965"/>
      <c r="D60" s="414"/>
      <c r="E60" s="414"/>
      <c r="F60" s="415"/>
      <c r="G60" s="1222"/>
      <c r="H60" s="422"/>
      <c r="I60" s="414"/>
      <c r="J60" s="671"/>
      <c r="K60" s="671"/>
      <c r="L60" s="671"/>
      <c r="M60" s="170"/>
      <c r="N60" s="27"/>
    </row>
    <row r="61" spans="1:14" s="14" customFormat="1" ht="17.25" hidden="1" customHeight="1" thickTop="1">
      <c r="A61" s="2190"/>
      <c r="B61" s="2190"/>
      <c r="C61" s="964"/>
      <c r="D61" s="408"/>
      <c r="E61" s="408"/>
      <c r="F61" s="409"/>
      <c r="G61" s="1455" t="s">
        <v>2375</v>
      </c>
      <c r="H61" s="411" t="s">
        <v>2400</v>
      </c>
      <c r="I61" s="408">
        <v>45273</v>
      </c>
      <c r="J61" s="412">
        <f>I61+19</f>
        <v>45292</v>
      </c>
      <c r="K61" s="412">
        <f>I61+23</f>
        <v>45296</v>
      </c>
      <c r="L61" s="412">
        <f>I61+25</f>
        <v>45298</v>
      </c>
      <c r="M61" s="412">
        <f>I61+30</f>
        <v>45303</v>
      </c>
      <c r="N61" s="27" t="s">
        <v>2392</v>
      </c>
    </row>
    <row r="62" spans="1:14" s="14" customFormat="1" ht="17.25" hidden="1" customHeight="1" thickBot="1">
      <c r="A62" s="2190"/>
      <c r="B62" s="2190"/>
      <c r="C62" s="965"/>
      <c r="D62" s="414"/>
      <c r="E62" s="414"/>
      <c r="F62" s="415"/>
      <c r="G62" s="1222"/>
      <c r="H62" s="422"/>
      <c r="I62" s="414"/>
      <c r="J62" s="414"/>
      <c r="K62" s="414"/>
      <c r="L62" s="414"/>
      <c r="M62" s="414"/>
      <c r="N62" s="27" t="s">
        <v>2396</v>
      </c>
    </row>
    <row r="63" spans="1:14" s="14" customFormat="1" ht="17.25" hidden="1" customHeight="1" thickTop="1" thickBot="1">
      <c r="A63" s="2190" t="s">
        <v>1889</v>
      </c>
      <c r="B63" s="2190"/>
      <c r="C63" s="964" t="s">
        <v>1890</v>
      </c>
      <c r="D63" s="408" t="s">
        <v>1891</v>
      </c>
      <c r="E63" s="408">
        <v>45277</v>
      </c>
      <c r="F63" s="409">
        <v>45279</v>
      </c>
      <c r="G63" s="489" t="s">
        <v>2379</v>
      </c>
      <c r="H63" s="411" t="s">
        <v>2401</v>
      </c>
      <c r="I63" s="408">
        <v>45280</v>
      </c>
      <c r="J63" s="1593" t="s">
        <v>2399</v>
      </c>
      <c r="K63" s="1593" t="s">
        <v>2399</v>
      </c>
      <c r="L63" s="1593" t="s">
        <v>2402</v>
      </c>
      <c r="M63" s="453"/>
      <c r="N63" s="27"/>
    </row>
    <row r="64" spans="1:14" ht="13.5" hidden="1" thickBot="1"/>
    <row r="65" spans="1:13" s="14" customFormat="1" ht="17.25" hidden="1" customHeight="1" thickTop="1" thickBot="1">
      <c r="A65" s="2190" t="s">
        <v>1817</v>
      </c>
      <c r="B65" s="2190"/>
      <c r="C65" s="1443" t="s">
        <v>1893</v>
      </c>
      <c r="D65" s="408" t="s">
        <v>1894</v>
      </c>
      <c r="E65" s="408">
        <v>45280</v>
      </c>
      <c r="F65" s="409">
        <v>45281</v>
      </c>
      <c r="G65" s="1455" t="s">
        <v>2403</v>
      </c>
      <c r="H65" s="411" t="s">
        <v>2404</v>
      </c>
      <c r="I65" s="408">
        <v>45287</v>
      </c>
      <c r="J65" s="412">
        <f>I65+19</f>
        <v>45306</v>
      </c>
      <c r="K65" s="412">
        <f>I65+23</f>
        <v>45310</v>
      </c>
      <c r="L65" s="412">
        <f>I65+25</f>
        <v>45312</v>
      </c>
      <c r="M65" s="412">
        <f>I65+30</f>
        <v>45317</v>
      </c>
    </row>
    <row r="66" spans="1:13" s="14" customFormat="1" ht="17.25" hidden="1" customHeight="1" thickTop="1" thickBot="1">
      <c r="A66" s="2190"/>
      <c r="B66" s="2190"/>
      <c r="C66" s="1455" t="s">
        <v>1880</v>
      </c>
      <c r="D66" s="408" t="s">
        <v>1895</v>
      </c>
      <c r="E66" s="408">
        <v>45286</v>
      </c>
      <c r="F66" s="409">
        <v>45287</v>
      </c>
      <c r="G66" s="1222"/>
      <c r="H66" s="422"/>
      <c r="I66" s="414"/>
      <c r="J66" s="414"/>
      <c r="K66" s="414"/>
      <c r="L66" s="414"/>
      <c r="M66" s="414"/>
    </row>
    <row r="67" spans="1:13" s="14" customFormat="1" ht="17.25" hidden="1" customHeight="1" thickTop="1">
      <c r="A67" s="2190"/>
      <c r="B67" s="2190"/>
      <c r="C67" s="1443"/>
      <c r="D67" s="408"/>
      <c r="E67" s="408"/>
      <c r="F67" s="409"/>
      <c r="G67" s="1455" t="s">
        <v>2405</v>
      </c>
      <c r="H67" s="411" t="s">
        <v>2406</v>
      </c>
      <c r="I67" s="408">
        <v>45294</v>
      </c>
      <c r="J67" s="412">
        <f>I67+19</f>
        <v>45313</v>
      </c>
      <c r="K67" s="412">
        <f>I67+23</f>
        <v>45317</v>
      </c>
      <c r="L67" s="412">
        <f>I67+25</f>
        <v>45319</v>
      </c>
      <c r="M67" s="412">
        <f>I67+30</f>
        <v>45324</v>
      </c>
    </row>
    <row r="68" spans="1:13" s="14" customFormat="1" ht="17.25" hidden="1" customHeight="1" thickBot="1">
      <c r="A68" s="2190"/>
      <c r="B68" s="2190"/>
      <c r="C68" s="965"/>
      <c r="D68" s="414"/>
      <c r="E68" s="414"/>
      <c r="F68" s="415"/>
      <c r="G68" s="1222"/>
      <c r="H68" s="422"/>
      <c r="I68" s="414"/>
      <c r="J68" s="414"/>
      <c r="K68" s="414"/>
      <c r="L68" s="414"/>
      <c r="M68" s="414"/>
    </row>
    <row r="69" spans="1:13" s="14" customFormat="1" ht="17.25" hidden="1" customHeight="1" thickTop="1">
      <c r="A69" s="2190" t="s">
        <v>1898</v>
      </c>
      <c r="B69" s="2190"/>
      <c r="C69" s="1455" t="s">
        <v>1877</v>
      </c>
      <c r="D69" s="408" t="s">
        <v>1899</v>
      </c>
      <c r="E69" s="408">
        <v>44928</v>
      </c>
      <c r="F69" s="409">
        <v>44929</v>
      </c>
      <c r="G69" s="1455" t="s">
        <v>2359</v>
      </c>
      <c r="H69" s="411" t="s">
        <v>2407</v>
      </c>
      <c r="I69" s="408">
        <v>45301</v>
      </c>
      <c r="J69" s="412">
        <f t="shared" ref="J69" si="20">I69+19</f>
        <v>45320</v>
      </c>
      <c r="K69" s="412">
        <f t="shared" ref="K69" si="21">I69+23</f>
        <v>45324</v>
      </c>
      <c r="L69" s="412">
        <f t="shared" ref="L69" si="22">I69+25</f>
        <v>45326</v>
      </c>
      <c r="M69" s="412">
        <f t="shared" ref="M69" si="23">I69+30</f>
        <v>45331</v>
      </c>
    </row>
    <row r="70" spans="1:13" s="14" customFormat="1" ht="17.25" hidden="1" customHeight="1" thickBot="1">
      <c r="A70" s="2190"/>
      <c r="B70" s="2190"/>
      <c r="C70" s="965"/>
      <c r="D70" s="414"/>
      <c r="E70" s="414"/>
      <c r="F70" s="415"/>
      <c r="G70" s="1222"/>
      <c r="H70" s="422"/>
      <c r="I70" s="414"/>
      <c r="J70" s="414"/>
      <c r="K70" s="414"/>
      <c r="L70" s="414"/>
      <c r="M70" s="414"/>
    </row>
    <row r="71" spans="1:13" s="14" customFormat="1" ht="17.25" hidden="1" customHeight="1" thickTop="1">
      <c r="A71" s="2190" t="s">
        <v>606</v>
      </c>
      <c r="B71" s="2190"/>
      <c r="C71" s="1455" t="s">
        <v>1865</v>
      </c>
      <c r="D71" s="408" t="s">
        <v>1901</v>
      </c>
      <c r="E71" s="408">
        <v>45300</v>
      </c>
      <c r="F71" s="409">
        <v>45302</v>
      </c>
      <c r="G71" s="1455" t="s">
        <v>2351</v>
      </c>
      <c r="H71" s="411" t="s">
        <v>2408</v>
      </c>
      <c r="I71" s="408">
        <v>45308</v>
      </c>
      <c r="J71" s="412">
        <f t="shared" ref="J71" si="24">I71+19</f>
        <v>45327</v>
      </c>
      <c r="K71" s="412">
        <f t="shared" ref="K71" si="25">I71+23</f>
        <v>45331</v>
      </c>
      <c r="L71" s="412">
        <f t="shared" ref="L71" si="26">I71+25</f>
        <v>45333</v>
      </c>
      <c r="M71" s="412">
        <f t="shared" ref="M71" si="27">I71+30</f>
        <v>45338</v>
      </c>
    </row>
    <row r="72" spans="1:13" s="14" customFormat="1" ht="17.25" hidden="1" customHeight="1" thickBot="1">
      <c r="A72" s="2190"/>
      <c r="B72" s="2190"/>
      <c r="C72" s="965"/>
      <c r="D72" s="414"/>
      <c r="E72" s="414"/>
      <c r="F72" s="415"/>
      <c r="G72" s="1222"/>
      <c r="H72" s="422"/>
      <c r="I72" s="414"/>
      <c r="J72" s="414"/>
      <c r="K72" s="414"/>
      <c r="L72" s="414"/>
      <c r="M72" s="414"/>
    </row>
    <row r="73" spans="1:13" s="14" customFormat="1" ht="17.25" hidden="1" customHeight="1" thickTop="1">
      <c r="A73" s="2190" t="s">
        <v>1903</v>
      </c>
      <c r="B73" s="2190"/>
      <c r="C73" s="1455" t="s">
        <v>1904</v>
      </c>
      <c r="D73" s="408" t="s">
        <v>1905</v>
      </c>
      <c r="E73" s="408">
        <v>45311</v>
      </c>
      <c r="F73" s="409">
        <v>45313</v>
      </c>
      <c r="G73" s="1455" t="s">
        <v>2363</v>
      </c>
      <c r="H73" s="411" t="s">
        <v>2409</v>
      </c>
      <c r="I73" s="408">
        <v>45315</v>
      </c>
      <c r="J73" s="412">
        <f t="shared" ref="J73" si="28">I73+19</f>
        <v>45334</v>
      </c>
      <c r="K73" s="412">
        <f t="shared" ref="K73" si="29">I73+23</f>
        <v>45338</v>
      </c>
      <c r="L73" s="412">
        <f t="shared" ref="L73" si="30">I73+25</f>
        <v>45340</v>
      </c>
      <c r="M73" s="412">
        <f t="shared" ref="M73" si="31">I73+30</f>
        <v>45345</v>
      </c>
    </row>
    <row r="74" spans="1:13" s="14" customFormat="1" ht="17.25" hidden="1" customHeight="1" thickBot="1">
      <c r="A74" s="2190"/>
      <c r="B74" s="2190"/>
      <c r="C74" s="965"/>
      <c r="D74" s="414"/>
      <c r="E74" s="414"/>
      <c r="F74" s="415"/>
      <c r="G74" s="1222"/>
      <c r="H74" s="422"/>
      <c r="I74" s="414"/>
      <c r="J74" s="414"/>
      <c r="K74" s="414"/>
      <c r="L74" s="414"/>
      <c r="M74" s="414"/>
    </row>
    <row r="75" spans="1:13" s="14" customFormat="1" ht="17.25" hidden="1" customHeight="1" thickTop="1">
      <c r="A75" s="2190"/>
      <c r="B75" s="2190"/>
      <c r="C75" s="1455" t="s">
        <v>1893</v>
      </c>
      <c r="D75" s="408" t="s">
        <v>1907</v>
      </c>
      <c r="E75" s="408">
        <v>45319</v>
      </c>
      <c r="F75" s="409">
        <v>45322</v>
      </c>
      <c r="G75" s="1455" t="s">
        <v>2410</v>
      </c>
      <c r="H75" s="411" t="s">
        <v>2411</v>
      </c>
      <c r="I75" s="408">
        <v>45323</v>
      </c>
      <c r="J75" s="412">
        <f>I75+27</f>
        <v>45350</v>
      </c>
      <c r="K75" s="412">
        <f>I75+32</f>
        <v>45355</v>
      </c>
      <c r="L75" s="412">
        <f>I75+35</f>
        <v>45358</v>
      </c>
      <c r="M75" s="412">
        <f>I75+42</f>
        <v>45365</v>
      </c>
    </row>
    <row r="76" spans="1:13" s="14" customFormat="1" ht="17.25" hidden="1" customHeight="1" thickBot="1">
      <c r="A76" s="2190"/>
      <c r="B76" s="2190"/>
      <c r="C76" s="965"/>
      <c r="D76" s="414"/>
      <c r="E76" s="414"/>
      <c r="F76" s="415"/>
      <c r="G76" s="1222"/>
      <c r="H76" s="422"/>
      <c r="I76" s="414"/>
      <c r="J76" s="414"/>
      <c r="K76" s="414"/>
      <c r="L76" s="414"/>
      <c r="M76" s="414"/>
    </row>
    <row r="77" spans="1:13" s="14" customFormat="1" ht="17.25" hidden="1" customHeight="1" thickTop="1">
      <c r="A77" s="2190"/>
      <c r="B77" s="2190"/>
      <c r="C77" s="1455" t="s">
        <v>1880</v>
      </c>
      <c r="D77" s="408" t="s">
        <v>1909</v>
      </c>
      <c r="E77" s="408">
        <v>45323</v>
      </c>
      <c r="F77" s="409">
        <v>45325</v>
      </c>
      <c r="G77" s="1455" t="s">
        <v>2412</v>
      </c>
      <c r="H77" s="411" t="s">
        <v>2413</v>
      </c>
      <c r="I77" s="408">
        <v>45329</v>
      </c>
      <c r="J77" s="412">
        <f t="shared" ref="J77" si="32">I77+19</f>
        <v>45348</v>
      </c>
      <c r="K77" s="412">
        <f t="shared" ref="K77" si="33">I77+23</f>
        <v>45352</v>
      </c>
      <c r="L77" s="412">
        <f t="shared" ref="L77" si="34">I77+25</f>
        <v>45354</v>
      </c>
      <c r="M77" s="412">
        <f t="shared" ref="M77" si="35">I77+30</f>
        <v>45359</v>
      </c>
    </row>
    <row r="78" spans="1:13" s="14" customFormat="1" ht="17.25" hidden="1" customHeight="1" thickBot="1">
      <c r="A78" s="2190"/>
      <c r="B78" s="2190"/>
      <c r="C78" s="965"/>
      <c r="D78" s="414"/>
      <c r="E78" s="414"/>
      <c r="F78" s="415"/>
      <c r="G78" s="1222"/>
      <c r="H78" s="422"/>
      <c r="I78" s="414"/>
      <c r="J78" s="414"/>
      <c r="K78" s="414"/>
      <c r="L78" s="414"/>
      <c r="M78" s="414"/>
    </row>
    <row r="79" spans="1:13" s="14" customFormat="1" ht="17.25" hidden="1" customHeight="1" thickTop="1" thickBot="1">
      <c r="A79" s="2190"/>
      <c r="B79" s="2190"/>
      <c r="C79" s="1455" t="s">
        <v>1817</v>
      </c>
      <c r="D79" s="408" t="s">
        <v>1911</v>
      </c>
      <c r="E79" s="408">
        <v>45331</v>
      </c>
      <c r="F79" s="409">
        <v>45333</v>
      </c>
      <c r="G79" s="1455" t="s">
        <v>2390</v>
      </c>
      <c r="H79" s="411" t="s">
        <v>2414</v>
      </c>
      <c r="I79" s="408">
        <v>45336</v>
      </c>
      <c r="J79" s="412">
        <f t="shared" ref="J79" si="36">I79+19</f>
        <v>45355</v>
      </c>
      <c r="K79" s="412">
        <f t="shared" ref="K79" si="37">I79+23</f>
        <v>45359</v>
      </c>
      <c r="L79" s="412">
        <f t="shared" ref="L79" si="38">I79+25</f>
        <v>45361</v>
      </c>
      <c r="M79" s="412">
        <f t="shared" ref="M79" si="39">I79+30</f>
        <v>45366</v>
      </c>
    </row>
    <row r="80" spans="1:13" ht="13.5" hidden="1" thickBot="1"/>
    <row r="81" spans="1:14" s="14" customFormat="1" ht="17.25" hidden="1" customHeight="1" thickTop="1">
      <c r="A81" s="2190" t="s">
        <v>606</v>
      </c>
      <c r="B81" s="2190"/>
      <c r="C81" s="1455" t="s">
        <v>1877</v>
      </c>
      <c r="D81" s="408" t="s">
        <v>1913</v>
      </c>
      <c r="E81" s="408">
        <v>45334</v>
      </c>
      <c r="F81" s="409">
        <v>45336</v>
      </c>
      <c r="G81" s="1443" t="s">
        <v>2393</v>
      </c>
      <c r="H81" s="411" t="s">
        <v>2415</v>
      </c>
      <c r="I81" s="408">
        <v>45343</v>
      </c>
      <c r="J81" s="412">
        <f>I81+27</f>
        <v>45370</v>
      </c>
      <c r="K81" s="412">
        <f>I81+32</f>
        <v>45375</v>
      </c>
      <c r="L81" s="412">
        <f>I81+35</f>
        <v>45378</v>
      </c>
      <c r="M81" s="412">
        <f>I81+42</f>
        <v>45385</v>
      </c>
      <c r="N81" s="39" t="s">
        <v>2416</v>
      </c>
    </row>
    <row r="82" spans="1:14" s="14" customFormat="1" ht="17.25" hidden="1" customHeight="1" thickBot="1">
      <c r="A82" s="2190"/>
      <c r="B82" s="2190"/>
      <c r="C82" s="965"/>
      <c r="D82" s="414"/>
      <c r="E82" s="414"/>
      <c r="F82" s="415"/>
      <c r="G82" s="1222"/>
      <c r="H82" s="422"/>
      <c r="I82" s="414"/>
      <c r="J82" s="414"/>
      <c r="K82" s="414"/>
      <c r="L82" s="414"/>
      <c r="M82" s="414"/>
      <c r="N82" s="14" t="s">
        <v>2417</v>
      </c>
    </row>
    <row r="83" spans="1:14" s="14" customFormat="1" ht="17.25" hidden="1" customHeight="1" thickTop="1">
      <c r="A83" s="2190"/>
      <c r="B83" s="2190"/>
      <c r="C83" s="1455"/>
      <c r="D83" s="408"/>
      <c r="E83" s="408"/>
      <c r="F83" s="409"/>
      <c r="G83" s="1706" t="s">
        <v>404</v>
      </c>
      <c r="H83" s="411" t="s">
        <v>2418</v>
      </c>
      <c r="I83" s="408">
        <v>45350</v>
      </c>
      <c r="J83" s="453"/>
      <c r="K83" s="453"/>
      <c r="L83" s="453"/>
      <c r="M83" s="453"/>
      <c r="N83" s="27"/>
    </row>
    <row r="84" spans="1:14" s="14" customFormat="1" ht="17.25" hidden="1" customHeight="1" thickBot="1">
      <c r="A84" s="2190"/>
      <c r="B84" s="2190"/>
      <c r="C84" s="965"/>
      <c r="D84" s="414"/>
      <c r="E84" s="414"/>
      <c r="F84" s="415"/>
      <c r="G84" s="1222"/>
      <c r="H84" s="422"/>
      <c r="I84" s="414"/>
      <c r="J84" s="170"/>
      <c r="K84" s="170"/>
      <c r="L84" s="170"/>
      <c r="M84" s="170"/>
      <c r="N84" s="27"/>
    </row>
    <row r="85" spans="1:14" s="14" customFormat="1" ht="17.25" hidden="1" customHeight="1" thickTop="1">
      <c r="A85" s="2190" t="s">
        <v>1918</v>
      </c>
      <c r="B85" s="2190"/>
      <c r="C85" s="1455" t="s">
        <v>1865</v>
      </c>
      <c r="D85" s="408" t="s">
        <v>1919</v>
      </c>
      <c r="E85" s="408">
        <v>45348</v>
      </c>
      <c r="F85" s="409">
        <v>45350</v>
      </c>
      <c r="G85" s="1706" t="s">
        <v>404</v>
      </c>
      <c r="H85" s="411" t="s">
        <v>2419</v>
      </c>
      <c r="I85" s="408">
        <v>45357</v>
      </c>
      <c r="J85" s="453"/>
      <c r="K85" s="453"/>
      <c r="L85" s="453"/>
      <c r="M85" s="453"/>
      <c r="N85" s="27"/>
    </row>
    <row r="86" spans="1:14" s="14" customFormat="1" ht="17.25" hidden="1" customHeight="1" thickBot="1">
      <c r="A86" s="2190"/>
      <c r="B86" s="2190"/>
      <c r="C86" s="965" t="s">
        <v>1893</v>
      </c>
      <c r="D86" s="414" t="s">
        <v>1922</v>
      </c>
      <c r="E86" s="414">
        <v>45351</v>
      </c>
      <c r="F86" s="415">
        <v>45353</v>
      </c>
      <c r="G86" s="1222"/>
      <c r="H86" s="422"/>
      <c r="I86" s="414"/>
      <c r="J86" s="170"/>
      <c r="K86" s="170"/>
      <c r="L86" s="170"/>
      <c r="M86" s="170"/>
      <c r="N86" s="27"/>
    </row>
    <row r="87" spans="1:14" s="14" customFormat="1" ht="17.25" hidden="1" customHeight="1" thickTop="1" thickBot="1">
      <c r="A87" s="2190"/>
      <c r="B87" s="2190"/>
      <c r="C87" s="1443" t="s">
        <v>1880</v>
      </c>
      <c r="D87" s="408" t="s">
        <v>1923</v>
      </c>
      <c r="E87" s="408">
        <v>45359</v>
      </c>
      <c r="F87" s="409">
        <v>45361</v>
      </c>
      <c r="G87" s="1443" t="s">
        <v>2361</v>
      </c>
      <c r="H87" s="411" t="s">
        <v>2420</v>
      </c>
      <c r="I87" s="408">
        <v>45370</v>
      </c>
      <c r="J87" s="412">
        <f>I87+27</f>
        <v>45397</v>
      </c>
      <c r="K87" s="412">
        <f>I87+32</f>
        <v>45402</v>
      </c>
      <c r="L87" s="412">
        <f>I87+35</f>
        <v>45405</v>
      </c>
      <c r="M87" s="412">
        <f>I87+42</f>
        <v>45412</v>
      </c>
      <c r="N87" s="39" t="s">
        <v>2416</v>
      </c>
    </row>
    <row r="88" spans="1:14" s="14" customFormat="1" ht="17.25" hidden="1" customHeight="1" thickTop="1" thickBot="1">
      <c r="A88" s="2190" t="s">
        <v>1925</v>
      </c>
      <c r="B88" s="2190"/>
      <c r="C88" s="1443" t="s">
        <v>1856</v>
      </c>
      <c r="D88" s="408" t="s">
        <v>1926</v>
      </c>
      <c r="E88" s="408">
        <v>45364</v>
      </c>
      <c r="F88" s="409">
        <v>45366</v>
      </c>
      <c r="G88" s="1222"/>
      <c r="H88" s="422"/>
      <c r="I88" s="414"/>
      <c r="J88" s="414"/>
      <c r="K88" s="414"/>
      <c r="L88" s="414"/>
      <c r="M88" s="414"/>
      <c r="N88" s="14" t="s">
        <v>2421</v>
      </c>
    </row>
    <row r="89" spans="1:14" s="14" customFormat="1" ht="17.25" hidden="1" customHeight="1" thickTop="1">
      <c r="A89" s="2190"/>
      <c r="B89" s="2190"/>
      <c r="C89" s="1443"/>
      <c r="D89" s="408"/>
      <c r="E89" s="408"/>
      <c r="F89" s="409"/>
      <c r="G89" s="1706" t="s">
        <v>404</v>
      </c>
      <c r="H89" s="411" t="s">
        <v>2422</v>
      </c>
      <c r="I89" s="408">
        <v>45377</v>
      </c>
      <c r="J89" s="453"/>
      <c r="K89" s="453"/>
      <c r="L89" s="453"/>
      <c r="M89" s="453"/>
      <c r="N89" s="27"/>
    </row>
    <row r="90" spans="1:14" s="14" customFormat="1" ht="17.25" hidden="1" customHeight="1" thickBot="1">
      <c r="A90" s="2190"/>
      <c r="B90" s="2190"/>
      <c r="C90" s="965"/>
      <c r="D90" s="414"/>
      <c r="E90" s="414"/>
      <c r="F90" s="415"/>
      <c r="G90" s="1222"/>
      <c r="H90" s="422"/>
      <c r="I90" s="414"/>
      <c r="J90" s="170"/>
      <c r="K90" s="170"/>
      <c r="L90" s="170"/>
      <c r="M90" s="170"/>
      <c r="N90" s="27"/>
    </row>
    <row r="91" spans="1:14" s="14" customFormat="1" ht="17.25" hidden="1" customHeight="1" thickTop="1">
      <c r="A91" s="2190" t="s">
        <v>1928</v>
      </c>
      <c r="B91" s="2190"/>
      <c r="C91" s="1443" t="s">
        <v>1904</v>
      </c>
      <c r="D91" s="408" t="s">
        <v>1929</v>
      </c>
      <c r="E91" s="408">
        <v>45373</v>
      </c>
      <c r="F91" s="409">
        <v>45375</v>
      </c>
      <c r="G91" s="1443" t="s">
        <v>2373</v>
      </c>
      <c r="H91" s="411" t="s">
        <v>2423</v>
      </c>
      <c r="I91" s="408">
        <v>45378</v>
      </c>
      <c r="J91" s="412">
        <f>I91+27</f>
        <v>45405</v>
      </c>
      <c r="K91" s="412">
        <f>I91+32</f>
        <v>45410</v>
      </c>
      <c r="L91" s="412">
        <f>I91+35</f>
        <v>45413</v>
      </c>
      <c r="M91" s="412">
        <f>I91+42</f>
        <v>45420</v>
      </c>
      <c r="N91" s="27"/>
    </row>
    <row r="92" spans="1:14" s="14" customFormat="1" ht="17.25" hidden="1" customHeight="1" thickBot="1">
      <c r="A92" s="2190"/>
      <c r="B92" s="2190"/>
      <c r="C92" s="965"/>
      <c r="D92" s="414"/>
      <c r="E92" s="414"/>
      <c r="F92" s="415"/>
      <c r="G92" s="1222"/>
      <c r="H92" s="422"/>
      <c r="I92" s="414"/>
      <c r="J92" s="414"/>
      <c r="K92" s="414"/>
      <c r="L92" s="414"/>
      <c r="M92" s="414"/>
      <c r="N92" s="27"/>
    </row>
    <row r="93" spans="1:14" s="14" customFormat="1" ht="17.25" hidden="1" customHeight="1" thickTop="1">
      <c r="A93" s="2190"/>
      <c r="B93" s="2190"/>
      <c r="C93" s="1443" t="s">
        <v>1918</v>
      </c>
      <c r="D93" s="408" t="s">
        <v>1931</v>
      </c>
      <c r="E93" s="408">
        <v>45383</v>
      </c>
      <c r="F93" s="409">
        <v>45385</v>
      </c>
      <c r="G93" s="1443" t="s">
        <v>2375</v>
      </c>
      <c r="H93" s="411" t="s">
        <v>2424</v>
      </c>
      <c r="I93" s="408">
        <v>45385</v>
      </c>
      <c r="J93" s="412">
        <f>I93+27</f>
        <v>45412</v>
      </c>
      <c r="K93" s="412">
        <f>I93+32</f>
        <v>45417</v>
      </c>
      <c r="L93" s="412">
        <f>I93+35</f>
        <v>45420</v>
      </c>
      <c r="M93" s="412">
        <f>I93+42</f>
        <v>45427</v>
      </c>
      <c r="N93" s="27"/>
    </row>
    <row r="94" spans="1:14" s="14" customFormat="1" ht="17.25" hidden="1" customHeight="1" thickBot="1">
      <c r="A94" s="2190"/>
      <c r="B94" s="2190"/>
      <c r="C94" s="965"/>
      <c r="D94" s="414"/>
      <c r="E94" s="414"/>
      <c r="F94" s="415"/>
      <c r="G94" s="1222"/>
      <c r="H94" s="422"/>
      <c r="I94" s="414"/>
      <c r="J94" s="414"/>
      <c r="K94" s="414"/>
      <c r="L94" s="414"/>
      <c r="M94" s="414"/>
      <c r="N94" s="27"/>
    </row>
    <row r="95" spans="1:14" s="14" customFormat="1" ht="17.25" hidden="1" customHeight="1" thickTop="1" thickBot="1">
      <c r="A95" s="2190"/>
      <c r="B95" s="2190"/>
      <c r="C95" s="1443"/>
      <c r="D95" s="408"/>
      <c r="E95" s="408"/>
      <c r="F95" s="409"/>
      <c r="G95" s="1443" t="s">
        <v>167</v>
      </c>
      <c r="H95" s="411" t="s">
        <v>2425</v>
      </c>
      <c r="I95" s="408">
        <v>45392</v>
      </c>
      <c r="J95" s="412">
        <f>I95+27</f>
        <v>45419</v>
      </c>
      <c r="K95" s="412">
        <f>I95+32</f>
        <v>45424</v>
      </c>
      <c r="L95" s="412">
        <f>I95+35</f>
        <v>45427</v>
      </c>
      <c r="M95" s="412">
        <f>I95+42</f>
        <v>45434</v>
      </c>
      <c r="N95" s="27"/>
    </row>
    <row r="96" spans="1:14" customFormat="1" ht="13.5" hidden="1" thickBot="1">
      <c r="A96" s="24"/>
      <c r="B96" s="24"/>
    </row>
    <row r="97" spans="1:13" s="14" customFormat="1" ht="17.25" hidden="1" customHeight="1" thickTop="1">
      <c r="A97" s="2190"/>
      <c r="B97" s="2190"/>
      <c r="C97" s="1443" t="s">
        <v>1893</v>
      </c>
      <c r="D97" s="408" t="s">
        <v>1934</v>
      </c>
      <c r="E97" s="408">
        <v>45390</v>
      </c>
      <c r="F97" s="409">
        <v>45393</v>
      </c>
      <c r="G97" s="1443" t="s">
        <v>2426</v>
      </c>
      <c r="H97" s="411" t="s">
        <v>2427</v>
      </c>
      <c r="I97" s="408">
        <v>45399</v>
      </c>
      <c r="J97" s="412">
        <f>I97+27</f>
        <v>45426</v>
      </c>
      <c r="K97" s="412">
        <f>I97+32</f>
        <v>45431</v>
      </c>
      <c r="L97" s="412">
        <f>I97+35</f>
        <v>45434</v>
      </c>
      <c r="M97" s="412">
        <f>I97+42</f>
        <v>45441</v>
      </c>
    </row>
    <row r="98" spans="1:13" s="14" customFormat="1" ht="17.25" hidden="1" customHeight="1" thickBot="1">
      <c r="A98" s="2190"/>
      <c r="B98" s="2190"/>
      <c r="C98" s="965"/>
      <c r="D98" s="414"/>
      <c r="E98" s="414"/>
      <c r="F98" s="415"/>
      <c r="G98" s="1222"/>
      <c r="H98" s="422"/>
      <c r="I98" s="414"/>
      <c r="J98" s="414"/>
      <c r="K98" s="414"/>
      <c r="L98" s="414"/>
      <c r="M98" s="414"/>
    </row>
    <row r="99" spans="1:13" s="14" customFormat="1" ht="17.25" hidden="1" customHeight="1" thickTop="1">
      <c r="A99" s="2190" t="s">
        <v>1817</v>
      </c>
      <c r="B99" s="2190"/>
      <c r="C99" s="1892" t="s">
        <v>404</v>
      </c>
      <c r="D99" s="408" t="s">
        <v>1936</v>
      </c>
      <c r="E99" s="408">
        <v>45396</v>
      </c>
      <c r="F99" s="1033"/>
      <c r="G99" s="1443" t="s">
        <v>2405</v>
      </c>
      <c r="H99" s="411" t="s">
        <v>2428</v>
      </c>
      <c r="I99" s="408">
        <v>45406</v>
      </c>
      <c r="J99" s="412">
        <f>I99+27</f>
        <v>45433</v>
      </c>
      <c r="K99" s="412">
        <f>I99+32</f>
        <v>45438</v>
      </c>
      <c r="L99" s="412">
        <f>I99+35</f>
        <v>45441</v>
      </c>
      <c r="M99" s="412">
        <f>I99+42</f>
        <v>45448</v>
      </c>
    </row>
    <row r="100" spans="1:13" s="14" customFormat="1" ht="17.25" hidden="1" customHeight="1" thickBot="1">
      <c r="A100" s="2190"/>
      <c r="B100" s="2190"/>
      <c r="C100" s="965" t="s">
        <v>1880</v>
      </c>
      <c r="D100" s="414" t="s">
        <v>1938</v>
      </c>
      <c r="E100" s="414">
        <v>45399</v>
      </c>
      <c r="F100" s="415">
        <v>45401</v>
      </c>
      <c r="G100" s="1872"/>
      <c r="H100" s="870"/>
      <c r="I100" s="412"/>
      <c r="J100" s="412"/>
      <c r="K100" s="412"/>
      <c r="L100" s="412"/>
      <c r="M100" s="412"/>
    </row>
    <row r="101" spans="1:13" s="14" customFormat="1" ht="17.25" hidden="1" customHeight="1" thickTop="1" thickBot="1">
      <c r="A101" s="2190"/>
      <c r="B101" s="2190"/>
      <c r="C101" s="965" t="s">
        <v>1939</v>
      </c>
      <c r="D101" s="414" t="s">
        <v>1940</v>
      </c>
      <c r="E101" s="414">
        <v>45400</v>
      </c>
      <c r="F101" s="415">
        <v>45402</v>
      </c>
      <c r="G101" s="1222"/>
      <c r="H101" s="422"/>
      <c r="I101" s="414"/>
      <c r="J101" s="414"/>
      <c r="K101" s="414"/>
      <c r="L101" s="414"/>
      <c r="M101" s="414"/>
    </row>
    <row r="102" spans="1:13" s="14" customFormat="1" ht="17.25" hidden="1" customHeight="1" thickTop="1">
      <c r="A102" s="2190" t="s">
        <v>1941</v>
      </c>
      <c r="B102" s="2190"/>
      <c r="C102" s="1662" t="s">
        <v>1817</v>
      </c>
      <c r="D102" s="682" t="s">
        <v>1942</v>
      </c>
      <c r="E102" s="682">
        <v>45411</v>
      </c>
      <c r="F102" s="1922" t="s">
        <v>391</v>
      </c>
      <c r="G102" s="1443" t="s">
        <v>2359</v>
      </c>
      <c r="H102" s="411" t="s">
        <v>2429</v>
      </c>
      <c r="I102" s="408">
        <v>45413</v>
      </c>
      <c r="J102" s="412">
        <f>I102+27</f>
        <v>45440</v>
      </c>
      <c r="K102" s="412">
        <f>I102+32</f>
        <v>45445</v>
      </c>
      <c r="L102" s="412">
        <f>I102+35</f>
        <v>45448</v>
      </c>
      <c r="M102" s="412">
        <f>I102+42</f>
        <v>45455</v>
      </c>
    </row>
    <row r="103" spans="1:13" s="14" customFormat="1" ht="17.25" hidden="1" customHeight="1" thickBot="1">
      <c r="A103" s="2190"/>
      <c r="B103" s="2190"/>
      <c r="C103" s="965"/>
      <c r="D103" s="414"/>
      <c r="E103" s="414"/>
      <c r="F103" s="415"/>
      <c r="G103" s="1222"/>
      <c r="H103" s="422"/>
      <c r="I103" s="414"/>
      <c r="J103" s="414"/>
      <c r="K103" s="414"/>
      <c r="L103" s="414"/>
      <c r="M103" s="414"/>
    </row>
    <row r="104" spans="1:13" s="14" customFormat="1" ht="17.25" hidden="1" customHeight="1" thickTop="1">
      <c r="A104" s="2190" t="s">
        <v>1918</v>
      </c>
      <c r="B104" s="2190"/>
      <c r="C104" s="1443" t="s">
        <v>1941</v>
      </c>
      <c r="D104" s="408" t="s">
        <v>1944</v>
      </c>
      <c r="E104" s="412">
        <v>45421</v>
      </c>
      <c r="F104" s="1922" t="s">
        <v>391</v>
      </c>
      <c r="G104" s="1443" t="s">
        <v>2351</v>
      </c>
      <c r="H104" s="411" t="s">
        <v>2430</v>
      </c>
      <c r="I104" s="408">
        <v>45426</v>
      </c>
      <c r="J104" s="412">
        <f>I104+27</f>
        <v>45453</v>
      </c>
      <c r="K104" s="412">
        <f>I104+32</f>
        <v>45458</v>
      </c>
      <c r="L104" s="412">
        <f>I104+35</f>
        <v>45461</v>
      </c>
      <c r="M104" s="412">
        <f>I104+42</f>
        <v>45468</v>
      </c>
    </row>
    <row r="105" spans="1:13" s="14" customFormat="1" ht="17.25" hidden="1" customHeight="1" thickBot="1">
      <c r="A105" s="2190"/>
      <c r="B105" s="2190"/>
      <c r="C105" s="965"/>
      <c r="D105" s="414"/>
      <c r="E105" s="414"/>
      <c r="F105" s="415"/>
      <c r="G105" s="1222"/>
      <c r="H105" s="422"/>
      <c r="I105" s="414"/>
      <c r="J105" s="414"/>
      <c r="K105" s="414"/>
      <c r="L105" s="414"/>
      <c r="M105" s="414"/>
    </row>
    <row r="106" spans="1:13" s="14" customFormat="1" ht="17.25" hidden="1" customHeight="1" thickTop="1">
      <c r="A106" s="2190"/>
      <c r="B106" s="2190"/>
      <c r="C106" s="1189"/>
      <c r="D106" s="682"/>
      <c r="E106" s="1984"/>
      <c r="F106" s="1985"/>
      <c r="G106" s="1443" t="s">
        <v>2410</v>
      </c>
      <c r="H106" s="411" t="s">
        <v>2431</v>
      </c>
      <c r="I106" s="408">
        <v>45427</v>
      </c>
      <c r="J106" s="412">
        <f>I106+27</f>
        <v>45454</v>
      </c>
      <c r="K106" s="412">
        <f>I106+32</f>
        <v>45459</v>
      </c>
      <c r="L106" s="412">
        <f>I106+35</f>
        <v>45462</v>
      </c>
      <c r="M106" s="412">
        <f>I106+42</f>
        <v>45469</v>
      </c>
    </row>
    <row r="107" spans="1:13" s="14" customFormat="1" ht="17.25" hidden="1" customHeight="1" thickBot="1">
      <c r="A107" s="2190"/>
      <c r="B107" s="2190"/>
      <c r="C107" s="965"/>
      <c r="D107" s="414"/>
      <c r="E107" s="414"/>
      <c r="F107" s="415"/>
      <c r="G107" s="1222"/>
      <c r="H107" s="422"/>
      <c r="I107" s="414"/>
      <c r="J107" s="414"/>
      <c r="K107" s="414"/>
      <c r="L107" s="414"/>
      <c r="M107" s="414"/>
    </row>
    <row r="108" spans="1:13" s="14" customFormat="1" ht="17.25" hidden="1" customHeight="1" thickTop="1">
      <c r="A108" s="2190"/>
      <c r="B108" s="2190"/>
      <c r="C108" s="1663" t="s">
        <v>1918</v>
      </c>
      <c r="D108" s="682" t="s">
        <v>1950</v>
      </c>
      <c r="E108" s="682">
        <v>45427</v>
      </c>
      <c r="F108" s="1967">
        <v>45432</v>
      </c>
      <c r="G108" s="1443" t="s">
        <v>2363</v>
      </c>
      <c r="H108" s="411" t="s">
        <v>2432</v>
      </c>
      <c r="I108" s="408">
        <v>45434</v>
      </c>
      <c r="J108" s="412">
        <f>I108+27</f>
        <v>45461</v>
      </c>
      <c r="K108" s="412">
        <f>I108+37</f>
        <v>45471</v>
      </c>
      <c r="L108" s="412">
        <f>I108+35</f>
        <v>45469</v>
      </c>
      <c r="M108" s="412">
        <f>I108+42</f>
        <v>45476</v>
      </c>
    </row>
    <row r="109" spans="1:13" s="14" customFormat="1" ht="17.25" hidden="1" customHeight="1">
      <c r="A109" s="2190"/>
      <c r="B109" s="2190"/>
      <c r="C109" s="1975" t="s">
        <v>1947</v>
      </c>
      <c r="D109" s="775" t="s">
        <v>1948</v>
      </c>
      <c r="E109" s="1973">
        <v>45426</v>
      </c>
      <c r="F109" s="1974">
        <v>45429</v>
      </c>
      <c r="G109" s="1872"/>
      <c r="H109" s="870"/>
      <c r="I109" s="412"/>
      <c r="J109" s="412"/>
      <c r="K109" s="412"/>
      <c r="L109" s="412"/>
      <c r="M109" s="412"/>
    </row>
    <row r="110" spans="1:13" s="14" customFormat="1" ht="17.25" hidden="1" customHeight="1">
      <c r="A110" s="2190" t="s">
        <v>1951</v>
      </c>
      <c r="B110" s="2190"/>
      <c r="C110" s="1662" t="s">
        <v>1952</v>
      </c>
      <c r="D110" s="252" t="s">
        <v>1953</v>
      </c>
      <c r="E110" s="252">
        <v>45430</v>
      </c>
      <c r="F110" s="1968">
        <v>45433</v>
      </c>
      <c r="G110" s="1872"/>
      <c r="H110" s="870"/>
      <c r="I110" s="412"/>
      <c r="J110" s="412"/>
      <c r="K110" s="412"/>
      <c r="L110" s="412"/>
      <c r="M110" s="412"/>
    </row>
    <row r="111" spans="1:13" s="14" customFormat="1" ht="17.25" hidden="1" customHeight="1" thickBot="1">
      <c r="A111" s="2190" t="s">
        <v>1880</v>
      </c>
      <c r="B111" s="2190"/>
      <c r="C111" s="1918" t="s">
        <v>1893</v>
      </c>
      <c r="D111" s="412" t="s">
        <v>1954</v>
      </c>
      <c r="E111" s="412">
        <v>45429</v>
      </c>
      <c r="F111" s="1962" t="s">
        <v>391</v>
      </c>
      <c r="G111" s="1222"/>
      <c r="H111" s="422"/>
      <c r="I111" s="414"/>
      <c r="J111" s="414"/>
      <c r="K111" s="414"/>
      <c r="L111" s="414"/>
      <c r="M111" s="414"/>
    </row>
    <row r="112" spans="1:13" s="14" customFormat="1" ht="17.25" hidden="1" customHeight="1" thickTop="1">
      <c r="A112" s="2190" t="s">
        <v>1880</v>
      </c>
      <c r="B112" s="2190"/>
      <c r="C112" s="1662" t="s">
        <v>1865</v>
      </c>
      <c r="D112" s="408" t="s">
        <v>1955</v>
      </c>
      <c r="E112" s="408">
        <v>45446</v>
      </c>
      <c r="F112" s="409">
        <v>45447</v>
      </c>
      <c r="G112" s="1443" t="s">
        <v>2412</v>
      </c>
      <c r="H112" s="411" t="s">
        <v>2433</v>
      </c>
      <c r="I112" s="408">
        <v>45442</v>
      </c>
      <c r="J112" s="412">
        <f>I112+27</f>
        <v>45469</v>
      </c>
      <c r="K112" s="412">
        <f>I112+32</f>
        <v>45474</v>
      </c>
      <c r="L112" s="412">
        <f>I112+35</f>
        <v>45477</v>
      </c>
      <c r="M112" s="412">
        <f>I112+42</f>
        <v>45484</v>
      </c>
    </row>
    <row r="113" spans="1:13" s="14" customFormat="1" ht="17.25" hidden="1" customHeight="1" thickBot="1">
      <c r="A113" s="2190"/>
      <c r="B113" s="2190"/>
      <c r="C113" s="965"/>
      <c r="D113" s="414"/>
      <c r="E113" s="414"/>
      <c r="F113" s="415"/>
      <c r="G113" s="1222"/>
      <c r="H113" s="422"/>
      <c r="I113" s="414"/>
      <c r="J113" s="414"/>
      <c r="K113" s="414"/>
      <c r="L113" s="414"/>
      <c r="M113" s="414"/>
    </row>
    <row r="114" spans="1:13" s="14" customFormat="1" ht="17.25" hidden="1" customHeight="1" thickTop="1" thickBot="1">
      <c r="A114" s="2190"/>
      <c r="B114" s="2190"/>
      <c r="C114" s="1662" t="s">
        <v>1880</v>
      </c>
      <c r="D114" s="408" t="s">
        <v>1957</v>
      </c>
      <c r="E114" s="408">
        <v>45442</v>
      </c>
      <c r="F114" s="409">
        <v>45445</v>
      </c>
      <c r="G114" s="1443" t="s">
        <v>2390</v>
      </c>
      <c r="H114" s="411" t="s">
        <v>2434</v>
      </c>
      <c r="I114" s="408">
        <v>45448</v>
      </c>
      <c r="J114" s="412">
        <f>I114+27</f>
        <v>45475</v>
      </c>
      <c r="K114" s="412">
        <f>I114+32</f>
        <v>45480</v>
      </c>
      <c r="L114" s="412">
        <f>I114+35</f>
        <v>45483</v>
      </c>
      <c r="M114" s="412">
        <f>I114+42</f>
        <v>45490</v>
      </c>
    </row>
    <row r="115" spans="1:13" ht="13.5" hidden="1" thickBot="1">
      <c r="A115" s="2190"/>
      <c r="B115" s="2190"/>
      <c r="C115" s="965" t="s">
        <v>1817</v>
      </c>
      <c r="D115" s="414" t="s">
        <v>1960</v>
      </c>
      <c r="E115" s="414">
        <v>45442</v>
      </c>
      <c r="F115" s="1138" t="s">
        <v>391</v>
      </c>
      <c r="G115" s="1222"/>
      <c r="H115" s="422"/>
      <c r="I115" s="414"/>
      <c r="J115" s="414"/>
      <c r="K115" s="414"/>
      <c r="L115" s="414"/>
      <c r="M115" s="414"/>
    </row>
    <row r="116" spans="1:13" s="14" customFormat="1" ht="17.25" hidden="1" customHeight="1" thickTop="1">
      <c r="A116" s="2190"/>
      <c r="B116" s="2190"/>
      <c r="C116" s="2010" t="s">
        <v>1961</v>
      </c>
      <c r="D116" s="1986" t="s">
        <v>1960</v>
      </c>
      <c r="E116" s="641" t="s">
        <v>391</v>
      </c>
      <c r="F116" s="409" t="s">
        <v>78</v>
      </c>
      <c r="G116" s="1443" t="s">
        <v>2393</v>
      </c>
      <c r="H116" s="411" t="s">
        <v>2435</v>
      </c>
      <c r="I116" s="408">
        <v>45455</v>
      </c>
      <c r="J116" s="412">
        <f t="shared" ref="J116" si="40">I116+27</f>
        <v>45482</v>
      </c>
      <c r="K116" s="412">
        <f t="shared" ref="K116" si="41">I116+32</f>
        <v>45487</v>
      </c>
      <c r="L116" s="412">
        <f t="shared" ref="L116" si="42">I116+35</f>
        <v>45490</v>
      </c>
      <c r="M116" s="412">
        <f t="shared" ref="M116" si="43">I116+42</f>
        <v>45497</v>
      </c>
    </row>
    <row r="117" spans="1:13" s="14" customFormat="1" ht="17.25" hidden="1" customHeight="1" thickBot="1">
      <c r="A117" s="2190"/>
      <c r="B117" s="2190"/>
      <c r="C117" s="965"/>
      <c r="D117" s="414"/>
      <c r="E117" s="414"/>
      <c r="F117" s="415"/>
      <c r="G117" s="1222"/>
      <c r="H117" s="422"/>
      <c r="I117" s="414"/>
      <c r="J117" s="414"/>
      <c r="K117" s="414"/>
      <c r="L117" s="414"/>
      <c r="M117" s="414"/>
    </row>
    <row r="118" spans="1:13" s="14" customFormat="1" ht="17.25" hidden="1" customHeight="1" thickTop="1">
      <c r="A118" s="2190"/>
      <c r="B118" s="2190"/>
      <c r="C118" s="1443" t="s">
        <v>1941</v>
      </c>
      <c r="D118" s="408" t="s">
        <v>1963</v>
      </c>
      <c r="E118" s="408">
        <v>45464</v>
      </c>
      <c r="F118" s="409">
        <v>45466</v>
      </c>
      <c r="G118" s="1443" t="s">
        <v>2436</v>
      </c>
      <c r="H118" s="411" t="s">
        <v>2437</v>
      </c>
      <c r="I118" s="408">
        <v>45462</v>
      </c>
      <c r="J118" s="412">
        <f t="shared" ref="J118" si="44">I118+27</f>
        <v>45489</v>
      </c>
      <c r="K118" s="412">
        <f t="shared" ref="K118" si="45">I118+32</f>
        <v>45494</v>
      </c>
      <c r="L118" s="412">
        <f t="shared" ref="L118" si="46">I118+35</f>
        <v>45497</v>
      </c>
      <c r="M118" s="412">
        <f t="shared" ref="M118" si="47">I118+42</f>
        <v>45504</v>
      </c>
    </row>
    <row r="119" spans="1:13" s="14" customFormat="1" ht="17.25" hidden="1" customHeight="1" thickBot="1">
      <c r="A119" s="2190" t="s">
        <v>1918</v>
      </c>
      <c r="B119" s="2190"/>
      <c r="C119" s="635" t="s">
        <v>1965</v>
      </c>
      <c r="D119" s="2011" t="s">
        <v>1966</v>
      </c>
      <c r="E119" s="414">
        <v>45457</v>
      </c>
      <c r="F119" s="415">
        <v>45460</v>
      </c>
      <c r="G119" s="1222"/>
      <c r="H119" s="422"/>
      <c r="I119" s="414"/>
      <c r="J119" s="414"/>
      <c r="K119" s="414"/>
      <c r="L119" s="414"/>
      <c r="M119" s="414"/>
    </row>
    <row r="120" spans="1:13" s="14" customFormat="1" ht="17.25" hidden="1" customHeight="1" thickTop="1">
      <c r="A120" s="2190"/>
      <c r="B120" s="2190"/>
      <c r="C120" s="1443"/>
      <c r="D120" s="408"/>
      <c r="E120" s="408"/>
      <c r="F120" s="409"/>
      <c r="G120" s="1443" t="s">
        <v>2361</v>
      </c>
      <c r="H120" s="411" t="s">
        <v>2438</v>
      </c>
      <c r="I120" s="408">
        <v>45472</v>
      </c>
      <c r="J120" s="412">
        <f t="shared" ref="J120" si="48">I120+27</f>
        <v>45499</v>
      </c>
      <c r="K120" s="412">
        <f t="shared" ref="K120" si="49">I120+32</f>
        <v>45504</v>
      </c>
      <c r="L120" s="412">
        <f t="shared" ref="L120" si="50">I120+35</f>
        <v>45507</v>
      </c>
      <c r="M120" s="412">
        <f t="shared" ref="M120" si="51">I120+42</f>
        <v>45514</v>
      </c>
    </row>
    <row r="121" spans="1:13" s="14" customFormat="1" ht="17.25" hidden="1" customHeight="1" thickBot="1">
      <c r="A121" s="2190"/>
      <c r="B121" s="2190"/>
      <c r="C121" s="965"/>
      <c r="D121" s="414"/>
      <c r="E121" s="414"/>
      <c r="F121" s="415"/>
      <c r="G121" s="1222"/>
      <c r="H121" s="422"/>
      <c r="I121" s="414"/>
      <c r="J121" s="414"/>
      <c r="K121" s="414"/>
      <c r="L121" s="414"/>
      <c r="M121" s="414"/>
    </row>
    <row r="122" spans="1:13" s="14" customFormat="1" ht="17.25" hidden="1" customHeight="1" thickTop="1">
      <c r="A122" s="2190" t="s">
        <v>1893</v>
      </c>
      <c r="B122" s="2190"/>
      <c r="C122" s="1443" t="s">
        <v>1918</v>
      </c>
      <c r="D122" s="408" t="s">
        <v>1969</v>
      </c>
      <c r="E122" s="408">
        <v>45470</v>
      </c>
      <c r="F122" s="409">
        <v>45472</v>
      </c>
      <c r="G122" s="1443" t="s">
        <v>2439</v>
      </c>
      <c r="H122" s="411" t="s">
        <v>2440</v>
      </c>
      <c r="I122" s="408">
        <v>45477</v>
      </c>
      <c r="J122" s="412">
        <f t="shared" ref="J122" si="52">I122+27</f>
        <v>45504</v>
      </c>
      <c r="K122" s="412">
        <f t="shared" ref="K122" si="53">I122+32</f>
        <v>45509</v>
      </c>
      <c r="L122" s="412">
        <f t="shared" ref="L122" si="54">I122+35</f>
        <v>45512</v>
      </c>
      <c r="M122" s="412">
        <f t="shared" ref="M122" si="55">I122+42</f>
        <v>45519</v>
      </c>
    </row>
    <row r="123" spans="1:13" s="14" customFormat="1" ht="17.25" hidden="1" customHeight="1" thickBot="1">
      <c r="A123" s="2190"/>
      <c r="B123" s="2190"/>
      <c r="C123" s="965" t="s">
        <v>1904</v>
      </c>
      <c r="D123" s="414" t="s">
        <v>1971</v>
      </c>
      <c r="E123" s="414">
        <v>45471</v>
      </c>
      <c r="F123" s="415">
        <v>45473</v>
      </c>
      <c r="G123" s="1222"/>
      <c r="H123" s="422"/>
      <c r="I123" s="414"/>
      <c r="J123" s="414"/>
      <c r="K123" s="414"/>
      <c r="L123" s="414"/>
      <c r="M123" s="414"/>
    </row>
    <row r="124" spans="1:13" s="14" customFormat="1" ht="17.25" hidden="1" customHeight="1" thickTop="1">
      <c r="A124" s="2190" t="s">
        <v>1972</v>
      </c>
      <c r="B124" s="2190"/>
      <c r="C124" s="1443" t="s">
        <v>1973</v>
      </c>
      <c r="D124" s="408" t="s">
        <v>1974</v>
      </c>
      <c r="E124" s="408">
        <v>45478</v>
      </c>
      <c r="F124" s="409">
        <v>45481</v>
      </c>
      <c r="G124" s="1443" t="s">
        <v>2373</v>
      </c>
      <c r="H124" s="411" t="s">
        <v>2441</v>
      </c>
      <c r="I124" s="408">
        <v>45487</v>
      </c>
      <c r="J124" s="412">
        <f t="shared" ref="J124" si="56">I124+27</f>
        <v>45514</v>
      </c>
      <c r="K124" s="412">
        <f t="shared" ref="K124" si="57">I124+32</f>
        <v>45519</v>
      </c>
      <c r="L124" s="412">
        <f t="shared" ref="L124" si="58">I124+35</f>
        <v>45522</v>
      </c>
      <c r="M124" s="412">
        <f t="shared" ref="M124" si="59">I124+42</f>
        <v>45529</v>
      </c>
    </row>
    <row r="125" spans="1:13" s="14" customFormat="1" ht="17.25" hidden="1" customHeight="1" thickBot="1">
      <c r="A125" s="2190" t="s">
        <v>1976</v>
      </c>
      <c r="B125" s="2190"/>
      <c r="C125" s="965" t="s">
        <v>1961</v>
      </c>
      <c r="D125" s="414" t="s">
        <v>1977</v>
      </c>
      <c r="E125" s="414">
        <v>45483</v>
      </c>
      <c r="F125" s="415">
        <v>45485</v>
      </c>
      <c r="G125" s="1222"/>
      <c r="H125" s="422"/>
      <c r="I125" s="414"/>
      <c r="J125" s="414"/>
      <c r="K125" s="414"/>
      <c r="L125" s="414"/>
      <c r="M125" s="414"/>
    </row>
    <row r="126" spans="1:13" s="14" customFormat="1" ht="17.25" hidden="1" customHeight="1" thickTop="1" thickBot="1">
      <c r="A126" s="2190" t="s">
        <v>1817</v>
      </c>
      <c r="B126" s="2190"/>
      <c r="C126" s="1443" t="s">
        <v>1880</v>
      </c>
      <c r="D126" s="408" t="s">
        <v>1979</v>
      </c>
      <c r="E126" s="414">
        <v>45486</v>
      </c>
      <c r="F126" s="415">
        <v>45488</v>
      </c>
      <c r="G126" s="1443" t="s">
        <v>2375</v>
      </c>
      <c r="H126" s="411" t="s">
        <v>2442</v>
      </c>
      <c r="I126" s="408">
        <v>45490</v>
      </c>
      <c r="J126" s="412">
        <f t="shared" ref="J126" si="60">I126+27</f>
        <v>45517</v>
      </c>
      <c r="K126" s="412">
        <f t="shared" ref="K126" si="61">I126+32</f>
        <v>45522</v>
      </c>
      <c r="L126" s="412">
        <f t="shared" ref="L126" si="62">I126+35</f>
        <v>45525</v>
      </c>
      <c r="M126" s="412">
        <f t="shared" ref="M126" si="63">I126+42</f>
        <v>45532</v>
      </c>
    </row>
    <row r="127" spans="1:13" s="14" customFormat="1" ht="17.25" hidden="1" customHeight="1" thickTop="1" thickBot="1">
      <c r="A127" s="2190"/>
      <c r="B127" s="2190"/>
      <c r="C127" s="965"/>
      <c r="D127" s="414"/>
      <c r="E127" s="414"/>
      <c r="F127" s="415"/>
      <c r="G127" s="1222"/>
      <c r="H127" s="422"/>
      <c r="I127" s="414"/>
      <c r="J127" s="414"/>
      <c r="K127" s="414"/>
      <c r="L127" s="414"/>
      <c r="M127" s="414"/>
    </row>
    <row r="128" spans="1:13" s="14" customFormat="1" ht="17.25" hidden="1" customHeight="1" thickTop="1">
      <c r="A128" s="2190"/>
      <c r="B128" s="2190"/>
      <c r="C128" s="1443" t="s">
        <v>1941</v>
      </c>
      <c r="D128" s="408" t="s">
        <v>1980</v>
      </c>
      <c r="E128" s="408">
        <v>45489</v>
      </c>
      <c r="F128" s="409">
        <v>45491</v>
      </c>
      <c r="G128" s="1443" t="s">
        <v>167</v>
      </c>
      <c r="H128" s="411" t="s">
        <v>2443</v>
      </c>
      <c r="I128" s="408">
        <v>45497</v>
      </c>
      <c r="J128" s="412">
        <f t="shared" ref="J128" si="64">I128+27</f>
        <v>45524</v>
      </c>
      <c r="K128" s="412">
        <f t="shared" ref="K128" si="65">I128+32</f>
        <v>45529</v>
      </c>
      <c r="L128" s="412">
        <f t="shared" ref="L128" si="66">I128+35</f>
        <v>45532</v>
      </c>
      <c r="M128" s="412">
        <f t="shared" ref="M128" si="67">I128+42</f>
        <v>45539</v>
      </c>
    </row>
    <row r="129" spans="1:13" s="14" customFormat="1" ht="17.25" hidden="1" customHeight="1" thickBot="1">
      <c r="A129" s="2190"/>
      <c r="B129" s="2190"/>
      <c r="C129" s="965"/>
      <c r="D129" s="414"/>
      <c r="E129" s="414"/>
      <c r="F129" s="415"/>
      <c r="G129" s="1222"/>
      <c r="H129" s="422"/>
      <c r="I129" s="414"/>
      <c r="J129" s="414"/>
      <c r="K129" s="414"/>
      <c r="L129" s="414"/>
      <c r="M129" s="414"/>
    </row>
    <row r="130" spans="1:13" s="14" customFormat="1" ht="17.25" hidden="1" customHeight="1" thickTop="1">
      <c r="A130" s="398"/>
      <c r="B130" s="398"/>
      <c r="C130" s="1443" t="s">
        <v>1939</v>
      </c>
      <c r="D130" s="408" t="s">
        <v>1982</v>
      </c>
      <c r="E130" s="408">
        <v>45495</v>
      </c>
      <c r="F130" s="409">
        <v>45499</v>
      </c>
      <c r="G130" s="1443" t="s">
        <v>2426</v>
      </c>
      <c r="H130" s="411" t="s">
        <v>2444</v>
      </c>
      <c r="I130" s="408">
        <v>45504</v>
      </c>
      <c r="J130" s="412">
        <f t="shared" ref="J130" si="68">I130+27</f>
        <v>45531</v>
      </c>
      <c r="K130" s="412">
        <f t="shared" ref="K130" si="69">I130+32</f>
        <v>45536</v>
      </c>
      <c r="L130" s="412">
        <f t="shared" ref="L130" si="70">I130+35</f>
        <v>45539</v>
      </c>
      <c r="M130" s="412">
        <f t="shared" ref="M130" si="71">I130+42</f>
        <v>45546</v>
      </c>
    </row>
    <row r="131" spans="1:13" s="14" customFormat="1" ht="17.25" hidden="1" customHeight="1" thickBot="1">
      <c r="A131" s="398"/>
      <c r="B131" s="398"/>
      <c r="C131" s="965"/>
      <c r="D131" s="414"/>
      <c r="E131" s="414"/>
      <c r="F131" s="415"/>
      <c r="G131" s="1222"/>
      <c r="H131" s="422"/>
      <c r="I131" s="414"/>
      <c r="J131" s="414"/>
      <c r="K131" s="414"/>
      <c r="L131" s="414"/>
      <c r="M131" s="414"/>
    </row>
    <row r="132" spans="1:13" s="14" customFormat="1" ht="17.25" hidden="1" customHeight="1" thickTop="1">
      <c r="A132" s="398" t="s">
        <v>1984</v>
      </c>
      <c r="B132" s="398"/>
      <c r="C132" s="1443" t="s">
        <v>1965</v>
      </c>
      <c r="D132" s="408" t="s">
        <v>1985</v>
      </c>
      <c r="E132" s="408">
        <v>45503</v>
      </c>
      <c r="F132" s="409">
        <v>45505</v>
      </c>
      <c r="G132" s="1443" t="s">
        <v>2405</v>
      </c>
      <c r="H132" s="411" t="s">
        <v>2445</v>
      </c>
      <c r="I132" s="408">
        <v>45511</v>
      </c>
      <c r="J132" s="412">
        <f t="shared" ref="J132" si="72">I132+27</f>
        <v>45538</v>
      </c>
      <c r="K132" s="412">
        <f t="shared" ref="K132" si="73">I132+32</f>
        <v>45543</v>
      </c>
      <c r="L132" s="412">
        <f t="shared" ref="L132" si="74">I132+35</f>
        <v>45546</v>
      </c>
      <c r="M132" s="412">
        <f t="shared" ref="M132" si="75">I132+42</f>
        <v>45553</v>
      </c>
    </row>
    <row r="133" spans="1:13" s="14" customFormat="1" ht="17.25" hidden="1" customHeight="1" thickBot="1">
      <c r="A133" s="398" t="s">
        <v>1987</v>
      </c>
      <c r="B133" s="398"/>
      <c r="C133" s="965" t="s">
        <v>1988</v>
      </c>
      <c r="D133" s="414" t="s">
        <v>1989</v>
      </c>
      <c r="E133" s="414">
        <v>45502</v>
      </c>
      <c r="F133" s="415">
        <v>45504</v>
      </c>
      <c r="G133" s="1222"/>
      <c r="H133" s="422"/>
      <c r="I133" s="414"/>
      <c r="J133" s="414"/>
      <c r="K133" s="414"/>
      <c r="L133" s="414"/>
      <c r="M133" s="414"/>
    </row>
    <row r="134" spans="1:13" s="14" customFormat="1" ht="17.25" hidden="1" customHeight="1" thickTop="1">
      <c r="A134" s="2190" t="s">
        <v>1990</v>
      </c>
      <c r="B134" s="2190"/>
      <c r="C134" s="1443" t="s">
        <v>1965</v>
      </c>
      <c r="D134" s="408" t="s">
        <v>1991</v>
      </c>
      <c r="E134" s="408">
        <v>45512</v>
      </c>
      <c r="F134" s="409">
        <v>45514</v>
      </c>
      <c r="G134" s="1443" t="s">
        <v>2359</v>
      </c>
      <c r="H134" s="411" t="s">
        <v>2446</v>
      </c>
      <c r="I134" s="408">
        <v>45518</v>
      </c>
      <c r="J134" s="412">
        <f t="shared" ref="J134" si="76">I134+27</f>
        <v>45545</v>
      </c>
      <c r="K134" s="412">
        <f t="shared" ref="K134" si="77">I134+32</f>
        <v>45550</v>
      </c>
      <c r="L134" s="412">
        <f t="shared" ref="L134" si="78">I134+35</f>
        <v>45553</v>
      </c>
      <c r="M134" s="412">
        <f t="shared" ref="M134" si="79">I134+42</f>
        <v>45560</v>
      </c>
    </row>
    <row r="135" spans="1:13" s="14" customFormat="1" ht="17.25" hidden="1" customHeight="1" thickBot="1">
      <c r="A135" s="2190"/>
      <c r="B135" s="2190"/>
      <c r="C135" s="965"/>
      <c r="D135" s="414"/>
      <c r="E135" s="414"/>
      <c r="F135" s="415"/>
      <c r="G135" s="1222"/>
      <c r="H135" s="422"/>
      <c r="I135" s="414"/>
      <c r="J135" s="414"/>
      <c r="K135" s="414"/>
      <c r="L135" s="414"/>
      <c r="M135" s="414"/>
    </row>
    <row r="136" spans="1:13" s="14" customFormat="1" ht="17.25" hidden="1" customHeight="1" thickTop="1">
      <c r="A136" s="2190"/>
      <c r="B136" s="2190"/>
      <c r="C136" s="18"/>
      <c r="D136" s="412"/>
      <c r="E136" s="412"/>
      <c r="F136" s="835"/>
      <c r="G136" s="2460"/>
      <c r="H136" s="870"/>
      <c r="I136" s="412"/>
      <c r="J136" s="412"/>
      <c r="K136" s="412"/>
      <c r="L136" s="412"/>
      <c r="M136" s="412"/>
    </row>
    <row r="137" spans="1:13" s="14" customFormat="1" ht="17.25" hidden="1" customHeight="1">
      <c r="A137" s="2190"/>
      <c r="B137" s="2190"/>
      <c r="C137" s="18"/>
      <c r="D137" s="412"/>
      <c r="E137" s="412"/>
      <c r="F137" s="835"/>
      <c r="G137" s="2460"/>
      <c r="H137" s="870"/>
      <c r="I137" s="412"/>
      <c r="J137" s="412"/>
      <c r="K137" s="412"/>
      <c r="L137" s="412"/>
      <c r="M137" s="412"/>
    </row>
    <row r="138" spans="1:13" s="14" customFormat="1" ht="25.5" hidden="1">
      <c r="A138" s="2190"/>
      <c r="B138" s="2190"/>
      <c r="C138" s="399" t="s">
        <v>95</v>
      </c>
      <c r="D138" s="400"/>
      <c r="E138" s="401" t="s">
        <v>96</v>
      </c>
      <c r="F138" s="1463" t="s">
        <v>97</v>
      </c>
      <c r="G138" s="402" t="s">
        <v>98</v>
      </c>
      <c r="H138" s="402" t="s">
        <v>99</v>
      </c>
      <c r="I138" s="403" t="s">
        <v>100</v>
      </c>
      <c r="J138" s="404" t="s">
        <v>689</v>
      </c>
      <c r="K138" s="404" t="s">
        <v>863</v>
      </c>
      <c r="L138" s="404" t="s">
        <v>138</v>
      </c>
      <c r="M138" s="404" t="s">
        <v>102</v>
      </c>
    </row>
    <row r="139" spans="1:13" s="14" customFormat="1" ht="17.25" hidden="1" customHeight="1" thickBot="1">
      <c r="A139" s="2190"/>
      <c r="B139" s="2190"/>
      <c r="C139" s="799" t="s">
        <v>1785</v>
      </c>
      <c r="D139" s="461" t="s">
        <v>106</v>
      </c>
      <c r="E139" s="1462"/>
      <c r="F139" s="322" t="s">
        <v>107</v>
      </c>
      <c r="G139" s="420"/>
      <c r="H139" s="420"/>
      <c r="I139" s="322"/>
      <c r="J139" s="322" t="s">
        <v>2348</v>
      </c>
      <c r="K139" s="322" t="s">
        <v>2349</v>
      </c>
      <c r="L139" s="322" t="s">
        <v>1788</v>
      </c>
      <c r="M139" s="322" t="s">
        <v>2350</v>
      </c>
    </row>
    <row r="140" spans="1:13" s="14" customFormat="1" ht="17.25" hidden="1" customHeight="1" thickTop="1">
      <c r="A140" s="398" t="s">
        <v>1961</v>
      </c>
      <c r="B140" s="398"/>
      <c r="C140" s="1443" t="s">
        <v>1993</v>
      </c>
      <c r="D140" s="408" t="s">
        <v>1994</v>
      </c>
      <c r="E140" s="408">
        <v>45518</v>
      </c>
      <c r="F140" s="409">
        <v>45520</v>
      </c>
      <c r="G140" s="1443" t="s">
        <v>2351</v>
      </c>
      <c r="H140" s="411" t="s">
        <v>2447</v>
      </c>
      <c r="I140" s="408">
        <v>45533</v>
      </c>
      <c r="J140" s="412">
        <f t="shared" ref="J140" si="80">I140+27</f>
        <v>45560</v>
      </c>
      <c r="K140" s="412">
        <f>I140+31</f>
        <v>45564</v>
      </c>
      <c r="L140" s="412">
        <f>I140+34</f>
        <v>45567</v>
      </c>
      <c r="M140" s="412">
        <f>I140+40</f>
        <v>45573</v>
      </c>
    </row>
    <row r="141" spans="1:13" s="14" customFormat="1" ht="17.25" hidden="1" customHeight="1" thickBot="1">
      <c r="A141" s="398"/>
      <c r="B141" s="398"/>
      <c r="C141" s="965"/>
      <c r="D141" s="414"/>
      <c r="E141" s="414"/>
      <c r="F141" s="415"/>
      <c r="G141" s="1222"/>
      <c r="H141" s="422"/>
      <c r="I141" s="414"/>
      <c r="J141" s="414"/>
      <c r="K141" s="414"/>
      <c r="L141" s="414"/>
      <c r="M141" s="414"/>
    </row>
    <row r="142" spans="1:13" s="14" customFormat="1" ht="17.25" hidden="1" customHeight="1" thickTop="1">
      <c r="A142" s="398"/>
      <c r="B142" s="398"/>
      <c r="C142" s="1443" t="s">
        <v>1961</v>
      </c>
      <c r="D142" s="408" t="s">
        <v>1996</v>
      </c>
      <c r="E142" s="408">
        <v>45527</v>
      </c>
      <c r="F142" s="814" t="s">
        <v>391</v>
      </c>
      <c r="G142" s="1443" t="s">
        <v>2410</v>
      </c>
      <c r="H142" s="411" t="s">
        <v>2448</v>
      </c>
      <c r="I142" s="408">
        <v>45534</v>
      </c>
      <c r="J142" s="412">
        <f>I142+27</f>
        <v>45561</v>
      </c>
      <c r="K142" s="412">
        <f>I142+31</f>
        <v>45565</v>
      </c>
      <c r="L142" s="412">
        <f>I142+34</f>
        <v>45568</v>
      </c>
      <c r="M142" s="412">
        <f>I142+40</f>
        <v>45574</v>
      </c>
    </row>
    <row r="143" spans="1:13" s="14" customFormat="1" ht="17.25" hidden="1" customHeight="1" thickBot="1">
      <c r="A143" s="398"/>
      <c r="B143" s="398"/>
      <c r="C143" s="965" t="s">
        <v>1941</v>
      </c>
      <c r="D143" s="414" t="s">
        <v>2002</v>
      </c>
      <c r="E143" s="414">
        <v>45532</v>
      </c>
      <c r="F143" s="415">
        <v>45534</v>
      </c>
      <c r="G143" s="1222"/>
      <c r="H143" s="422"/>
      <c r="I143" s="414"/>
      <c r="J143" s="414"/>
      <c r="K143" s="414"/>
      <c r="L143" s="414"/>
      <c r="M143" s="414"/>
    </row>
    <row r="144" spans="1:13" s="14" customFormat="1" ht="17.25" hidden="1" customHeight="1" thickTop="1">
      <c r="A144" s="398" t="s">
        <v>1998</v>
      </c>
      <c r="B144" s="398"/>
      <c r="C144" s="1796" t="s">
        <v>1999</v>
      </c>
      <c r="D144" s="408" t="s">
        <v>2000</v>
      </c>
      <c r="E144" s="408">
        <v>45533</v>
      </c>
      <c r="F144" s="2748" t="s">
        <v>391</v>
      </c>
      <c r="G144" s="1443" t="s">
        <v>2412</v>
      </c>
      <c r="H144" s="411" t="s">
        <v>2449</v>
      </c>
      <c r="I144" s="408">
        <v>45546</v>
      </c>
      <c r="J144" s="412">
        <f>I144+27</f>
        <v>45573</v>
      </c>
      <c r="K144" s="412">
        <f>I144+31</f>
        <v>45577</v>
      </c>
      <c r="L144" s="412">
        <f>I144+34</f>
        <v>45580</v>
      </c>
      <c r="M144" s="412">
        <f>I144+40</f>
        <v>45586</v>
      </c>
    </row>
    <row r="145" spans="1:13" s="14" customFormat="1" ht="17.25" hidden="1" customHeight="1">
      <c r="A145" s="2190"/>
      <c r="B145" s="2190"/>
      <c r="C145" s="2749" t="s">
        <v>1973</v>
      </c>
      <c r="D145" s="412" t="s">
        <v>2003</v>
      </c>
      <c r="E145" s="412">
        <v>45538</v>
      </c>
      <c r="F145" s="835">
        <v>45541</v>
      </c>
      <c r="G145" s="2642"/>
      <c r="H145" s="2643"/>
      <c r="I145" s="252"/>
      <c r="J145" s="252"/>
      <c r="K145" s="252"/>
      <c r="L145" s="252"/>
      <c r="M145" s="252"/>
    </row>
    <row r="146" spans="1:13" s="14" customFormat="1" ht="17.25" hidden="1" customHeight="1" thickBot="1">
      <c r="A146" s="2190"/>
      <c r="B146" s="2190"/>
      <c r="C146" s="1797"/>
      <c r="D146" s="414"/>
      <c r="E146" s="414"/>
      <c r="F146" s="415"/>
      <c r="G146" s="1222"/>
      <c r="H146" s="422"/>
      <c r="I146" s="414"/>
      <c r="J146" s="414"/>
      <c r="K146" s="414"/>
      <c r="L146" s="414"/>
      <c r="M146" s="414"/>
    </row>
    <row r="147" spans="1:13" s="14" customFormat="1" ht="17.25" hidden="1" customHeight="1" thickTop="1">
      <c r="A147" s="398"/>
      <c r="B147" s="398"/>
      <c r="C147" s="1796" t="s">
        <v>1961</v>
      </c>
      <c r="D147" s="408" t="s">
        <v>2007</v>
      </c>
      <c r="E147" s="408">
        <v>45550</v>
      </c>
      <c r="F147" s="814" t="s">
        <v>391</v>
      </c>
      <c r="G147" s="1662" t="s">
        <v>2363</v>
      </c>
      <c r="H147" s="870" t="s">
        <v>2450</v>
      </c>
      <c r="I147" s="412">
        <v>45550</v>
      </c>
      <c r="J147" s="412">
        <f>I147+27</f>
        <v>45577</v>
      </c>
      <c r="K147" s="412">
        <f>I147+31</f>
        <v>45581</v>
      </c>
      <c r="L147" s="412">
        <f>I147+34</f>
        <v>45584</v>
      </c>
      <c r="M147" s="412">
        <f>I147+40</f>
        <v>45590</v>
      </c>
    </row>
    <row r="148" spans="1:13" s="14" customFormat="1" ht="17.25" hidden="1" customHeight="1">
      <c r="A148" s="398"/>
      <c r="B148" s="398"/>
      <c r="C148" s="1662" t="s">
        <v>1880</v>
      </c>
      <c r="D148" s="412" t="s">
        <v>2005</v>
      </c>
      <c r="E148" s="412">
        <v>45547</v>
      </c>
      <c r="F148" s="835">
        <v>45549</v>
      </c>
      <c r="G148" s="1872"/>
      <c r="H148" s="870"/>
      <c r="I148" s="412"/>
      <c r="J148" s="412"/>
      <c r="K148" s="412"/>
      <c r="L148" s="412"/>
      <c r="M148" s="412"/>
    </row>
    <row r="149" spans="1:13" s="14" customFormat="1" ht="17.25" hidden="1" customHeight="1" thickBot="1">
      <c r="A149" s="398"/>
      <c r="B149" s="398"/>
      <c r="C149" s="965"/>
      <c r="D149" s="414"/>
      <c r="E149" s="414"/>
      <c r="F149" s="415"/>
      <c r="G149" s="1222"/>
      <c r="H149" s="422"/>
      <c r="I149" s="414"/>
      <c r="J149" s="414"/>
      <c r="K149" s="414"/>
      <c r="L149" s="414"/>
      <c r="M149" s="414"/>
    </row>
    <row r="150" spans="1:13" s="14" customFormat="1" ht="17.25" hidden="1" customHeight="1" thickTop="1">
      <c r="A150" s="398"/>
      <c r="B150" s="398"/>
      <c r="C150" s="964" t="s">
        <v>1939</v>
      </c>
      <c r="D150" s="408" t="s">
        <v>2009</v>
      </c>
      <c r="E150" s="408">
        <v>45551</v>
      </c>
      <c r="F150" s="409">
        <v>45553</v>
      </c>
      <c r="G150" s="1443" t="s">
        <v>2390</v>
      </c>
      <c r="H150" s="411" t="s">
        <v>2451</v>
      </c>
      <c r="I150" s="408">
        <v>45563</v>
      </c>
      <c r="J150" s="412">
        <f>I150+27</f>
        <v>45590</v>
      </c>
      <c r="K150" s="412">
        <f>I150+31</f>
        <v>45594</v>
      </c>
      <c r="L150" s="412">
        <f>I150+34</f>
        <v>45597</v>
      </c>
      <c r="M150" s="412">
        <f>I150+40</f>
        <v>45603</v>
      </c>
    </row>
    <row r="151" spans="1:13" s="14" customFormat="1" ht="17.25" hidden="1" customHeight="1" thickBot="1">
      <c r="A151" s="398"/>
      <c r="B151" s="398"/>
      <c r="C151" s="2690" t="s">
        <v>2013</v>
      </c>
      <c r="D151" s="412" t="s">
        <v>2014</v>
      </c>
      <c r="E151" s="412">
        <v>45557</v>
      </c>
      <c r="F151" s="835">
        <v>45559</v>
      </c>
      <c r="G151" s="1222"/>
      <c r="H151" s="422"/>
      <c r="I151" s="414"/>
      <c r="J151" s="414"/>
      <c r="K151" s="414"/>
      <c r="L151" s="414"/>
      <c r="M151" s="414"/>
    </row>
    <row r="152" spans="1:13" s="14" customFormat="1" ht="17.25" hidden="1" customHeight="1" thickTop="1">
      <c r="A152" s="398" t="s">
        <v>1941</v>
      </c>
      <c r="B152" s="398"/>
      <c r="C152" s="1796" t="s">
        <v>1999</v>
      </c>
      <c r="D152" s="408" t="s">
        <v>2011</v>
      </c>
      <c r="E152" s="408">
        <v>45557</v>
      </c>
      <c r="F152" s="814" t="s">
        <v>391</v>
      </c>
      <c r="G152" s="1863" t="s">
        <v>404</v>
      </c>
      <c r="H152" s="411" t="s">
        <v>2452</v>
      </c>
      <c r="I152" s="408">
        <v>45576</v>
      </c>
      <c r="J152" s="453"/>
      <c r="K152" s="453"/>
      <c r="L152" s="453"/>
      <c r="M152" s="453"/>
    </row>
    <row r="153" spans="1:13" s="14" customFormat="1" ht="17.25" hidden="1" customHeight="1" thickBot="1">
      <c r="A153" s="398"/>
      <c r="B153" s="398"/>
      <c r="C153" s="965"/>
      <c r="D153" s="414"/>
      <c r="E153" s="414"/>
      <c r="F153" s="415"/>
      <c r="G153" s="2107"/>
      <c r="H153" s="2675"/>
      <c r="I153" s="414"/>
      <c r="J153" s="414"/>
      <c r="K153" s="414"/>
      <c r="L153" s="414"/>
      <c r="M153" s="414"/>
    </row>
    <row r="154" spans="1:13" s="14" customFormat="1" ht="17.25" hidden="1" customHeight="1" thickTop="1">
      <c r="A154" s="398" t="s">
        <v>1999</v>
      </c>
      <c r="B154" s="398"/>
      <c r="C154" s="1189" t="s">
        <v>1877</v>
      </c>
      <c r="D154" s="682" t="s">
        <v>2015</v>
      </c>
      <c r="E154" s="408">
        <v>45568</v>
      </c>
      <c r="F154" s="409">
        <v>45571</v>
      </c>
      <c r="G154" s="1443" t="s">
        <v>2393</v>
      </c>
      <c r="H154" s="411" t="s">
        <v>2453</v>
      </c>
      <c r="I154" s="408">
        <v>45577</v>
      </c>
      <c r="J154" s="412">
        <f>I154+27</f>
        <v>45604</v>
      </c>
      <c r="K154" s="412">
        <f>I154+31</f>
        <v>45608</v>
      </c>
      <c r="L154" s="412">
        <f>I154+34</f>
        <v>45611</v>
      </c>
      <c r="M154" s="412">
        <f>I154+40</f>
        <v>45617</v>
      </c>
    </row>
    <row r="155" spans="1:13" s="14" customFormat="1" ht="17.25" hidden="1" customHeight="1" thickBot="1">
      <c r="A155" s="398" t="s">
        <v>1941</v>
      </c>
      <c r="B155" s="398"/>
      <c r="C155" s="2112" t="s">
        <v>1973</v>
      </c>
      <c r="D155" s="412" t="s">
        <v>2017</v>
      </c>
      <c r="E155" s="414">
        <v>45567</v>
      </c>
      <c r="F155" s="415">
        <v>45571</v>
      </c>
      <c r="G155" s="1872"/>
      <c r="H155" s="870"/>
      <c r="I155" s="412"/>
      <c r="J155" s="414"/>
      <c r="K155" s="414"/>
      <c r="L155" s="414"/>
      <c r="M155" s="414"/>
    </row>
    <row r="156" spans="1:13" s="14" customFormat="1" ht="17.25" hidden="1" customHeight="1" thickTop="1">
      <c r="A156" s="2190"/>
      <c r="B156" s="2190"/>
      <c r="C156" s="1443"/>
      <c r="D156" s="408"/>
      <c r="E156" s="408"/>
      <c r="F156" s="409"/>
      <c r="G156" s="1863" t="s">
        <v>404</v>
      </c>
      <c r="H156" s="411" t="s">
        <v>2454</v>
      </c>
      <c r="I156" s="1986">
        <v>45584</v>
      </c>
      <c r="J156" s="1593" t="s">
        <v>2455</v>
      </c>
      <c r="K156" s="1593" t="s">
        <v>2455</v>
      </c>
      <c r="L156" s="1593" t="s">
        <v>2456</v>
      </c>
      <c r="M156" s="453"/>
    </row>
    <row r="157" spans="1:13" s="14" customFormat="1" ht="17.25" hidden="1" customHeight="1" thickBot="1">
      <c r="A157" s="2190"/>
      <c r="B157" s="2190"/>
      <c r="C157" s="965"/>
      <c r="D157" s="414"/>
      <c r="E157" s="414"/>
      <c r="F157" s="415"/>
      <c r="G157" s="1222"/>
      <c r="H157" s="422"/>
      <c r="I157" s="414"/>
      <c r="J157" s="414"/>
      <c r="K157" s="414"/>
      <c r="L157" s="414"/>
      <c r="M157" s="414"/>
    </row>
    <row r="158" spans="1:13" s="14" customFormat="1" ht="17.25" hidden="1" customHeight="1" thickTop="1">
      <c r="A158" s="2190"/>
      <c r="B158" s="2190"/>
      <c r="C158" s="1443"/>
      <c r="D158" s="408"/>
      <c r="E158" s="408"/>
      <c r="F158" s="409"/>
      <c r="G158" s="1863" t="s">
        <v>404</v>
      </c>
      <c r="H158" s="411" t="s">
        <v>2457</v>
      </c>
      <c r="I158" s="1986">
        <v>45581</v>
      </c>
      <c r="J158" s="1593" t="s">
        <v>2458</v>
      </c>
      <c r="K158" s="1593" t="s">
        <v>2458</v>
      </c>
      <c r="L158" s="1593" t="s">
        <v>2459</v>
      </c>
      <c r="M158" s="453"/>
    </row>
    <row r="159" spans="1:13" s="14" customFormat="1" ht="17.25" hidden="1" customHeight="1" thickBot="1">
      <c r="A159" s="2190"/>
      <c r="B159" s="2190"/>
      <c r="C159" s="965"/>
      <c r="D159" s="414"/>
      <c r="E159" s="414"/>
      <c r="F159" s="415"/>
      <c r="G159" s="416"/>
      <c r="H159" s="422"/>
      <c r="I159" s="414"/>
      <c r="J159" s="414"/>
      <c r="K159" s="414"/>
      <c r="L159" s="414"/>
      <c r="M159" s="414"/>
    </row>
    <row r="160" spans="1:13" s="14" customFormat="1" ht="27" hidden="1" thickTop="1" thickBot="1">
      <c r="A160" s="398" t="s">
        <v>2018</v>
      </c>
      <c r="B160" s="398"/>
      <c r="C160" s="1443" t="s">
        <v>1877</v>
      </c>
      <c r="D160" s="682" t="s">
        <v>2019</v>
      </c>
      <c r="E160" s="682">
        <v>45577</v>
      </c>
      <c r="F160" s="1967">
        <v>45580</v>
      </c>
      <c r="G160" s="1863" t="s">
        <v>404</v>
      </c>
      <c r="H160" s="411" t="s">
        <v>2460</v>
      </c>
      <c r="I160" s="1986">
        <v>45588</v>
      </c>
      <c r="J160" s="2755" t="s">
        <v>2461</v>
      </c>
      <c r="K160" s="1593" t="s">
        <v>2462</v>
      </c>
      <c r="L160" s="1593" t="s">
        <v>2463</v>
      </c>
      <c r="M160" s="1593" t="s">
        <v>2463</v>
      </c>
    </row>
    <row r="161" spans="1:13" s="14" customFormat="1" ht="17.25" hidden="1" customHeight="1" thickTop="1" thickBot="1">
      <c r="A161" s="398" t="s">
        <v>2021</v>
      </c>
      <c r="B161" s="398"/>
      <c r="C161" s="1443" t="s">
        <v>2022</v>
      </c>
      <c r="D161" s="408" t="s">
        <v>2023</v>
      </c>
      <c r="E161" s="408">
        <v>45582</v>
      </c>
      <c r="F161" s="409">
        <v>45584</v>
      </c>
      <c r="G161" s="416"/>
      <c r="H161" s="422"/>
      <c r="I161" s="414"/>
      <c r="J161" s="414"/>
      <c r="K161" s="414"/>
      <c r="L161" s="414"/>
      <c r="M161" s="414"/>
    </row>
    <row r="162" spans="1:13" s="14" customFormat="1" ht="17.25" hidden="1" customHeight="1" thickTop="1">
      <c r="A162" s="398" t="s">
        <v>2026</v>
      </c>
      <c r="B162" s="398"/>
      <c r="C162" s="1443" t="s">
        <v>2027</v>
      </c>
      <c r="D162" s="408" t="s">
        <v>2028</v>
      </c>
      <c r="E162" s="408">
        <v>45588</v>
      </c>
      <c r="F162" s="409">
        <v>45590</v>
      </c>
      <c r="G162" s="1443" t="s">
        <v>2361</v>
      </c>
      <c r="H162" s="411" t="s">
        <v>2464</v>
      </c>
      <c r="I162" s="408">
        <v>45595</v>
      </c>
      <c r="J162" s="412">
        <f>I162+27</f>
        <v>45622</v>
      </c>
      <c r="K162" s="412">
        <f>I162+31</f>
        <v>45626</v>
      </c>
      <c r="L162" s="412">
        <f>I162+34</f>
        <v>45629</v>
      </c>
      <c r="M162" s="412">
        <f>I162+40</f>
        <v>45635</v>
      </c>
    </row>
    <row r="163" spans="1:13" s="14" customFormat="1" ht="17.25" hidden="1" customHeight="1" thickBot="1">
      <c r="A163" s="398"/>
      <c r="B163" s="398"/>
      <c r="C163" s="965"/>
      <c r="D163" s="414"/>
      <c r="E163" s="414"/>
      <c r="F163" s="415"/>
      <c r="G163" s="416"/>
      <c r="H163" s="422"/>
      <c r="I163" s="414"/>
      <c r="J163" s="414"/>
      <c r="K163" s="414"/>
      <c r="L163" s="414"/>
      <c r="M163" s="414"/>
    </row>
    <row r="164" spans="1:13" s="14" customFormat="1" ht="17.25" hidden="1" customHeight="1" thickTop="1">
      <c r="A164" s="398" t="s">
        <v>2030</v>
      </c>
      <c r="B164" s="398"/>
      <c r="C164" s="1443" t="s">
        <v>2031</v>
      </c>
      <c r="D164" s="408" t="s">
        <v>2032</v>
      </c>
      <c r="E164" s="408">
        <v>45596</v>
      </c>
      <c r="F164" s="409">
        <v>45598</v>
      </c>
      <c r="G164" s="1443" t="s">
        <v>2436</v>
      </c>
      <c r="H164" s="411" t="s">
        <v>2465</v>
      </c>
      <c r="I164" s="408">
        <v>45602</v>
      </c>
      <c r="J164" s="412">
        <f>I164+27</f>
        <v>45629</v>
      </c>
      <c r="K164" s="412">
        <f>I164+31</f>
        <v>45633</v>
      </c>
      <c r="L164" s="412">
        <f>I164+34</f>
        <v>45636</v>
      </c>
      <c r="M164" s="412">
        <f>I164+40</f>
        <v>45642</v>
      </c>
    </row>
    <row r="165" spans="1:13" s="14" customFormat="1" ht="17.25" hidden="1" customHeight="1" thickBot="1">
      <c r="A165" s="398"/>
      <c r="B165" s="398"/>
      <c r="C165" s="965"/>
      <c r="D165" s="414"/>
      <c r="E165" s="414"/>
      <c r="F165" s="415"/>
      <c r="G165" s="416"/>
      <c r="H165" s="422"/>
      <c r="I165" s="414"/>
      <c r="J165" s="414"/>
      <c r="K165" s="414"/>
      <c r="L165" s="414"/>
      <c r="M165" s="414"/>
    </row>
    <row r="166" spans="1:13" s="14" customFormat="1" ht="17.25" hidden="1" customHeight="1" thickTop="1">
      <c r="A166" s="398" t="s">
        <v>2034</v>
      </c>
      <c r="B166" s="398"/>
      <c r="C166" s="1443" t="s">
        <v>2013</v>
      </c>
      <c r="D166" s="2817" t="s">
        <v>2035</v>
      </c>
      <c r="E166" s="408">
        <v>45605</v>
      </c>
      <c r="F166" s="409">
        <v>45607</v>
      </c>
      <c r="G166" s="1863" t="s">
        <v>404</v>
      </c>
      <c r="H166" s="411" t="s">
        <v>2466</v>
      </c>
      <c r="I166" s="408">
        <v>45609</v>
      </c>
      <c r="J166" s="1593" t="s">
        <v>2467</v>
      </c>
      <c r="K166" s="1593" t="s">
        <v>2468</v>
      </c>
      <c r="L166" s="1593" t="s">
        <v>2468</v>
      </c>
      <c r="M166" s="1593" t="s">
        <v>2468</v>
      </c>
    </row>
    <row r="167" spans="1:13" s="14" customFormat="1" ht="17.25" hidden="1" customHeight="1" thickBot="1">
      <c r="A167" s="398"/>
      <c r="B167" s="398"/>
      <c r="C167" s="965"/>
      <c r="D167" s="414"/>
      <c r="E167" s="414"/>
      <c r="F167" s="415"/>
      <c r="G167" s="416"/>
      <c r="H167" s="422"/>
      <c r="I167" s="414"/>
      <c r="J167" s="414"/>
      <c r="K167" s="414"/>
      <c r="L167" s="414"/>
      <c r="M167" s="414"/>
    </row>
    <row r="168" spans="1:13" s="14" customFormat="1" ht="17.25" hidden="1" customHeight="1" thickTop="1">
      <c r="A168" s="398"/>
      <c r="B168" s="398"/>
      <c r="C168" s="1443" t="s">
        <v>1973</v>
      </c>
      <c r="D168" s="408" t="s">
        <v>2037</v>
      </c>
      <c r="E168" s="408">
        <v>45612</v>
      </c>
      <c r="F168" s="409">
        <v>45614</v>
      </c>
      <c r="G168" s="1443" t="s">
        <v>2375</v>
      </c>
      <c r="H168" s="411" t="s">
        <v>2469</v>
      </c>
      <c r="I168" s="408">
        <v>45616</v>
      </c>
      <c r="J168" s="412">
        <f>I168+27</f>
        <v>45643</v>
      </c>
      <c r="K168" s="412">
        <f>I168+31</f>
        <v>45647</v>
      </c>
      <c r="L168" s="412">
        <f>I168+34</f>
        <v>45650</v>
      </c>
      <c r="M168" s="412">
        <f>I168+40</f>
        <v>45656</v>
      </c>
    </row>
    <row r="169" spans="1:13" s="14" customFormat="1" ht="17.25" hidden="1" customHeight="1" thickBot="1">
      <c r="A169" s="398"/>
      <c r="B169" s="398"/>
      <c r="C169" s="965"/>
      <c r="D169" s="414"/>
      <c r="E169" s="414"/>
      <c r="F169" s="415"/>
      <c r="G169" s="416"/>
      <c r="H169" s="422"/>
      <c r="I169" s="414"/>
      <c r="J169" s="414"/>
      <c r="K169" s="414"/>
      <c r="L169" s="414"/>
      <c r="M169" s="414"/>
    </row>
    <row r="170" spans="1:13" s="14" customFormat="1" ht="17.25" hidden="1" customHeight="1" thickTop="1">
      <c r="A170" s="398" t="s">
        <v>2039</v>
      </c>
      <c r="B170" s="398"/>
      <c r="C170" s="1443" t="s">
        <v>2040</v>
      </c>
      <c r="D170" s="2817" t="s">
        <v>2041</v>
      </c>
      <c r="E170" s="408">
        <v>45621</v>
      </c>
      <c r="F170" s="409">
        <v>45623</v>
      </c>
      <c r="G170" s="1443" t="s">
        <v>2426</v>
      </c>
      <c r="H170" s="411" t="s">
        <v>2470</v>
      </c>
      <c r="I170" s="408">
        <v>45624</v>
      </c>
      <c r="J170" s="412">
        <f>I170+27</f>
        <v>45651</v>
      </c>
      <c r="K170" s="412">
        <f>I170+31</f>
        <v>45655</v>
      </c>
      <c r="L170" s="412">
        <f>I170+34</f>
        <v>45658</v>
      </c>
      <c r="M170" s="412">
        <f>I170+40</f>
        <v>45664</v>
      </c>
    </row>
    <row r="171" spans="1:13" s="14" customFormat="1" ht="17.25" hidden="1" customHeight="1" thickBot="1">
      <c r="A171" s="398"/>
      <c r="B171" s="398"/>
      <c r="C171" s="965"/>
      <c r="D171" s="414"/>
      <c r="E171" s="414"/>
      <c r="F171" s="415"/>
      <c r="G171" s="416"/>
      <c r="H171" s="422"/>
      <c r="I171" s="414"/>
      <c r="J171" s="414"/>
      <c r="K171" s="414"/>
      <c r="L171" s="414"/>
      <c r="M171" s="414"/>
    </row>
    <row r="172" spans="1:13" s="14" customFormat="1" ht="17.25" hidden="1" customHeight="1" thickTop="1">
      <c r="A172" s="398"/>
      <c r="B172" s="398"/>
      <c r="C172" s="1443" t="s">
        <v>2043</v>
      </c>
      <c r="D172" s="408" t="s">
        <v>2044</v>
      </c>
      <c r="E172" s="408">
        <v>45625</v>
      </c>
      <c r="F172" s="409">
        <v>45627</v>
      </c>
      <c r="G172" s="1443" t="s">
        <v>2405</v>
      </c>
      <c r="H172" s="411" t="s">
        <v>2471</v>
      </c>
      <c r="I172" s="408">
        <v>45630</v>
      </c>
      <c r="J172" s="412">
        <f>I172+27</f>
        <v>45657</v>
      </c>
      <c r="K172" s="412">
        <f>I172+31</f>
        <v>45661</v>
      </c>
      <c r="L172" s="412">
        <f>I172+34</f>
        <v>45664</v>
      </c>
      <c r="M172" s="412">
        <f>I172+40</f>
        <v>45670</v>
      </c>
    </row>
    <row r="173" spans="1:13" s="14" customFormat="1" ht="17.25" hidden="1" customHeight="1" thickBot="1">
      <c r="A173" s="398"/>
      <c r="B173" s="398"/>
      <c r="C173" s="965"/>
      <c r="D173" s="414"/>
      <c r="E173" s="414"/>
      <c r="F173" s="415"/>
      <c r="G173" s="416"/>
      <c r="H173" s="422"/>
      <c r="I173" s="414"/>
      <c r="J173" s="414"/>
      <c r="K173" s="414"/>
      <c r="L173" s="414"/>
      <c r="M173" s="414"/>
    </row>
    <row r="174" spans="1:13" s="14" customFormat="1" ht="18" hidden="1" customHeight="1" thickTop="1">
      <c r="A174" s="398"/>
      <c r="B174" s="398"/>
      <c r="C174" s="1443" t="s">
        <v>2046</v>
      </c>
      <c r="D174" s="408" t="s">
        <v>2047</v>
      </c>
      <c r="E174" s="408">
        <v>45640</v>
      </c>
      <c r="F174" s="409">
        <v>45642</v>
      </c>
      <c r="G174" s="1443" t="s">
        <v>2472</v>
      </c>
      <c r="H174" s="411" t="s">
        <v>2473</v>
      </c>
      <c r="I174" s="408">
        <v>45637</v>
      </c>
      <c r="J174" s="412">
        <f>I174+27</f>
        <v>45664</v>
      </c>
      <c r="K174" s="412">
        <f>I174+31</f>
        <v>45668</v>
      </c>
      <c r="L174" s="412">
        <f>I174+34</f>
        <v>45671</v>
      </c>
      <c r="M174" s="412">
        <f>I174+40</f>
        <v>45677</v>
      </c>
    </row>
    <row r="175" spans="1:13" s="14" customFormat="1" ht="17.25" hidden="1" customHeight="1" thickBot="1">
      <c r="A175" s="398"/>
      <c r="B175" s="398"/>
      <c r="C175" s="965"/>
      <c r="D175" s="414"/>
      <c r="E175" s="414"/>
      <c r="F175" s="415"/>
      <c r="G175" s="416"/>
      <c r="H175" s="422"/>
      <c r="I175" s="414"/>
      <c r="J175" s="414"/>
      <c r="K175" s="414"/>
      <c r="L175" s="414"/>
      <c r="M175" s="414"/>
    </row>
    <row r="176" spans="1:13" s="14" customFormat="1" ht="17.25" hidden="1" customHeight="1" thickTop="1">
      <c r="A176" s="398"/>
      <c r="B176" s="398"/>
      <c r="C176" s="1443" t="s">
        <v>2049</v>
      </c>
      <c r="D176" s="408" t="s">
        <v>2050</v>
      </c>
      <c r="E176" s="408">
        <v>45647</v>
      </c>
      <c r="F176" s="409">
        <v>45649</v>
      </c>
      <c r="G176" s="1443" t="s">
        <v>2359</v>
      </c>
      <c r="H176" s="411" t="s">
        <v>2474</v>
      </c>
      <c r="I176" s="408">
        <v>45645</v>
      </c>
      <c r="J176" s="412">
        <f>I176+27</f>
        <v>45672</v>
      </c>
      <c r="K176" s="412">
        <f>I176+31</f>
        <v>45676</v>
      </c>
      <c r="L176" s="412">
        <f>I176+34</f>
        <v>45679</v>
      </c>
      <c r="M176" s="412">
        <f>I176+40</f>
        <v>45685</v>
      </c>
    </row>
    <row r="177" spans="1:14" s="14" customFormat="1" ht="17.25" hidden="1" customHeight="1" thickBot="1">
      <c r="A177" s="398"/>
      <c r="B177" s="398"/>
      <c r="C177" s="965"/>
      <c r="D177" s="414"/>
      <c r="E177" s="414"/>
      <c r="F177" s="415"/>
      <c r="G177" s="416"/>
      <c r="H177" s="422"/>
      <c r="I177" s="414"/>
      <c r="J177" s="414"/>
      <c r="K177" s="414"/>
      <c r="L177" s="414"/>
      <c r="M177" s="414"/>
    </row>
    <row r="178" spans="1:14" s="14" customFormat="1" ht="17.25" hidden="1" customHeight="1" thickTop="1">
      <c r="A178" s="398"/>
      <c r="B178" s="398"/>
      <c r="C178" s="1443" t="s">
        <v>1939</v>
      </c>
      <c r="D178" s="408" t="s">
        <v>2052</v>
      </c>
      <c r="E178" s="408">
        <v>45649</v>
      </c>
      <c r="F178" s="409">
        <v>45651</v>
      </c>
      <c r="G178" s="1443" t="s">
        <v>2351</v>
      </c>
      <c r="H178" s="411" t="s">
        <v>2475</v>
      </c>
      <c r="I178" s="408">
        <v>45651</v>
      </c>
      <c r="J178" s="412">
        <f>I178+27</f>
        <v>45678</v>
      </c>
      <c r="K178" s="412">
        <f>I178+31</f>
        <v>45682</v>
      </c>
      <c r="L178" s="412">
        <f>I178+34</f>
        <v>45685</v>
      </c>
      <c r="M178" s="412">
        <f>I178+40</f>
        <v>45691</v>
      </c>
    </row>
    <row r="179" spans="1:14" s="14" customFormat="1" ht="17.25" hidden="1" customHeight="1" thickBot="1">
      <c r="A179" s="398"/>
      <c r="B179" s="398"/>
      <c r="C179" s="965"/>
      <c r="D179" s="414"/>
      <c r="E179" s="414"/>
      <c r="F179" s="415"/>
      <c r="G179" s="416"/>
      <c r="H179" s="422"/>
      <c r="I179" s="414"/>
      <c r="J179" s="414"/>
      <c r="K179" s="414"/>
      <c r="L179" s="414"/>
      <c r="M179" s="414"/>
    </row>
    <row r="180" spans="1:14" s="14" customFormat="1" ht="17.25" hidden="1" customHeight="1" thickTop="1">
      <c r="A180" s="398"/>
      <c r="B180" s="398"/>
      <c r="C180" s="1443" t="s">
        <v>1973</v>
      </c>
      <c r="D180" s="408" t="s">
        <v>2054</v>
      </c>
      <c r="E180" s="408">
        <v>45653</v>
      </c>
      <c r="F180" s="409">
        <v>45655</v>
      </c>
      <c r="G180" s="1443" t="s">
        <v>2410</v>
      </c>
      <c r="H180" s="411" t="s">
        <v>2476</v>
      </c>
      <c r="I180" s="408">
        <v>45658</v>
      </c>
      <c r="J180" s="412">
        <f>I180+27</f>
        <v>45685</v>
      </c>
      <c r="K180" s="412">
        <f>I180+31</f>
        <v>45689</v>
      </c>
      <c r="L180" s="412">
        <f>I180+34</f>
        <v>45692</v>
      </c>
      <c r="M180" s="412">
        <f>I180+40</f>
        <v>45698</v>
      </c>
    </row>
    <row r="181" spans="1:14" s="14" customFormat="1" ht="17.25" hidden="1" customHeight="1" thickBot="1">
      <c r="A181" s="398"/>
      <c r="B181" s="398"/>
      <c r="C181" s="965"/>
      <c r="D181" s="414"/>
      <c r="E181" s="414"/>
      <c r="F181" s="415"/>
      <c r="G181" s="416"/>
      <c r="H181" s="422"/>
      <c r="I181" s="414"/>
      <c r="J181" s="414"/>
      <c r="K181" s="414"/>
      <c r="L181" s="414"/>
      <c r="M181" s="414"/>
    </row>
    <row r="182" spans="1:14" s="14" customFormat="1" ht="17.25" hidden="1" customHeight="1" thickTop="1">
      <c r="A182" s="398"/>
      <c r="B182" s="398"/>
      <c r="C182" s="1892" t="s">
        <v>2043</v>
      </c>
      <c r="D182" s="408" t="s">
        <v>2056</v>
      </c>
      <c r="E182" s="408">
        <v>45294</v>
      </c>
      <c r="F182" s="409">
        <v>45662</v>
      </c>
      <c r="G182" s="1443" t="s">
        <v>2412</v>
      </c>
      <c r="H182" s="411" t="s">
        <v>2477</v>
      </c>
      <c r="I182" s="408">
        <v>45665</v>
      </c>
      <c r="J182" s="412">
        <f>I182+27</f>
        <v>45692</v>
      </c>
      <c r="K182" s="412">
        <f>I182+31</f>
        <v>45696</v>
      </c>
      <c r="L182" s="412">
        <f>I182+34</f>
        <v>45699</v>
      </c>
      <c r="M182" s="412">
        <f>I182+40</f>
        <v>45705</v>
      </c>
    </row>
    <row r="183" spans="1:14" s="14" customFormat="1" ht="17.25" hidden="1" customHeight="1" thickBot="1">
      <c r="A183" s="398"/>
      <c r="B183" s="398"/>
      <c r="C183" s="965"/>
      <c r="D183" s="414"/>
      <c r="E183" s="414"/>
      <c r="F183" s="415"/>
      <c r="G183" s="416"/>
      <c r="H183" s="422"/>
      <c r="I183" s="414"/>
      <c r="J183" s="414"/>
      <c r="K183" s="414"/>
      <c r="L183" s="414"/>
      <c r="M183" s="414"/>
    </row>
    <row r="184" spans="1:14" s="14" customFormat="1" ht="17.25" hidden="1" customHeight="1" thickTop="1">
      <c r="A184" s="398" t="s">
        <v>1941</v>
      </c>
      <c r="B184" s="398"/>
      <c r="C184" s="1443" t="s">
        <v>2040</v>
      </c>
      <c r="D184" s="408" t="s">
        <v>2058</v>
      </c>
      <c r="E184" s="408">
        <v>45669</v>
      </c>
      <c r="F184" s="409">
        <v>45671</v>
      </c>
      <c r="G184" s="1443" t="s">
        <v>2363</v>
      </c>
      <c r="H184" s="411" t="s">
        <v>2478</v>
      </c>
      <c r="I184" s="408">
        <v>45672</v>
      </c>
      <c r="J184" s="412">
        <f>I184+27</f>
        <v>45699</v>
      </c>
      <c r="K184" s="412">
        <f>I184+31</f>
        <v>45703</v>
      </c>
      <c r="L184" s="412">
        <f>I184+34</f>
        <v>45706</v>
      </c>
      <c r="M184" s="412">
        <f>I184+40</f>
        <v>45712</v>
      </c>
    </row>
    <row r="185" spans="1:14" s="14" customFormat="1" ht="17.25" hidden="1" customHeight="1" thickBot="1">
      <c r="A185" s="2190"/>
      <c r="B185" s="2190"/>
      <c r="C185" s="965"/>
      <c r="D185" s="414"/>
      <c r="E185" s="414"/>
      <c r="F185" s="415"/>
      <c r="G185" s="416"/>
      <c r="H185" s="422"/>
      <c r="I185" s="414"/>
      <c r="J185" s="414"/>
      <c r="K185" s="414"/>
      <c r="L185" s="414"/>
      <c r="M185" s="414"/>
    </row>
    <row r="186" spans="1:14" s="14" customFormat="1" ht="17.25" hidden="1" customHeight="1" thickTop="1">
      <c r="A186" s="398" t="s">
        <v>2046</v>
      </c>
      <c r="B186" s="398"/>
      <c r="C186" s="1443" t="s">
        <v>1877</v>
      </c>
      <c r="D186" s="408" t="s">
        <v>2060</v>
      </c>
      <c r="E186" s="408">
        <v>45673</v>
      </c>
      <c r="F186" s="409">
        <v>45676</v>
      </c>
      <c r="G186" s="1443" t="s">
        <v>2390</v>
      </c>
      <c r="H186" s="411" t="s">
        <v>2479</v>
      </c>
      <c r="I186" s="408">
        <v>45679</v>
      </c>
      <c r="J186" s="412">
        <f>I186+27</f>
        <v>45706</v>
      </c>
      <c r="K186" s="412">
        <f>I186+31</f>
        <v>45710</v>
      </c>
      <c r="L186" s="412">
        <f>I186+34</f>
        <v>45713</v>
      </c>
      <c r="M186" s="412">
        <f>I186+40</f>
        <v>45719</v>
      </c>
    </row>
    <row r="187" spans="1:14" s="14" customFormat="1" ht="17.25" hidden="1" customHeight="1" thickBot="1">
      <c r="A187" s="965" t="s">
        <v>2046</v>
      </c>
      <c r="B187" s="965"/>
      <c r="C187" s="965" t="s">
        <v>2062</v>
      </c>
      <c r="D187" s="414" t="s">
        <v>2063</v>
      </c>
      <c r="E187" s="414">
        <v>45678</v>
      </c>
      <c r="F187" s="415">
        <v>45681</v>
      </c>
      <c r="G187" s="416"/>
      <c r="H187" s="422"/>
      <c r="I187" s="414"/>
      <c r="J187" s="414"/>
      <c r="K187" s="414"/>
      <c r="L187" s="414"/>
      <c r="M187" s="414"/>
    </row>
    <row r="188" spans="1:14" s="14" customFormat="1" ht="17.25" hidden="1" customHeight="1" thickTop="1">
      <c r="A188" s="398" t="s">
        <v>2049</v>
      </c>
      <c r="B188" s="398"/>
      <c r="C188" s="2865" t="s">
        <v>2046</v>
      </c>
      <c r="D188" s="1039" t="s">
        <v>2064</v>
      </c>
      <c r="E188" s="1039">
        <v>45680</v>
      </c>
      <c r="F188" s="1040">
        <v>45683</v>
      </c>
      <c r="G188" s="1443" t="s">
        <v>2393</v>
      </c>
      <c r="H188" s="411" t="s">
        <v>2480</v>
      </c>
      <c r="I188" s="408">
        <v>45686</v>
      </c>
      <c r="J188" s="412">
        <f>I188+27</f>
        <v>45713</v>
      </c>
      <c r="K188" s="412">
        <f>I188+31</f>
        <v>45717</v>
      </c>
      <c r="L188" s="412">
        <f>I188+34</f>
        <v>45720</v>
      </c>
      <c r="M188" s="412">
        <f>I188+40</f>
        <v>45726</v>
      </c>
    </row>
    <row r="189" spans="1:14" s="14" customFormat="1" ht="17.25" hidden="1" customHeight="1" thickBot="1">
      <c r="A189" s="398" t="s">
        <v>1939</v>
      </c>
      <c r="B189" s="398"/>
      <c r="C189" s="965" t="s">
        <v>2066</v>
      </c>
      <c r="D189" s="414" t="s">
        <v>2067</v>
      </c>
      <c r="E189" s="414">
        <v>45682</v>
      </c>
      <c r="F189" s="415">
        <v>45684</v>
      </c>
      <c r="G189" s="416"/>
      <c r="H189" s="422"/>
      <c r="I189" s="414"/>
      <c r="J189" s="414"/>
      <c r="K189" s="414"/>
      <c r="L189" s="414"/>
      <c r="M189" s="414"/>
    </row>
    <row r="190" spans="1:14" s="14" customFormat="1" ht="17.25" hidden="1" customHeight="1" thickTop="1">
      <c r="A190" s="398"/>
      <c r="B190" s="398"/>
      <c r="C190" s="2865" t="s">
        <v>1939</v>
      </c>
      <c r="D190" s="1039" t="s">
        <v>2068</v>
      </c>
      <c r="E190" s="1039">
        <v>45687</v>
      </c>
      <c r="F190" s="1040">
        <v>45690</v>
      </c>
      <c r="G190" s="1443" t="s">
        <v>167</v>
      </c>
      <c r="H190" s="411" t="s">
        <v>2481</v>
      </c>
      <c r="I190" s="408">
        <v>45693</v>
      </c>
      <c r="J190" s="412">
        <f>I190+27</f>
        <v>45720</v>
      </c>
      <c r="K190" s="412">
        <f>I190+31</f>
        <v>45724</v>
      </c>
      <c r="L190" s="412">
        <f>I190+34</f>
        <v>45727</v>
      </c>
      <c r="M190" s="412">
        <f>I190+40</f>
        <v>45733</v>
      </c>
    </row>
    <row r="191" spans="1:14" s="14" customFormat="1" ht="17.25" hidden="1" customHeight="1" thickBot="1">
      <c r="A191" s="398" t="s">
        <v>1973</v>
      </c>
      <c r="B191" s="398"/>
      <c r="C191" s="965" t="s">
        <v>2040</v>
      </c>
      <c r="D191" s="414" t="s">
        <v>2070</v>
      </c>
      <c r="E191" s="414">
        <v>45690</v>
      </c>
      <c r="F191" s="415">
        <v>45692</v>
      </c>
      <c r="G191" s="416"/>
      <c r="H191" s="422"/>
      <c r="I191" s="414"/>
      <c r="J191" s="414"/>
      <c r="K191" s="414"/>
      <c r="L191" s="414"/>
      <c r="M191" s="414"/>
    </row>
    <row r="192" spans="1:14" s="14" customFormat="1" ht="17.25" hidden="1" customHeight="1" thickTop="1">
      <c r="A192" s="398" t="s">
        <v>1941</v>
      </c>
      <c r="B192" s="398"/>
      <c r="C192" s="1443" t="s">
        <v>2013</v>
      </c>
      <c r="D192" s="408" t="s">
        <v>2071</v>
      </c>
      <c r="E192" s="408">
        <v>45693</v>
      </c>
      <c r="F192" s="409">
        <v>45696</v>
      </c>
      <c r="G192" s="1443" t="s">
        <v>2482</v>
      </c>
      <c r="H192" s="411" t="s">
        <v>2483</v>
      </c>
      <c r="I192" s="408">
        <v>45700</v>
      </c>
      <c r="J192" s="453"/>
      <c r="K192" s="412">
        <f>I192+31</f>
        <v>45731</v>
      </c>
      <c r="L192" s="412">
        <f>I192+34</f>
        <v>45734</v>
      </c>
      <c r="M192" s="412">
        <f>I192+40</f>
        <v>45740</v>
      </c>
      <c r="N192" s="14" t="s">
        <v>2484</v>
      </c>
    </row>
    <row r="193" spans="1:13" s="14" customFormat="1" ht="17.25" hidden="1" customHeight="1" thickBot="1">
      <c r="A193" s="398"/>
      <c r="B193" s="398"/>
      <c r="C193" s="965"/>
      <c r="D193" s="414"/>
      <c r="E193" s="414"/>
      <c r="F193" s="415"/>
      <c r="G193" s="416"/>
      <c r="H193" s="422"/>
      <c r="I193" s="414"/>
      <c r="J193" s="414"/>
      <c r="K193" s="414"/>
      <c r="L193" s="414"/>
      <c r="M193" s="414"/>
    </row>
    <row r="194" spans="1:13" s="14" customFormat="1" ht="17.25" hidden="1" customHeight="1">
      <c r="A194" s="398"/>
      <c r="B194" s="398"/>
      <c r="C194" s="18"/>
      <c r="D194" s="400"/>
      <c r="E194" s="400"/>
      <c r="F194" s="400"/>
      <c r="G194" s="430"/>
      <c r="H194" s="19"/>
      <c r="I194" s="400"/>
      <c r="J194" s="400"/>
      <c r="K194" s="400"/>
      <c r="L194" s="400"/>
      <c r="M194" s="400"/>
    </row>
    <row r="195" spans="1:13" s="14" customFormat="1" ht="17.25" hidden="1" customHeight="1">
      <c r="A195" s="2191"/>
      <c r="B195" s="2191"/>
      <c r="C195" s="18" t="s">
        <v>2073</v>
      </c>
      <c r="D195" s="400"/>
      <c r="E195" s="400"/>
      <c r="F195" s="400"/>
      <c r="G195" s="430"/>
      <c r="H195" s="19"/>
      <c r="I195" s="400"/>
      <c r="J195" s="400"/>
      <c r="K195" s="400"/>
      <c r="L195" s="400"/>
      <c r="M195" s="400"/>
    </row>
    <row r="196" spans="1:13" s="14" customFormat="1" ht="32.25" hidden="1" customHeight="1">
      <c r="A196" s="2191"/>
      <c r="B196" s="2191"/>
      <c r="C196" s="399"/>
      <c r="D196" s="400"/>
      <c r="E196" s="401" t="s">
        <v>96</v>
      </c>
      <c r="F196" s="404" t="s">
        <v>825</v>
      </c>
      <c r="G196" s="404" t="s">
        <v>138</v>
      </c>
      <c r="H196" s="404" t="s">
        <v>1105</v>
      </c>
      <c r="I196" s="404" t="s">
        <v>103</v>
      </c>
      <c r="J196" s="1060" t="s">
        <v>2279</v>
      </c>
      <c r="K196" s="1060" t="s">
        <v>1793</v>
      </c>
      <c r="L196" s="14" t="s">
        <v>1794</v>
      </c>
    </row>
    <row r="197" spans="1:13" s="14" customFormat="1" ht="17.25" hidden="1" customHeight="1" thickBot="1">
      <c r="A197" s="2191"/>
      <c r="B197" s="2191"/>
      <c r="C197" s="799" t="s">
        <v>2485</v>
      </c>
      <c r="D197" s="2870" t="s">
        <v>2077</v>
      </c>
      <c r="E197" s="15"/>
      <c r="F197" s="406" t="s">
        <v>2486</v>
      </c>
      <c r="G197" s="406" t="s">
        <v>2486</v>
      </c>
      <c r="H197" s="406" t="s">
        <v>2283</v>
      </c>
      <c r="I197" s="406" t="s">
        <v>2487</v>
      </c>
      <c r="J197" s="1063"/>
      <c r="K197" s="1063"/>
    </row>
    <row r="198" spans="1:13" s="14" customFormat="1" ht="17.25" hidden="1" customHeight="1" thickTop="1">
      <c r="A198" s="398" t="s">
        <v>2488</v>
      </c>
      <c r="B198" s="398"/>
      <c r="C198" s="1443" t="s">
        <v>2489</v>
      </c>
      <c r="D198" s="412" t="s">
        <v>2490</v>
      </c>
      <c r="E198" s="412">
        <v>45709</v>
      </c>
      <c r="F198" s="412">
        <f t="shared" ref="F198:F203" si="81">E198+32</f>
        <v>45741</v>
      </c>
      <c r="G198" s="412">
        <f t="shared" ref="G198:G203" si="82">E198+35</f>
        <v>45744</v>
      </c>
      <c r="H198" s="412">
        <f t="shared" ref="H198:H203" si="83">E198+38</f>
        <v>45747</v>
      </c>
      <c r="I198" s="412">
        <f t="shared" ref="I198:I203" si="84">E198+42</f>
        <v>45751</v>
      </c>
      <c r="J198" s="1063">
        <v>45706</v>
      </c>
      <c r="K198" s="1063">
        <v>45708</v>
      </c>
      <c r="L198" s="14">
        <v>8</v>
      </c>
    </row>
    <row r="199" spans="1:13" s="14" customFormat="1" ht="17.25" hidden="1" customHeight="1">
      <c r="A199" s="398" t="s">
        <v>2491</v>
      </c>
      <c r="B199" s="398"/>
      <c r="C199" s="1615" t="s">
        <v>2367</v>
      </c>
      <c r="D199" s="775" t="s">
        <v>2492</v>
      </c>
      <c r="E199" s="775">
        <v>45714</v>
      </c>
      <c r="F199" s="775">
        <f t="shared" si="81"/>
        <v>45746</v>
      </c>
      <c r="G199" s="775">
        <f t="shared" si="82"/>
        <v>45749</v>
      </c>
      <c r="H199" s="775">
        <f t="shared" si="83"/>
        <v>45752</v>
      </c>
      <c r="I199" s="775">
        <f t="shared" si="84"/>
        <v>45756</v>
      </c>
      <c r="J199" s="1063">
        <v>45713</v>
      </c>
      <c r="K199" s="1063">
        <v>45715</v>
      </c>
      <c r="L199" s="14">
        <v>9</v>
      </c>
    </row>
    <row r="200" spans="1:13" s="14" customFormat="1" ht="17.25" hidden="1" customHeight="1">
      <c r="A200" s="398"/>
      <c r="B200" s="398"/>
      <c r="C200" s="1615" t="s">
        <v>2357</v>
      </c>
      <c r="D200" s="775" t="s">
        <v>2493</v>
      </c>
      <c r="E200" s="775">
        <v>45723</v>
      </c>
      <c r="F200" s="775">
        <f t="shared" si="81"/>
        <v>45755</v>
      </c>
      <c r="G200" s="775">
        <f t="shared" si="82"/>
        <v>45758</v>
      </c>
      <c r="H200" s="775">
        <f t="shared" si="83"/>
        <v>45761</v>
      </c>
      <c r="I200" s="775">
        <f t="shared" si="84"/>
        <v>45765</v>
      </c>
      <c r="J200" s="1063">
        <v>45720</v>
      </c>
      <c r="K200" s="1063">
        <v>45722</v>
      </c>
      <c r="L200" s="14">
        <v>10</v>
      </c>
    </row>
    <row r="201" spans="1:13" s="14" customFormat="1" ht="17.25" hidden="1" customHeight="1">
      <c r="A201" s="398" t="s">
        <v>2494</v>
      </c>
      <c r="B201" s="398"/>
      <c r="C201" s="1615" t="s">
        <v>2135</v>
      </c>
      <c r="D201" s="775" t="s">
        <v>2495</v>
      </c>
      <c r="E201" s="775">
        <v>45729</v>
      </c>
      <c r="F201" s="775">
        <f t="shared" si="81"/>
        <v>45761</v>
      </c>
      <c r="G201" s="775">
        <f t="shared" si="82"/>
        <v>45764</v>
      </c>
      <c r="H201" s="775">
        <f t="shared" si="83"/>
        <v>45767</v>
      </c>
      <c r="I201" s="775">
        <f t="shared" si="84"/>
        <v>45771</v>
      </c>
      <c r="J201" s="1063">
        <v>45727</v>
      </c>
      <c r="K201" s="1063">
        <v>45729</v>
      </c>
      <c r="L201" s="14">
        <v>11</v>
      </c>
    </row>
    <row r="202" spans="1:13" s="14" customFormat="1" ht="17.25" hidden="1" customHeight="1">
      <c r="A202" s="398" t="s">
        <v>2496</v>
      </c>
      <c r="B202" s="398"/>
      <c r="C202" s="1615" t="s">
        <v>2497</v>
      </c>
      <c r="D202" s="775" t="s">
        <v>2498</v>
      </c>
      <c r="E202" s="775">
        <v>45738</v>
      </c>
      <c r="F202" s="775">
        <f t="shared" si="81"/>
        <v>45770</v>
      </c>
      <c r="G202" s="775">
        <f t="shared" si="82"/>
        <v>45773</v>
      </c>
      <c r="H202" s="775">
        <f t="shared" si="83"/>
        <v>45776</v>
      </c>
      <c r="I202" s="775">
        <f t="shared" si="84"/>
        <v>45780</v>
      </c>
      <c r="J202" s="1063">
        <v>45734</v>
      </c>
      <c r="K202" s="1063">
        <v>45736</v>
      </c>
      <c r="L202" s="14">
        <v>12</v>
      </c>
    </row>
    <row r="203" spans="1:13" s="14" customFormat="1" ht="17.25" hidden="1" customHeight="1" thickTop="1">
      <c r="A203" s="398" t="s">
        <v>2499</v>
      </c>
      <c r="B203" s="398"/>
      <c r="C203" s="1615" t="s">
        <v>2500</v>
      </c>
      <c r="D203" s="775" t="s">
        <v>2501</v>
      </c>
      <c r="E203" s="775">
        <v>45748</v>
      </c>
      <c r="F203" s="775">
        <f t="shared" si="81"/>
        <v>45780</v>
      </c>
      <c r="G203" s="775">
        <f t="shared" si="82"/>
        <v>45783</v>
      </c>
      <c r="H203" s="775">
        <f t="shared" si="83"/>
        <v>45786</v>
      </c>
      <c r="I203" s="775">
        <f t="shared" si="84"/>
        <v>45790</v>
      </c>
      <c r="J203" s="1063">
        <v>45741</v>
      </c>
      <c r="K203" s="1063">
        <v>45743</v>
      </c>
      <c r="L203" s="14">
        <v>13</v>
      </c>
      <c r="M203" s="400"/>
    </row>
    <row r="204" spans="1:13" s="14" customFormat="1" ht="17.25" hidden="1" customHeight="1">
      <c r="A204" s="398"/>
      <c r="B204" s="398"/>
      <c r="C204" s="400"/>
      <c r="D204" s="400"/>
      <c r="E204" s="400"/>
      <c r="F204" s="400"/>
      <c r="G204" s="400"/>
      <c r="H204" s="400"/>
      <c r="I204" s="400"/>
      <c r="J204" s="1063"/>
      <c r="K204" s="1063"/>
      <c r="M204" s="400"/>
    </row>
    <row r="205" spans="1:13" s="14" customFormat="1" ht="17.25" hidden="1" customHeight="1">
      <c r="A205" s="398"/>
      <c r="B205" s="398"/>
      <c r="C205" s="400"/>
      <c r="D205" s="400"/>
      <c r="E205" s="400"/>
      <c r="F205" s="400"/>
      <c r="G205" s="400"/>
      <c r="H205" s="400"/>
      <c r="I205" s="400"/>
      <c r="J205" s="1063"/>
      <c r="K205" s="1063"/>
      <c r="M205" s="400"/>
    </row>
    <row r="206" spans="1:13" s="14" customFormat="1" ht="32.25" customHeight="1">
      <c r="A206" s="398"/>
      <c r="B206" s="14" t="s">
        <v>1794</v>
      </c>
      <c r="C206" s="399" t="s">
        <v>2502</v>
      </c>
      <c r="D206" s="400"/>
      <c r="E206" s="401" t="s">
        <v>96</v>
      </c>
      <c r="F206" s="404" t="s">
        <v>825</v>
      </c>
      <c r="G206" s="404" t="s">
        <v>138</v>
      </c>
      <c r="H206" s="404" t="s">
        <v>1105</v>
      </c>
      <c r="I206" s="404" t="s">
        <v>103</v>
      </c>
      <c r="J206" s="3555" t="s">
        <v>2074</v>
      </c>
      <c r="K206" s="3555" t="s">
        <v>2075</v>
      </c>
      <c r="M206" s="400"/>
    </row>
    <row r="207" spans="1:13" s="14" customFormat="1" ht="20.25" thickBot="1">
      <c r="A207" s="398"/>
      <c r="C207" s="799" t="s">
        <v>2485</v>
      </c>
      <c r="D207" s="2870" t="s">
        <v>2077</v>
      </c>
      <c r="E207" s="15"/>
      <c r="F207" s="406" t="s">
        <v>2282</v>
      </c>
      <c r="G207" s="406" t="s">
        <v>2503</v>
      </c>
      <c r="H207" s="406" t="s">
        <v>2504</v>
      </c>
      <c r="I207" s="406" t="s">
        <v>2487</v>
      </c>
      <c r="J207" s="1063"/>
      <c r="K207" s="1063"/>
      <c r="M207" s="400"/>
    </row>
    <row r="208" spans="1:13" s="14" customFormat="1" ht="17.25" hidden="1" customHeight="1" thickTop="1">
      <c r="A208" s="398" t="s">
        <v>2505</v>
      </c>
      <c r="B208" s="14">
        <v>14</v>
      </c>
      <c r="C208" s="2164" t="s">
        <v>2506</v>
      </c>
      <c r="D208" s="2752" t="s">
        <v>2507</v>
      </c>
      <c r="E208" s="412">
        <v>45753</v>
      </c>
      <c r="F208" s="412">
        <f>E208+32</f>
        <v>45785</v>
      </c>
      <c r="G208" s="453"/>
      <c r="H208" s="412">
        <f t="shared" ref="H208:I210" si="85">E208+38</f>
        <v>45791</v>
      </c>
      <c r="I208" s="412">
        <f t="shared" si="85"/>
        <v>45823</v>
      </c>
      <c r="J208" s="1063">
        <v>45748</v>
      </c>
      <c r="K208" s="1063">
        <v>45750</v>
      </c>
      <c r="M208" s="400"/>
    </row>
    <row r="209" spans="1:13" s="14" customFormat="1" ht="17.25" hidden="1" customHeight="1">
      <c r="A209" s="398" t="s">
        <v>2100</v>
      </c>
      <c r="B209" s="14">
        <v>15</v>
      </c>
      <c r="C209" s="1443" t="s">
        <v>2426</v>
      </c>
      <c r="D209" s="775" t="s">
        <v>2508</v>
      </c>
      <c r="E209" s="775">
        <v>45763</v>
      </c>
      <c r="F209" s="775">
        <f>E209+32</f>
        <v>45795</v>
      </c>
      <c r="G209" s="2889"/>
      <c r="H209" s="775">
        <f t="shared" si="85"/>
        <v>45801</v>
      </c>
      <c r="I209" s="775">
        <f t="shared" si="85"/>
        <v>45833</v>
      </c>
      <c r="J209" s="1063">
        <v>45755</v>
      </c>
      <c r="K209" s="1063">
        <v>45757</v>
      </c>
      <c r="M209" s="400"/>
    </row>
    <row r="210" spans="1:13" s="14" customFormat="1" ht="17.25" hidden="1" customHeight="1">
      <c r="A210" s="398" t="s">
        <v>2509</v>
      </c>
      <c r="B210" s="14">
        <v>16</v>
      </c>
      <c r="C210" s="1443" t="s">
        <v>2510</v>
      </c>
      <c r="D210" s="775" t="s">
        <v>2511</v>
      </c>
      <c r="E210" s="775">
        <v>45776</v>
      </c>
      <c r="F210" s="775">
        <f>E210+32</f>
        <v>45808</v>
      </c>
      <c r="G210" s="2889"/>
      <c r="H210" s="775">
        <f t="shared" si="85"/>
        <v>45814</v>
      </c>
      <c r="I210" s="775">
        <f t="shared" si="85"/>
        <v>45846</v>
      </c>
      <c r="J210" s="1063">
        <v>45762</v>
      </c>
      <c r="K210" s="1063">
        <v>45764</v>
      </c>
      <c r="M210" s="400"/>
    </row>
    <row r="211" spans="1:13" s="14" customFormat="1" ht="17.25" hidden="1" customHeight="1">
      <c r="A211" s="398" t="s">
        <v>2512</v>
      </c>
      <c r="B211" s="684">
        <v>17</v>
      </c>
      <c r="C211" s="1464" t="s">
        <v>2513</v>
      </c>
      <c r="D211" s="775" t="s">
        <v>2514</v>
      </c>
      <c r="E211" s="775">
        <v>45780</v>
      </c>
      <c r="F211" s="775">
        <f t="shared" ref="F211:F238" si="86">E211+33</f>
        <v>45813</v>
      </c>
      <c r="G211" s="2889">
        <f t="shared" ref="G211:G235" si="87">E211+35</f>
        <v>45815</v>
      </c>
      <c r="H211" s="775">
        <f t="shared" ref="H211:H221" si="88">E211+40</f>
        <v>45820</v>
      </c>
      <c r="I211" s="2889"/>
      <c r="J211" s="1063">
        <v>45769</v>
      </c>
      <c r="K211" s="1063">
        <v>45771</v>
      </c>
      <c r="M211" s="400"/>
    </row>
    <row r="212" spans="1:13" s="14" customFormat="1" ht="17.25" hidden="1" customHeight="1">
      <c r="A212" s="398"/>
      <c r="B212" s="684">
        <v>18</v>
      </c>
      <c r="C212" s="1464" t="s">
        <v>2515</v>
      </c>
      <c r="D212" s="775" t="s">
        <v>2516</v>
      </c>
      <c r="E212" s="775">
        <v>45782</v>
      </c>
      <c r="F212" s="775">
        <f t="shared" si="86"/>
        <v>45815</v>
      </c>
      <c r="G212" s="2889">
        <f t="shared" si="87"/>
        <v>45817</v>
      </c>
      <c r="H212" s="775">
        <f t="shared" si="88"/>
        <v>45822</v>
      </c>
      <c r="I212" s="2889"/>
      <c r="J212" s="1063">
        <v>45776</v>
      </c>
      <c r="K212" s="1063">
        <v>45778</v>
      </c>
      <c r="M212" s="400"/>
    </row>
    <row r="213" spans="1:13" s="14" customFormat="1" ht="17.25" hidden="1" customHeight="1">
      <c r="A213" s="398"/>
      <c r="B213" s="684">
        <v>19</v>
      </c>
      <c r="C213" s="1455" t="s">
        <v>2517</v>
      </c>
      <c r="D213" s="775" t="s">
        <v>2518</v>
      </c>
      <c r="E213" s="775">
        <v>45793</v>
      </c>
      <c r="F213" s="775">
        <f t="shared" si="86"/>
        <v>45826</v>
      </c>
      <c r="G213" s="2889">
        <f t="shared" si="87"/>
        <v>45828</v>
      </c>
      <c r="H213" s="775">
        <f t="shared" si="88"/>
        <v>45833</v>
      </c>
      <c r="I213" s="2889"/>
      <c r="J213" s="1063">
        <v>45783</v>
      </c>
      <c r="K213" s="1063">
        <v>45785</v>
      </c>
      <c r="M213" s="400"/>
    </row>
    <row r="214" spans="1:13" s="14" customFormat="1" ht="17.25" hidden="1" customHeight="1">
      <c r="A214" s="398" t="s">
        <v>2519</v>
      </c>
      <c r="B214" s="684">
        <v>20</v>
      </c>
      <c r="C214" s="1464" t="s">
        <v>2520</v>
      </c>
      <c r="D214" s="775" t="s">
        <v>2521</v>
      </c>
      <c r="E214" s="775">
        <v>45795</v>
      </c>
      <c r="F214" s="775">
        <f t="shared" si="86"/>
        <v>45828</v>
      </c>
      <c r="G214" s="2889">
        <f t="shared" si="87"/>
        <v>45830</v>
      </c>
      <c r="H214" s="775">
        <f t="shared" si="88"/>
        <v>45835</v>
      </c>
      <c r="I214" s="2889"/>
      <c r="J214" s="1063">
        <v>45790</v>
      </c>
      <c r="K214" s="1063">
        <v>45792</v>
      </c>
      <c r="M214" s="400"/>
    </row>
    <row r="215" spans="1:13" s="14" customFormat="1" ht="17.25" hidden="1" customHeight="1">
      <c r="A215" s="398"/>
      <c r="B215" s="684">
        <v>21</v>
      </c>
      <c r="C215" s="1455" t="s">
        <v>2439</v>
      </c>
      <c r="D215" s="775" t="s">
        <v>2522</v>
      </c>
      <c r="E215" s="775">
        <v>45800</v>
      </c>
      <c r="F215" s="775">
        <f t="shared" si="86"/>
        <v>45833</v>
      </c>
      <c r="G215" s="2889">
        <f t="shared" si="87"/>
        <v>45835</v>
      </c>
      <c r="H215" s="775">
        <f t="shared" si="88"/>
        <v>45840</v>
      </c>
      <c r="I215" s="2889"/>
      <c r="J215" s="1063">
        <v>45797</v>
      </c>
      <c r="K215" s="1063">
        <v>45799</v>
      </c>
      <c r="M215" s="400"/>
    </row>
    <row r="216" spans="1:13" s="14" customFormat="1" ht="17.25" hidden="1" customHeight="1">
      <c r="A216" s="398"/>
      <c r="B216" s="684">
        <v>22</v>
      </c>
      <c r="C216" s="1464" t="s">
        <v>2523</v>
      </c>
      <c r="D216" s="775" t="s">
        <v>2524</v>
      </c>
      <c r="E216" s="775">
        <v>45809</v>
      </c>
      <c r="F216" s="775">
        <f t="shared" si="86"/>
        <v>45842</v>
      </c>
      <c r="G216" s="2889">
        <f t="shared" si="87"/>
        <v>45844</v>
      </c>
      <c r="H216" s="775">
        <f t="shared" si="88"/>
        <v>45849</v>
      </c>
      <c r="I216" s="2889"/>
      <c r="J216" s="1063">
        <v>45804</v>
      </c>
      <c r="K216" s="1063">
        <v>45806</v>
      </c>
      <c r="M216" s="400"/>
    </row>
    <row r="217" spans="1:13" s="14" customFormat="1" ht="17.25" hidden="1" customHeight="1">
      <c r="A217" s="398" t="s">
        <v>2525</v>
      </c>
      <c r="B217" s="684">
        <v>23</v>
      </c>
      <c r="C217" s="3341" t="s">
        <v>2526</v>
      </c>
      <c r="D217" s="3339" t="s">
        <v>2527</v>
      </c>
      <c r="E217" s="3339">
        <v>45814</v>
      </c>
      <c r="F217" s="3339">
        <f t="shared" si="86"/>
        <v>45847</v>
      </c>
      <c r="G217" s="2889">
        <f t="shared" si="87"/>
        <v>45849</v>
      </c>
      <c r="H217" s="3339">
        <f t="shared" si="88"/>
        <v>45854</v>
      </c>
      <c r="I217" s="2889"/>
      <c r="J217" s="1063">
        <v>45811</v>
      </c>
      <c r="K217" s="1063">
        <v>45813</v>
      </c>
      <c r="M217" s="400"/>
    </row>
    <row r="218" spans="1:13" s="14" customFormat="1" ht="17.25" hidden="1" customHeight="1">
      <c r="A218" s="398"/>
      <c r="B218" s="3345" t="s">
        <v>2119</v>
      </c>
      <c r="C218" s="3341" t="s">
        <v>2528</v>
      </c>
      <c r="D218" s="3339" t="s">
        <v>2529</v>
      </c>
      <c r="E218" s="3339">
        <v>45826</v>
      </c>
      <c r="F218" s="3339">
        <f t="shared" si="86"/>
        <v>45859</v>
      </c>
      <c r="G218" s="2889">
        <f t="shared" si="87"/>
        <v>45861</v>
      </c>
      <c r="H218" s="3339">
        <f t="shared" si="88"/>
        <v>45866</v>
      </c>
      <c r="I218" s="2889"/>
      <c r="J218" s="1063">
        <v>45818</v>
      </c>
      <c r="K218" s="1063">
        <v>45820</v>
      </c>
      <c r="M218" s="400"/>
    </row>
    <row r="219" spans="1:13" s="14" customFormat="1" ht="17.25" hidden="1" customHeight="1">
      <c r="B219" s="3345" t="s">
        <v>2122</v>
      </c>
      <c r="C219" s="3341" t="s">
        <v>2530</v>
      </c>
      <c r="D219" s="3339" t="s">
        <v>2531</v>
      </c>
      <c r="E219" s="3339">
        <v>45832</v>
      </c>
      <c r="F219" s="3339">
        <f t="shared" si="86"/>
        <v>45865</v>
      </c>
      <c r="G219" s="2889">
        <f t="shared" si="87"/>
        <v>45867</v>
      </c>
      <c r="H219" s="3339">
        <f t="shared" si="88"/>
        <v>45872</v>
      </c>
      <c r="I219" s="2889"/>
      <c r="J219" s="1063">
        <v>45825</v>
      </c>
      <c r="K219" s="1063">
        <v>45827</v>
      </c>
      <c r="M219" s="400"/>
    </row>
    <row r="220" spans="1:13" s="14" customFormat="1" ht="17.25" hidden="1" customHeight="1">
      <c r="B220" s="3345" t="s">
        <v>2125</v>
      </c>
      <c r="C220" s="3341" t="s">
        <v>2532</v>
      </c>
      <c r="D220" s="3339" t="s">
        <v>2533</v>
      </c>
      <c r="E220" s="3339">
        <v>45474</v>
      </c>
      <c r="F220" s="3339">
        <f t="shared" si="86"/>
        <v>45507</v>
      </c>
      <c r="G220" s="3339">
        <f t="shared" si="87"/>
        <v>45509</v>
      </c>
      <c r="H220" s="3339">
        <f t="shared" si="88"/>
        <v>45514</v>
      </c>
      <c r="I220" s="2889"/>
      <c r="J220" s="1063">
        <v>45832</v>
      </c>
      <c r="K220" s="1063">
        <v>45834</v>
      </c>
      <c r="M220" s="400"/>
    </row>
    <row r="221" spans="1:13" s="14" customFormat="1" ht="17.25" hidden="1" customHeight="1">
      <c r="A221" s="398"/>
      <c r="B221" s="3345" t="s">
        <v>2128</v>
      </c>
      <c r="C221" s="1455" t="s">
        <v>2087</v>
      </c>
      <c r="D221" s="775" t="s">
        <v>2534</v>
      </c>
      <c r="E221" s="775">
        <v>45478</v>
      </c>
      <c r="F221" s="775">
        <f t="shared" si="86"/>
        <v>45511</v>
      </c>
      <c r="G221" s="2889">
        <f t="shared" si="87"/>
        <v>45513</v>
      </c>
      <c r="H221" s="775">
        <f t="shared" si="88"/>
        <v>45518</v>
      </c>
      <c r="I221" s="2889"/>
      <c r="J221" s="1063">
        <v>45839</v>
      </c>
      <c r="K221" s="1063">
        <v>45841</v>
      </c>
      <c r="M221" s="400"/>
    </row>
    <row r="222" spans="1:13" s="14" customFormat="1" ht="45.75" hidden="1" customHeight="1">
      <c r="A222" s="398"/>
      <c r="B222" s="3345" t="s">
        <v>2131</v>
      </c>
      <c r="C222" s="1455" t="s">
        <v>2535</v>
      </c>
      <c r="D222" s="775" t="s">
        <v>2536</v>
      </c>
      <c r="E222" s="775">
        <v>45486</v>
      </c>
      <c r="F222" s="775">
        <f t="shared" si="86"/>
        <v>45519</v>
      </c>
      <c r="G222" s="2889">
        <f t="shared" si="87"/>
        <v>45521</v>
      </c>
      <c r="H222" s="3395" t="s">
        <v>2537</v>
      </c>
      <c r="I222" s="2889"/>
      <c r="J222" s="1063">
        <v>45846</v>
      </c>
      <c r="K222" s="1063">
        <v>45848</v>
      </c>
      <c r="M222" s="400"/>
    </row>
    <row r="223" spans="1:13" s="14" customFormat="1" ht="17.25" hidden="1" customHeight="1" thickTop="1">
      <c r="A223" s="398" t="s">
        <v>2497</v>
      </c>
      <c r="B223" s="3345" t="s">
        <v>2134</v>
      </c>
      <c r="C223" s="1703" t="s">
        <v>404</v>
      </c>
      <c r="D223" s="775" t="s">
        <v>2538</v>
      </c>
      <c r="E223" s="775">
        <v>45488</v>
      </c>
      <c r="F223" s="2889">
        <f t="shared" si="86"/>
        <v>45521</v>
      </c>
      <c r="G223" s="2889">
        <f t="shared" si="87"/>
        <v>45523</v>
      </c>
      <c r="H223" s="2889">
        <f t="shared" ref="H223:H228" si="89">E223+40</f>
        <v>45528</v>
      </c>
      <c r="I223" s="2889"/>
      <c r="J223" s="1063">
        <v>45853</v>
      </c>
      <c r="K223" s="1063">
        <v>45855</v>
      </c>
      <c r="M223" s="400"/>
    </row>
    <row r="224" spans="1:13" s="14" customFormat="1" ht="17.25" hidden="1" customHeight="1">
      <c r="A224" s="398"/>
      <c r="B224" s="3345" t="s">
        <v>2138</v>
      </c>
      <c r="C224" s="1455" t="s">
        <v>2497</v>
      </c>
      <c r="D224" s="775" t="s">
        <v>2539</v>
      </c>
      <c r="E224" s="775">
        <v>45499</v>
      </c>
      <c r="F224" s="775">
        <f t="shared" si="86"/>
        <v>45532</v>
      </c>
      <c r="G224" s="2889">
        <f t="shared" si="87"/>
        <v>45534</v>
      </c>
      <c r="H224" s="775">
        <f t="shared" si="89"/>
        <v>45539</v>
      </c>
      <c r="I224" s="2889"/>
      <c r="J224" s="3356">
        <v>45862</v>
      </c>
      <c r="K224" s="3356">
        <v>45863</v>
      </c>
      <c r="L224" s="3087" t="s">
        <v>2540</v>
      </c>
      <c r="M224" s="400"/>
    </row>
    <row r="225" spans="1:13" s="14" customFormat="1" ht="17.25" hidden="1" customHeight="1">
      <c r="A225" s="398"/>
      <c r="B225" s="3345" t="s">
        <v>2142</v>
      </c>
      <c r="C225" s="3341" t="s">
        <v>2500</v>
      </c>
      <c r="D225" s="3339" t="s">
        <v>2541</v>
      </c>
      <c r="E225" s="3339">
        <v>45509</v>
      </c>
      <c r="F225" s="3339">
        <f t="shared" si="86"/>
        <v>45542</v>
      </c>
      <c r="G225" s="2889">
        <f t="shared" si="87"/>
        <v>45544</v>
      </c>
      <c r="H225" s="3339">
        <f t="shared" si="89"/>
        <v>45549</v>
      </c>
      <c r="I225" s="2889"/>
      <c r="J225" s="3356">
        <v>45869</v>
      </c>
      <c r="K225" s="3356">
        <v>45870</v>
      </c>
      <c r="M225" s="400"/>
    </row>
    <row r="226" spans="1:13" s="14" customFormat="1" ht="17.25" hidden="1" customHeight="1">
      <c r="A226" s="398"/>
      <c r="B226" s="3345" t="s">
        <v>2145</v>
      </c>
      <c r="C226" s="3341" t="s">
        <v>2506</v>
      </c>
      <c r="D226" s="3339" t="s">
        <v>2542</v>
      </c>
      <c r="E226" s="3339">
        <v>45512</v>
      </c>
      <c r="F226" s="3339">
        <f t="shared" si="86"/>
        <v>45545</v>
      </c>
      <c r="G226" s="2889">
        <f t="shared" si="87"/>
        <v>45547</v>
      </c>
      <c r="H226" s="3339">
        <f t="shared" si="89"/>
        <v>45552</v>
      </c>
      <c r="I226" s="3339">
        <f>E226+42</f>
        <v>45554</v>
      </c>
      <c r="J226" s="3356">
        <v>45876</v>
      </c>
      <c r="K226" s="3356">
        <v>45877</v>
      </c>
      <c r="M226" s="400"/>
    </row>
    <row r="227" spans="1:13" s="14" customFormat="1" ht="17.25" hidden="1" customHeight="1">
      <c r="A227" s="398"/>
      <c r="B227" s="3345" t="s">
        <v>2147</v>
      </c>
      <c r="C227" s="3341" t="s">
        <v>2513</v>
      </c>
      <c r="D227" s="3339" t="s">
        <v>2543</v>
      </c>
      <c r="E227" s="3339">
        <v>45523</v>
      </c>
      <c r="F227" s="3339">
        <f t="shared" si="86"/>
        <v>45556</v>
      </c>
      <c r="G227" s="2889">
        <f t="shared" si="87"/>
        <v>45558</v>
      </c>
      <c r="H227" s="3339">
        <f t="shared" si="89"/>
        <v>45563</v>
      </c>
      <c r="I227" s="3339">
        <f>E227+42</f>
        <v>45565</v>
      </c>
      <c r="J227" s="1063">
        <v>45883</v>
      </c>
      <c r="K227" s="1063">
        <f>J227+1</f>
        <v>45884</v>
      </c>
      <c r="M227" s="400"/>
    </row>
    <row r="228" spans="1:13" s="14" customFormat="1" ht="17.25" hidden="1" customHeight="1">
      <c r="A228" s="398"/>
      <c r="B228" s="3345" t="s">
        <v>2150</v>
      </c>
      <c r="C228" s="3341" t="s">
        <v>2544</v>
      </c>
      <c r="D228" s="3339" t="s">
        <v>2545</v>
      </c>
      <c r="E228" s="3339">
        <v>45529</v>
      </c>
      <c r="F228" s="3339">
        <f t="shared" si="86"/>
        <v>45562</v>
      </c>
      <c r="G228" s="2889">
        <f t="shared" si="87"/>
        <v>45564</v>
      </c>
      <c r="H228" s="3339">
        <f t="shared" si="89"/>
        <v>45569</v>
      </c>
      <c r="I228" s="3339">
        <f>E228+42</f>
        <v>45571</v>
      </c>
      <c r="J228" s="1063">
        <v>45890</v>
      </c>
      <c r="K228" s="1063">
        <f t="shared" ref="K228:K234" si="90">J228+1</f>
        <v>45891</v>
      </c>
      <c r="M228" s="400"/>
    </row>
    <row r="229" spans="1:13" s="14" customFormat="1" ht="42" hidden="1" customHeight="1">
      <c r="A229" s="398" t="s">
        <v>2546</v>
      </c>
      <c r="B229" s="3345" t="s">
        <v>2153</v>
      </c>
      <c r="C229" s="3341" t="s">
        <v>2547</v>
      </c>
      <c r="D229" s="3339" t="s">
        <v>2548</v>
      </c>
      <c r="E229" s="3339">
        <v>45535</v>
      </c>
      <c r="F229" s="3339">
        <f t="shared" si="86"/>
        <v>45568</v>
      </c>
      <c r="G229" s="3339">
        <f t="shared" si="87"/>
        <v>45570</v>
      </c>
      <c r="H229" s="3395" t="s">
        <v>2549</v>
      </c>
      <c r="I229" s="2889"/>
      <c r="J229" s="1063">
        <v>45897</v>
      </c>
      <c r="K229" s="1063">
        <f t="shared" si="90"/>
        <v>45898</v>
      </c>
      <c r="M229" s="400"/>
    </row>
    <row r="230" spans="1:13" s="14" customFormat="1" ht="17.25" hidden="1" customHeight="1" thickTop="1">
      <c r="A230" s="398" t="s">
        <v>2550</v>
      </c>
      <c r="B230" s="3345" t="s">
        <v>2157</v>
      </c>
      <c r="C230" s="1455" t="s">
        <v>2551</v>
      </c>
      <c r="D230" s="775" t="s">
        <v>2552</v>
      </c>
      <c r="E230" s="775">
        <v>45542</v>
      </c>
      <c r="F230" s="775">
        <f t="shared" si="86"/>
        <v>45575</v>
      </c>
      <c r="G230" s="775">
        <f t="shared" si="87"/>
        <v>45577</v>
      </c>
      <c r="H230" s="775">
        <f>E230+40</f>
        <v>45582</v>
      </c>
      <c r="I230" s="2889"/>
      <c r="J230" s="1063">
        <v>45904</v>
      </c>
      <c r="K230" s="1063">
        <f t="shared" ref="K230:K233" si="91">J230+1</f>
        <v>45905</v>
      </c>
      <c r="M230" s="400"/>
    </row>
    <row r="231" spans="1:13" s="14" customFormat="1" ht="42.75" hidden="1" customHeight="1">
      <c r="A231" s="398" t="s">
        <v>2553</v>
      </c>
      <c r="B231" s="3345" t="s">
        <v>2161</v>
      </c>
      <c r="C231" s="1455" t="s">
        <v>2554</v>
      </c>
      <c r="D231" s="775" t="s">
        <v>2555</v>
      </c>
      <c r="E231" s="775">
        <v>45549</v>
      </c>
      <c r="F231" s="775">
        <f t="shared" si="86"/>
        <v>45582</v>
      </c>
      <c r="G231" s="2889">
        <f t="shared" si="87"/>
        <v>45584</v>
      </c>
      <c r="H231" s="3395" t="s">
        <v>2556</v>
      </c>
      <c r="I231" s="2889"/>
      <c r="J231" s="1063">
        <v>45911</v>
      </c>
      <c r="K231" s="1063">
        <f t="shared" si="91"/>
        <v>45912</v>
      </c>
      <c r="M231" s="400"/>
    </row>
    <row r="232" spans="1:13" s="14" customFormat="1" ht="17.25" hidden="1" customHeight="1" thickTop="1">
      <c r="A232" s="398"/>
      <c r="B232" s="3345" t="s">
        <v>2165</v>
      </c>
      <c r="C232" s="1455" t="s">
        <v>2557</v>
      </c>
      <c r="D232" s="775" t="s">
        <v>2558</v>
      </c>
      <c r="E232" s="775">
        <v>45557</v>
      </c>
      <c r="F232" s="775">
        <f t="shared" si="86"/>
        <v>45590</v>
      </c>
      <c r="G232" s="775">
        <f t="shared" si="87"/>
        <v>45592</v>
      </c>
      <c r="H232" s="775">
        <f>E232+40</f>
        <v>45597</v>
      </c>
      <c r="I232" s="2889"/>
      <c r="J232" s="1063">
        <v>45918</v>
      </c>
      <c r="K232" s="1063">
        <f t="shared" si="91"/>
        <v>45919</v>
      </c>
      <c r="M232" s="400"/>
    </row>
    <row r="233" spans="1:13" s="14" customFormat="1" ht="17.25" hidden="1" customHeight="1">
      <c r="A233" s="398"/>
      <c r="B233" s="3345" t="s">
        <v>2168</v>
      </c>
      <c r="C233" s="1455" t="s">
        <v>2519</v>
      </c>
      <c r="D233" s="775" t="s">
        <v>2559</v>
      </c>
      <c r="E233" s="775">
        <v>45562</v>
      </c>
      <c r="F233" s="775">
        <f t="shared" si="86"/>
        <v>45595</v>
      </c>
      <c r="G233" s="2889">
        <f t="shared" si="87"/>
        <v>45597</v>
      </c>
      <c r="H233" s="775">
        <f>E233+40</f>
        <v>45602</v>
      </c>
      <c r="I233" s="2889"/>
      <c r="J233" s="1063">
        <v>45925</v>
      </c>
      <c r="K233" s="1063">
        <f t="shared" si="91"/>
        <v>45926</v>
      </c>
      <c r="M233" s="400"/>
    </row>
    <row r="234" spans="1:13" s="14" customFormat="1" ht="17.25" hidden="1" customHeight="1">
      <c r="A234" s="398" t="s">
        <v>2560</v>
      </c>
      <c r="B234" s="3345" t="s">
        <v>2171</v>
      </c>
      <c r="C234" s="3343" t="s">
        <v>2561</v>
      </c>
      <c r="D234" s="3339" t="s">
        <v>2562</v>
      </c>
      <c r="E234" s="3339">
        <v>45572</v>
      </c>
      <c r="F234" s="3339">
        <f t="shared" si="86"/>
        <v>45605</v>
      </c>
      <c r="G234" s="3339">
        <f t="shared" si="87"/>
        <v>45607</v>
      </c>
      <c r="H234" s="3339">
        <f>E234+40</f>
        <v>45612</v>
      </c>
      <c r="I234" s="2889"/>
      <c r="J234" s="1063">
        <v>45932</v>
      </c>
      <c r="K234" s="1063">
        <f t="shared" si="90"/>
        <v>45933</v>
      </c>
      <c r="M234" s="400"/>
    </row>
    <row r="235" spans="1:13" s="14" customFormat="1" ht="17.25" hidden="1" customHeight="1">
      <c r="A235" s="398"/>
      <c r="B235" s="3345" t="s">
        <v>2174</v>
      </c>
      <c r="C235" s="3343" t="s">
        <v>2563</v>
      </c>
      <c r="D235" s="3339" t="s">
        <v>2564</v>
      </c>
      <c r="E235" s="3339">
        <v>45579</v>
      </c>
      <c r="F235" s="3339">
        <f t="shared" si="86"/>
        <v>45612</v>
      </c>
      <c r="G235" s="2889">
        <f t="shared" si="87"/>
        <v>45614</v>
      </c>
      <c r="H235" s="3339">
        <f>E235+40</f>
        <v>45619</v>
      </c>
      <c r="I235" s="2889"/>
      <c r="J235" s="1063">
        <v>45939</v>
      </c>
      <c r="K235" s="1063">
        <f t="shared" ref="K235:K239" si="92">J235+1</f>
        <v>45940</v>
      </c>
      <c r="M235" s="400"/>
    </row>
    <row r="236" spans="1:13" s="14" customFormat="1" ht="41.25" hidden="1" customHeight="1">
      <c r="A236" s="398"/>
      <c r="B236" s="3345" t="s">
        <v>2177</v>
      </c>
      <c r="C236" s="3343" t="s">
        <v>160</v>
      </c>
      <c r="D236" s="3339" t="s">
        <v>2565</v>
      </c>
      <c r="E236" s="3339">
        <v>45583</v>
      </c>
      <c r="F236" s="3339">
        <f t="shared" si="86"/>
        <v>45616</v>
      </c>
      <c r="G236" s="3395" t="s">
        <v>2566</v>
      </c>
      <c r="H236" s="3395" t="s">
        <v>2567</v>
      </c>
      <c r="I236" s="2889"/>
      <c r="J236" s="1063">
        <v>45946</v>
      </c>
      <c r="K236" s="1063">
        <f t="shared" si="92"/>
        <v>45947</v>
      </c>
      <c r="M236" s="400"/>
    </row>
    <row r="237" spans="1:13" s="14" customFormat="1" ht="39" customHeight="1" thickTop="1">
      <c r="A237" s="398" t="s">
        <v>2568</v>
      </c>
      <c r="B237" s="3345" t="s">
        <v>2180</v>
      </c>
      <c r="C237" s="3343" t="s">
        <v>2569</v>
      </c>
      <c r="D237" s="3339" t="s">
        <v>2570</v>
      </c>
      <c r="E237" s="3339">
        <v>45591</v>
      </c>
      <c r="F237" s="3339">
        <f t="shared" si="86"/>
        <v>45624</v>
      </c>
      <c r="G237" s="3339">
        <f>E237+35</f>
        <v>45626</v>
      </c>
      <c r="H237" s="3395" t="s">
        <v>2571</v>
      </c>
      <c r="I237" s="2889"/>
      <c r="J237" s="1063">
        <v>45953</v>
      </c>
      <c r="K237" s="1063">
        <f t="shared" si="92"/>
        <v>45954</v>
      </c>
      <c r="M237" s="400"/>
    </row>
    <row r="238" spans="1:13" s="14" customFormat="1" ht="17.25" customHeight="1">
      <c r="A238" s="398"/>
      <c r="B238" s="3345" t="s">
        <v>2183</v>
      </c>
      <c r="C238" s="3343" t="s">
        <v>2532</v>
      </c>
      <c r="D238" s="3339" t="s">
        <v>2572</v>
      </c>
      <c r="E238" s="3339">
        <v>45599</v>
      </c>
      <c r="F238" s="3339">
        <f t="shared" si="86"/>
        <v>45632</v>
      </c>
      <c r="G238" s="3339">
        <f>E238+35</f>
        <v>45634</v>
      </c>
      <c r="H238" s="3339">
        <f>E238+40</f>
        <v>45639</v>
      </c>
      <c r="I238" s="2889"/>
      <c r="J238" s="1063">
        <v>45960</v>
      </c>
      <c r="K238" s="1063">
        <f t="shared" si="92"/>
        <v>45961</v>
      </c>
      <c r="M238" s="400"/>
    </row>
    <row r="239" spans="1:13" s="14" customFormat="1" ht="17.25" customHeight="1">
      <c r="A239" s="398"/>
      <c r="B239" s="3345" t="s">
        <v>2186</v>
      </c>
      <c r="C239" s="1455" t="s">
        <v>2573</v>
      </c>
      <c r="D239" s="2115" t="s">
        <v>2574</v>
      </c>
      <c r="E239" s="2115">
        <v>45971</v>
      </c>
      <c r="F239" s="2115">
        <f t="shared" ref="F239" si="93">E239+33</f>
        <v>46004</v>
      </c>
      <c r="G239" s="2115">
        <f>E239+35</f>
        <v>46006</v>
      </c>
      <c r="H239" s="2115">
        <f t="shared" ref="H239" si="94">E239+40</f>
        <v>46011</v>
      </c>
      <c r="I239" s="2128"/>
      <c r="J239" s="1063">
        <v>45967</v>
      </c>
      <c r="K239" s="1063">
        <f t="shared" si="92"/>
        <v>45968</v>
      </c>
      <c r="M239" s="400"/>
    </row>
    <row r="240" spans="1:13" s="14" customFormat="1" ht="51" customHeight="1">
      <c r="A240" s="398"/>
      <c r="B240" s="3345" t="s">
        <v>2189</v>
      </c>
      <c r="C240" s="1464" t="s">
        <v>2535</v>
      </c>
      <c r="D240" s="775" t="s">
        <v>2575</v>
      </c>
      <c r="E240" s="775">
        <v>45613</v>
      </c>
      <c r="F240" s="775">
        <f t="shared" ref="F240" si="95">E240+33</f>
        <v>45646</v>
      </c>
      <c r="G240" s="3395" t="s">
        <v>2576</v>
      </c>
      <c r="H240" s="3395" t="s">
        <v>2577</v>
      </c>
      <c r="I240" s="2889"/>
      <c r="J240" s="1063">
        <v>45974</v>
      </c>
      <c r="K240" s="1063">
        <f t="shared" ref="K240" si="96">J240+1</f>
        <v>45975</v>
      </c>
      <c r="M240" s="400"/>
    </row>
    <row r="241" spans="1:13" s="14" customFormat="1" ht="46.5" customHeight="1">
      <c r="A241" s="398" t="s">
        <v>2578</v>
      </c>
      <c r="B241" s="3345" t="s">
        <v>2341</v>
      </c>
      <c r="C241" s="1464" t="s">
        <v>2579</v>
      </c>
      <c r="D241" s="775" t="s">
        <v>2580</v>
      </c>
      <c r="E241" s="775">
        <v>45981</v>
      </c>
      <c r="F241" s="775">
        <f t="shared" ref="F241:F243" si="97">E241+33</f>
        <v>46014</v>
      </c>
      <c r="G241" s="3391">
        <f t="shared" ref="G241:G243" si="98">E241+35</f>
        <v>46016</v>
      </c>
      <c r="H241" s="3395" t="s">
        <v>2577</v>
      </c>
      <c r="I241" s="2889"/>
      <c r="J241" s="1063">
        <v>45981</v>
      </c>
      <c r="K241" s="1063">
        <f t="shared" ref="K241:K243" si="99">J241+1</f>
        <v>45982</v>
      </c>
      <c r="M241" s="400"/>
    </row>
    <row r="242" spans="1:13" s="14" customFormat="1" ht="49.5" customHeight="1">
      <c r="A242" s="398"/>
      <c r="B242" s="3345" t="s">
        <v>3036</v>
      </c>
      <c r="C242" s="1464" t="s">
        <v>2581</v>
      </c>
      <c r="D242" s="775" t="s">
        <v>2582</v>
      </c>
      <c r="E242" s="775">
        <v>45987</v>
      </c>
      <c r="F242" s="775">
        <f t="shared" si="97"/>
        <v>46020</v>
      </c>
      <c r="G242" s="3391">
        <f>E242+35</f>
        <v>46022</v>
      </c>
      <c r="H242" s="3395" t="s">
        <v>2583</v>
      </c>
      <c r="I242" s="2889"/>
      <c r="J242" s="1063">
        <v>45988</v>
      </c>
      <c r="K242" s="1063">
        <f t="shared" si="99"/>
        <v>45989</v>
      </c>
      <c r="M242" s="400"/>
    </row>
    <row r="243" spans="1:13" s="14" customFormat="1" ht="17.25" customHeight="1">
      <c r="A243" s="398"/>
      <c r="B243" s="684">
        <v>49</v>
      </c>
      <c r="C243" s="3344" t="s">
        <v>2584</v>
      </c>
      <c r="D243" s="3339" t="s">
        <v>2585</v>
      </c>
      <c r="E243" s="3339">
        <v>45630</v>
      </c>
      <c r="F243" s="3339">
        <f t="shared" si="97"/>
        <v>45663</v>
      </c>
      <c r="G243" s="2889">
        <f t="shared" si="98"/>
        <v>45665</v>
      </c>
      <c r="H243" s="3339">
        <f t="shared" ref="H243" si="100">E243+40</f>
        <v>45670</v>
      </c>
      <c r="I243" s="2889"/>
      <c r="J243" s="1063">
        <v>45995</v>
      </c>
      <c r="K243" s="1063">
        <f t="shared" si="99"/>
        <v>45996</v>
      </c>
      <c r="M243" s="400"/>
    </row>
    <row r="244" spans="1:13" s="14" customFormat="1" ht="17.25" customHeight="1">
      <c r="A244" s="398"/>
      <c r="B244" s="684"/>
      <c r="C244" s="27"/>
      <c r="D244" s="400"/>
      <c r="E244" s="400"/>
      <c r="F244" s="400"/>
      <c r="G244" s="400"/>
      <c r="H244" s="400"/>
      <c r="I244" s="400"/>
      <c r="J244" s="1063"/>
      <c r="K244" s="1063"/>
      <c r="M244" s="400"/>
    </row>
    <row r="245" spans="1:13" s="14" customFormat="1" ht="17.25" customHeight="1">
      <c r="A245" s="398"/>
      <c r="B245" s="684"/>
      <c r="C245" s="399" t="s">
        <v>2502</v>
      </c>
      <c r="D245" s="400"/>
      <c r="E245" s="401" t="s">
        <v>96</v>
      </c>
      <c r="F245" s="404" t="s">
        <v>689</v>
      </c>
      <c r="G245" s="404" t="s">
        <v>863</v>
      </c>
      <c r="H245" s="404" t="s">
        <v>1105</v>
      </c>
      <c r="I245" s="404" t="s">
        <v>103</v>
      </c>
      <c r="J245" s="404" t="s">
        <v>138</v>
      </c>
      <c r="K245" s="1063"/>
      <c r="M245" s="400"/>
    </row>
    <row r="246" spans="1:13" s="14" customFormat="1" ht="21" customHeight="1" thickBot="1">
      <c r="A246" s="398"/>
      <c r="B246" s="684"/>
      <c r="C246" s="799" t="s">
        <v>2485</v>
      </c>
      <c r="D246" s="2870" t="s">
        <v>2077</v>
      </c>
      <c r="E246" s="15"/>
      <c r="F246" s="406" t="s">
        <v>2586</v>
      </c>
      <c r="G246" s="406" t="s">
        <v>2282</v>
      </c>
      <c r="H246" s="406" t="s">
        <v>2587</v>
      </c>
      <c r="I246" s="406" t="s">
        <v>2588</v>
      </c>
      <c r="J246" s="406" t="s">
        <v>2589</v>
      </c>
      <c r="K246" s="3555" t="s">
        <v>2074</v>
      </c>
      <c r="L246" s="3555" t="s">
        <v>2075</v>
      </c>
      <c r="M246" s="400"/>
    </row>
    <row r="247" spans="1:13" s="14" customFormat="1" ht="36.75" customHeight="1" thickTop="1">
      <c r="A247" s="398"/>
      <c r="B247" s="684">
        <v>50</v>
      </c>
      <c r="C247" s="3343" t="s">
        <v>2506</v>
      </c>
      <c r="D247" s="3339" t="s">
        <v>2590</v>
      </c>
      <c r="E247" s="3339">
        <v>46001</v>
      </c>
      <c r="F247" s="3339">
        <f>E247+28</f>
        <v>46029</v>
      </c>
      <c r="G247" s="3339">
        <f>E247+33</f>
        <v>46034</v>
      </c>
      <c r="H247" s="3395" t="s">
        <v>9344</v>
      </c>
      <c r="I247" s="2889"/>
      <c r="J247" s="2889">
        <f>E247+45</f>
        <v>46046</v>
      </c>
      <c r="K247" s="3356">
        <v>46001</v>
      </c>
      <c r="L247" s="3356">
        <f>K247+2</f>
        <v>46003</v>
      </c>
      <c r="M247" s="400"/>
    </row>
    <row r="248" spans="1:13" s="14" customFormat="1" ht="17.25" customHeight="1">
      <c r="A248" s="398"/>
      <c r="B248" s="684">
        <v>51</v>
      </c>
      <c r="C248" s="3343" t="s">
        <v>2513</v>
      </c>
      <c r="D248" s="3339" t="s">
        <v>2591</v>
      </c>
      <c r="E248" s="3339">
        <v>45643</v>
      </c>
      <c r="F248" s="3339">
        <f>E248+28</f>
        <v>45671</v>
      </c>
      <c r="G248" s="3339">
        <f>E248+33</f>
        <v>45676</v>
      </c>
      <c r="H248" s="3339">
        <f>E248+36</f>
        <v>45679</v>
      </c>
      <c r="I248" s="2889"/>
      <c r="J248" s="2889">
        <f>E248+45</f>
        <v>45688</v>
      </c>
      <c r="K248" s="3356">
        <v>46008</v>
      </c>
      <c r="L248" s="3356">
        <f t="shared" ref="L248:L250" si="101">K248+2</f>
        <v>46010</v>
      </c>
      <c r="M248" s="400"/>
    </row>
    <row r="249" spans="1:13" s="14" customFormat="1" ht="17.25" customHeight="1">
      <c r="A249" s="398"/>
      <c r="B249" s="684">
        <v>52</v>
      </c>
      <c r="C249" s="3343" t="s">
        <v>2592</v>
      </c>
      <c r="D249" s="3339" t="s">
        <v>2593</v>
      </c>
      <c r="E249" s="3339">
        <v>45650</v>
      </c>
      <c r="F249" s="3339">
        <f>E249+28</f>
        <v>45678</v>
      </c>
      <c r="G249" s="3339">
        <f>E249+33</f>
        <v>45683</v>
      </c>
      <c r="H249" s="3339">
        <f>E249+36</f>
        <v>45686</v>
      </c>
      <c r="I249" s="2889"/>
      <c r="J249" s="2889">
        <f>E249+45</f>
        <v>45695</v>
      </c>
      <c r="K249" s="3356">
        <v>46015</v>
      </c>
      <c r="L249" s="3356">
        <f t="shared" si="101"/>
        <v>46017</v>
      </c>
      <c r="M249" s="400"/>
    </row>
    <row r="250" spans="1:13" s="14" customFormat="1" ht="17.25" customHeight="1">
      <c r="A250" s="398"/>
      <c r="B250" s="684">
        <v>1</v>
      </c>
      <c r="C250" s="3748" t="s">
        <v>2594</v>
      </c>
      <c r="D250" s="775" t="s">
        <v>2595</v>
      </c>
      <c r="E250" s="775">
        <v>46022</v>
      </c>
      <c r="F250" s="775">
        <f>E250+28</f>
        <v>46050</v>
      </c>
      <c r="G250" s="775">
        <f>E250+33</f>
        <v>46055</v>
      </c>
      <c r="H250" s="775">
        <f>E250+36</f>
        <v>46058</v>
      </c>
      <c r="I250" s="2889"/>
      <c r="J250" s="2889">
        <f>E250+45</f>
        <v>46067</v>
      </c>
      <c r="K250" s="3356">
        <v>46022</v>
      </c>
      <c r="L250" s="3356">
        <f t="shared" si="101"/>
        <v>46024</v>
      </c>
      <c r="M250" s="400"/>
    </row>
    <row r="251" spans="1:13" s="14" customFormat="1" ht="17.25" customHeight="1">
      <c r="A251" s="2191"/>
      <c r="B251" s="2191"/>
      <c r="C251" s="17"/>
      <c r="D251"/>
      <c r="E251"/>
      <c r="F251"/>
      <c r="G251"/>
      <c r="H251"/>
      <c r="I251" s="20"/>
      <c r="J251"/>
      <c r="K251"/>
      <c r="L251" s="24"/>
      <c r="M251"/>
    </row>
    <row r="252" spans="1:13" s="14" customFormat="1" ht="17.25" customHeight="1">
      <c r="A252" s="2191"/>
      <c r="B252" s="2191"/>
      <c r="C252" s="49" t="s">
        <v>609</v>
      </c>
      <c r="D252"/>
      <c r="E252"/>
      <c r="F252"/>
      <c r="G252"/>
      <c r="H252"/>
      <c r="I252" s="20"/>
      <c r="J252"/>
      <c r="K252"/>
      <c r="L252" s="24"/>
      <c r="M252"/>
    </row>
    <row r="253" spans="1:13" s="30" customFormat="1" ht="14.25">
      <c r="C253" s="23"/>
      <c r="D253"/>
      <c r="E253"/>
      <c r="F253" s="28"/>
      <c r="G253"/>
      <c r="H253"/>
      <c r="I253" s="20"/>
      <c r="J253"/>
      <c r="K253"/>
      <c r="L253" s="24"/>
      <c r="M253"/>
    </row>
    <row r="254" spans="1:13" s="30" customFormat="1" ht="14.25">
      <c r="C254" s="26" t="s">
        <v>0</v>
      </c>
      <c r="D254" s="27"/>
      <c r="E254" s="1073" t="s">
        <v>2209</v>
      </c>
      <c r="F254" s="23"/>
      <c r="G254" s="23" t="s">
        <v>35</v>
      </c>
      <c r="H254" s="23"/>
      <c r="I254" s="27"/>
      <c r="J254" s="27"/>
      <c r="K254" s="23" t="s">
        <v>60</v>
      </c>
      <c r="L254" s="23" t="str">
        <f>'HOW TO-&gt;'!$B$136</f>
        <v>6011 2413</v>
      </c>
      <c r="M254" s="23"/>
    </row>
    <row r="255" spans="1:13">
      <c r="C255" s="31" t="s">
        <v>1</v>
      </c>
      <c r="D255" s="27"/>
      <c r="E255" s="226" t="s">
        <v>610</v>
      </c>
      <c r="F255" s="23"/>
      <c r="G255" s="27" t="s">
        <v>611</v>
      </c>
      <c r="H255" s="27"/>
      <c r="I255" s="226" t="s">
        <v>38</v>
      </c>
      <c r="J255" s="27"/>
      <c r="K255" s="27" t="s">
        <v>62</v>
      </c>
      <c r="L255" s="27"/>
      <c r="M255" s="227" t="s">
        <v>63</v>
      </c>
    </row>
    <row r="256" spans="1:13" s="29" customFormat="1" ht="14.25">
      <c r="C256" s="31"/>
      <c r="D256" s="27"/>
      <c r="E256" s="226"/>
      <c r="F256" s="5"/>
      <c r="G256" s="27"/>
      <c r="H256" s="27"/>
      <c r="I256" s="226"/>
      <c r="J256" s="27"/>
      <c r="K256" s="27" t="str">
        <f>'HOW TO-&gt;'!$A$138</f>
        <v>PERMIT</v>
      </c>
      <c r="L256" s="27"/>
      <c r="M256" s="3051" t="str">
        <f>'HOW TO-&gt;'!$C$138</f>
        <v>SG094-SinPermit@msc.com</v>
      </c>
    </row>
    <row r="257" spans="3:13" s="29" customFormat="1" ht="14.25">
      <c r="C257" s="320">
        <f>'HOW TO-&gt;'!$A$105</f>
        <v>0</v>
      </c>
      <c r="D257" s="320">
        <f>'HOW TO-&gt;'!$B$105</f>
        <v>0</v>
      </c>
      <c r="E257" s="4">
        <f>'HOW TO-&gt;'!$C$105</f>
        <v>0</v>
      </c>
      <c r="F257" s="5"/>
      <c r="G257" s="320" t="str">
        <f>'HOW TO-&gt;'!$A$124</f>
        <v>ROBERT CHIA</v>
      </c>
      <c r="H257" s="320" t="str">
        <f>'HOW TO-&gt;'!$B$124</f>
        <v>6011 0564</v>
      </c>
      <c r="I257" s="4" t="str">
        <f>'HOW TO-&gt;'!$C$124</f>
        <v>robert.chia@msc.com</v>
      </c>
      <c r="J257" s="5"/>
      <c r="K257" s="320" t="str">
        <f>'HOW TO-&gt;'!$A$139</f>
        <v>RAYNAR ANG</v>
      </c>
      <c r="L257" s="320" t="str">
        <f>'HOW TO-&gt;'!$B$139</f>
        <v>6011 2358</v>
      </c>
      <c r="M257" s="4" t="str">
        <f>'HOW TO-&gt;'!$C$139</f>
        <v>raynar.ang@msc.com</v>
      </c>
    </row>
    <row r="258" spans="3:13" s="29" customFormat="1" ht="14.25">
      <c r="C258" s="320" t="str">
        <f>'HOW TO-&gt;'!$A$106</f>
        <v>NATALIE LEW</v>
      </c>
      <c r="D258" s="320" t="str">
        <f>'HOW TO-&gt;'!$B$106</f>
        <v>6011 2399</v>
      </c>
      <c r="E258" s="4" t="str">
        <f>'HOW TO-&gt;'!$C$106</f>
        <v>natalie.lew@msc.com</v>
      </c>
      <c r="F258" s="5"/>
      <c r="G258" s="320" t="str">
        <f>'HOW TO-&gt;'!$A$125</f>
        <v>S. Y. LIEW</v>
      </c>
      <c r="H258" s="320" t="str">
        <f>'HOW TO-&gt;'!$B$125</f>
        <v>6011 2348</v>
      </c>
      <c r="I258" s="4" t="str">
        <f>'HOW TO-&gt;'!$C$125</f>
        <v>seoyi.liew@msc.com</v>
      </c>
      <c r="J258" s="5"/>
      <c r="K258" s="320" t="str">
        <f>'HOW TO-&gt;'!$A$140</f>
        <v>KAI SIANG</v>
      </c>
      <c r="L258" s="320" t="str">
        <f>'HOW TO-&gt;'!$B$140</f>
        <v>6011 2356</v>
      </c>
      <c r="M258" s="4" t="str">
        <f>'HOW TO-&gt;'!$C$140</f>
        <v>kaisiang.lim@msc.com</v>
      </c>
    </row>
    <row r="259" spans="3:13" s="29" customFormat="1" ht="14.25">
      <c r="C259" s="320" t="str">
        <f>'HOW TO-&gt;'!$A$107</f>
        <v>PHOEBE HUANG</v>
      </c>
      <c r="D259" s="320" t="str">
        <f>'HOW TO-&gt;'!$B$107</f>
        <v>6011 0562</v>
      </c>
      <c r="E259" s="4" t="str">
        <f>'HOW TO-&gt;'!$C$107</f>
        <v>phoebe.huang@msc.com</v>
      </c>
      <c r="F259" s="5"/>
      <c r="G259" s="320" t="str">
        <f>'HOW TO-&gt;'!$A$126</f>
        <v>SHARON KOH</v>
      </c>
      <c r="H259" s="320" t="str">
        <f>'HOW TO-&gt;'!$B$126</f>
        <v>6011 2349</v>
      </c>
      <c r="I259" s="4" t="str">
        <f>'HOW TO-&gt;'!$C$126</f>
        <v>sharon.koh@msc.com</v>
      </c>
      <c r="J259" s="5"/>
      <c r="K259" s="320" t="str">
        <f>'HOW TO-&gt;'!$A$141</f>
        <v>DEWI</v>
      </c>
      <c r="L259" s="320" t="str">
        <f>'HOW TO-&gt;'!$B$141</f>
        <v>6011 2354</v>
      </c>
      <c r="M259" s="4" t="str">
        <f>'HOW TO-&gt;'!$C$141</f>
        <v>dewi.ratnah@msc.com</v>
      </c>
    </row>
    <row r="260" spans="3:13" s="29" customFormat="1" ht="14.25">
      <c r="C260" s="320" t="str">
        <f>'HOW TO-&gt;'!$A$108</f>
        <v>SHERWIN LIM</v>
      </c>
      <c r="D260" s="320" t="str">
        <f>'HOW TO-&gt;'!$B$108</f>
        <v>6011 2395</v>
      </c>
      <c r="E260" s="4" t="str">
        <f>'HOW TO-&gt;'!$C$108</f>
        <v>sherwin.lim@msc.com</v>
      </c>
      <c r="F260" s="5"/>
      <c r="G260" s="320" t="str">
        <f>'HOW TO-&gt;'!$A$127</f>
        <v>ANGELIA LAU</v>
      </c>
      <c r="H260" s="320" t="str">
        <f>'HOW TO-&gt;'!$B$127</f>
        <v>6011 2346</v>
      </c>
      <c r="I260" s="4" t="str">
        <f>'HOW TO-&gt;'!$C$127</f>
        <v>angelia.lau@msc.com</v>
      </c>
      <c r="J260" s="5"/>
      <c r="K260" s="320" t="str">
        <f>'HOW TO-&gt;'!$A$142</f>
        <v>YU TING</v>
      </c>
      <c r="L260" s="320" t="str">
        <f>'HOW TO-&gt;'!$B$142</f>
        <v>6011 2359</v>
      </c>
      <c r="M260" s="4" t="str">
        <f>'HOW TO-&gt;'!$C$142</f>
        <v>yuting.luo@msc.com</v>
      </c>
    </row>
    <row r="261" spans="3:13" s="29" customFormat="1" ht="14.25">
      <c r="C261" s="320" t="str">
        <f>'HOW TO-&gt;'!$A$109</f>
        <v>CHOK KAR HEE</v>
      </c>
      <c r="D261" s="320" t="str">
        <f>'HOW TO-&gt;'!$B$109</f>
        <v>6011 2397</v>
      </c>
      <c r="E261" s="4" t="str">
        <f>'HOW TO-&gt;'!$C$109</f>
        <v>karhee.chok@msc.com</v>
      </c>
      <c r="F261" s="5"/>
      <c r="G261" s="320" t="str">
        <f>'HOW TO-&gt;'!$A$128</f>
        <v>NOOR AFNINDAH</v>
      </c>
      <c r="H261" s="320" t="str">
        <f>'HOW TO-&gt;'!$B$128</f>
        <v>6011 2347</v>
      </c>
      <c r="I261" s="4" t="str">
        <f>'HOW TO-&gt;'!$C$128</f>
        <v>noor.afnindah@msc.com</v>
      </c>
      <c r="J261" s="5"/>
      <c r="K261" s="320" t="str">
        <f>'HOW TO-&gt;'!$A$143</f>
        <v>SHAN SHAN</v>
      </c>
      <c r="L261" s="320" t="str">
        <f>'HOW TO-&gt;'!$B$143</f>
        <v>6011 2353</v>
      </c>
      <c r="M261" s="4" t="str">
        <f>'HOW TO-&gt;'!$C$143</f>
        <v>shanshan.chin@msc.com</v>
      </c>
    </row>
    <row r="262" spans="3:13" s="29" customFormat="1" ht="14.25">
      <c r="C262" s="320" t="str">
        <f>'HOW TO-&gt;'!$A$110</f>
        <v>LEWIS SOH</v>
      </c>
      <c r="D262" s="320" t="str">
        <f>'HOW TO-&gt;'!$B$110</f>
        <v>6011 7905</v>
      </c>
      <c r="E262" s="4" t="str">
        <f>'HOW TO-&gt;'!$C$110</f>
        <v>lewis.soh@msc.com</v>
      </c>
      <c r="F262" s="5"/>
      <c r="G262" s="320" t="str">
        <f>'HOW TO-&gt;'!$A$129</f>
        <v>NG CHING WEI</v>
      </c>
      <c r="H262" s="320" t="str">
        <f>'HOW TO-&gt;'!$B$129</f>
        <v>6011 2404</v>
      </c>
      <c r="I262" s="4" t="str">
        <f>'HOW TO-&gt;'!$C$129</f>
        <v>chingwei.ng@msc.com</v>
      </c>
      <c r="J262" s="5"/>
      <c r="K262" s="320" t="str">
        <f>'HOW TO-&gt;'!$A$144</f>
        <v>EUNICE</v>
      </c>
      <c r="L262" s="320" t="str">
        <f>'HOW TO-&gt;'!$B$144</f>
        <v>6011 2355</v>
      </c>
      <c r="M262" s="4" t="str">
        <f>'HOW TO-&gt;'!$C$144</f>
        <v>eunice.chan@msc.com</v>
      </c>
    </row>
    <row r="263" spans="3:13" s="29" customFormat="1" ht="14.25">
      <c r="C263" s="320" t="str">
        <f>'HOW TO-&gt;'!$A$111</f>
        <v xml:space="preserve">MELVIN TAN </v>
      </c>
      <c r="D263" s="320" t="str">
        <f>'HOW TO-&gt;'!$B$111</f>
        <v>6011 0561</v>
      </c>
      <c r="E263" s="4" t="str">
        <f>'HOW TO-&gt;'!$C$111</f>
        <v>melvin.tan@msc.com</v>
      </c>
      <c r="F263" s="5"/>
      <c r="G263" s="320" t="str">
        <f>'HOW TO-&gt;'!$A$130</f>
        <v>ZOEY ONG</v>
      </c>
      <c r="H263" s="320">
        <f>'HOW TO-&gt;'!$B$130</f>
        <v>0</v>
      </c>
      <c r="I263" s="4" t="str">
        <f>'HOW TO-&gt;'!$C$130</f>
        <v>zoey.ong@msc.com</v>
      </c>
      <c r="J263" s="5"/>
      <c r="K263" s="320" t="str">
        <f>'HOW TO-&gt;'!$A$145</f>
        <v>HAZEL</v>
      </c>
      <c r="L263" s="320" t="str">
        <f>'HOW TO-&gt;'!$B$145</f>
        <v>6011 2435</v>
      </c>
      <c r="M263" s="4" t="str">
        <f>'HOW TO-&gt;'!$C$145</f>
        <v>hazel.toh@msc.com</v>
      </c>
    </row>
    <row r="264" spans="3:13" s="29" customFormat="1" ht="14.25">
      <c r="C264" s="320" t="str">
        <f>'HOW TO-&gt;'!$A$112</f>
        <v>SUE ANN SOON</v>
      </c>
      <c r="D264" s="320" t="str">
        <f>'HOW TO-&gt;'!$B$112</f>
        <v>6011 2327</v>
      </c>
      <c r="E264" s="4" t="str">
        <f>'HOW TO-&gt;'!$C$112</f>
        <v>sueann.soon@msc.com</v>
      </c>
      <c r="F264" s="5"/>
      <c r="G264" s="320" t="str">
        <f>'HOW TO-&gt;'!$A$131</f>
        <v>.</v>
      </c>
      <c r="H264" s="320" t="str">
        <f>'HOW TO-&gt;'!$B$131</f>
        <v>.</v>
      </c>
      <c r="I264" s="4" t="str">
        <f>'HOW TO-&gt;'!$C$131</f>
        <v>.</v>
      </c>
      <c r="J264" s="5"/>
      <c r="K264" s="320">
        <f>'HOW TO-&gt;'!$A$146</f>
        <v>0</v>
      </c>
      <c r="L264" s="320">
        <f>'HOW TO-&gt;'!$B$146</f>
        <v>0</v>
      </c>
      <c r="M264" s="4">
        <f>'HOW TO-&gt;'!$C$146</f>
        <v>0</v>
      </c>
    </row>
    <row r="265" spans="3:13" s="29" customFormat="1" ht="14.25">
      <c r="C265" s="320" t="str">
        <f>'HOW TO-&gt;'!$A$113</f>
        <v>LAWRENCE ANG (CROSS-TRADE)</v>
      </c>
      <c r="D265" s="320" t="str">
        <f>'HOW TO-&gt;'!$B$113</f>
        <v>6011 2400</v>
      </c>
      <c r="E265" s="4" t="str">
        <f>'HOW TO-&gt;'!$C$113</f>
        <v>lawrence.ang@msc.com</v>
      </c>
      <c r="F265"/>
      <c r="G265" s="320">
        <f>'HOW TO-&gt;'!$A$132</f>
        <v>0</v>
      </c>
      <c r="H265" s="320">
        <f>'HOW TO-&gt;'!$B$132</f>
        <v>0</v>
      </c>
      <c r="I265" s="4">
        <f>'HOW TO-&gt;'!$C$132</f>
        <v>0</v>
      </c>
      <c r="J265" s="5"/>
      <c r="K265" s="320">
        <f>'HOW TO-&gt;'!$A$147</f>
        <v>0</v>
      </c>
      <c r="L265" s="320">
        <f>'HOW TO-&gt;'!$B$147</f>
        <v>0</v>
      </c>
      <c r="M265" s="4">
        <f>'HOW TO-&gt;'!$C$147</f>
        <v>0</v>
      </c>
    </row>
    <row r="266" spans="3:13" s="29" customFormat="1" ht="14.25">
      <c r="C266" s="320" t="str">
        <f>'HOW TO-&gt;'!$A$114</f>
        <v>DARIUS ONG</v>
      </c>
      <c r="D266" s="320" t="str">
        <f>'HOW TO-&gt;'!$B$114</f>
        <v>6011 2396</v>
      </c>
      <c r="E266" s="4" t="str">
        <f>'HOW TO-&gt;'!$C$114</f>
        <v>darius.ong@msc.com</v>
      </c>
      <c r="F266"/>
      <c r="G266"/>
      <c r="H266" s="11"/>
      <c r="I266" s="227"/>
      <c r="J266"/>
      <c r="K266" s="320">
        <f>'HOW TO-&gt;'!$A$148</f>
        <v>0</v>
      </c>
      <c r="L266" s="320">
        <f>'HOW TO-&gt;'!$B$148</f>
        <v>0</v>
      </c>
      <c r="M266" s="4">
        <f>'HOW TO-&gt;'!$C$148</f>
        <v>0</v>
      </c>
    </row>
    <row r="267" spans="3:13">
      <c r="C267" s="320" t="str">
        <f>'HOW TO-&gt;'!$A$115</f>
        <v>YURIKO KHOO</v>
      </c>
      <c r="D267" s="320" t="str">
        <f>'HOW TO-&gt;'!$B$115</f>
        <v>6011 2402</v>
      </c>
      <c r="E267" s="4" t="str">
        <f>'HOW TO-&gt;'!$C$115</f>
        <v>yuriko.k@msc.com</v>
      </c>
      <c r="H267" s="11"/>
      <c r="I267" s="11"/>
      <c r="J267" s="227"/>
      <c r="K267" s="320"/>
      <c r="L267" s="320"/>
      <c r="M267" s="4"/>
    </row>
    <row r="268" spans="3:13">
      <c r="C268" s="320" t="str">
        <f>'HOW TO-&gt;'!$A$116</f>
        <v>VICKY ZHU</v>
      </c>
      <c r="D268" s="320" t="str">
        <f>'HOW TO-&gt;'!$B$116</f>
        <v>6011 7900</v>
      </c>
      <c r="E268" s="4" t="str">
        <f>'HOW TO-&gt;'!$C$116</f>
        <v>vicky.zhu@msc.com</v>
      </c>
    </row>
    <row r="270" spans="3:13">
      <c r="C270" s="320" t="str">
        <f>'HOW TO-&gt;'!$A$119</f>
        <v xml:space="preserve">MAIN LINE  </v>
      </c>
      <c r="D270" s="320" t="str">
        <f>'HOW TO-&gt;'!$B$119</f>
        <v>6011 2424</v>
      </c>
      <c r="E270" s="4">
        <f>'HOW TO-&gt;'!$C$119</f>
        <v>0</v>
      </c>
    </row>
    <row r="271" spans="3:13">
      <c r="C271" s="34">
        <f>'HOW TO-&gt;'!$A$120</f>
        <v>0</v>
      </c>
      <c r="D271" s="34">
        <f>'HOW TO-&gt;'!$B$120</f>
        <v>0</v>
      </c>
      <c r="E271"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9" type="noConversion"/>
  <hyperlinks>
    <hyperlink ref="I255" display="custsvc@msca.com.sg" xr:uid="{E70FEC45-D7E6-486F-991F-2C8719522E53}"/>
    <hyperlink ref="M255" display="sinexp@msca.com.sg" xr:uid="{1F7D94DC-D253-4FD3-8981-D646C071D6A0}"/>
    <hyperlink ref="E254" r:id="rId21" xr:uid="{07DEB033-D4B8-4151-994B-4A0239C557DF}"/>
    <hyperlink ref="E25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874"/>
    <col min="3" max="3" width="19.42578125" customWidth="1"/>
    <col min="5" max="5" width="10.42578125" customWidth="1"/>
    <col min="7" max="7" width="18.5703125" customWidth="1"/>
    <col min="9" max="13" width="11.5703125" customWidth="1"/>
  </cols>
  <sheetData>
    <row r="2" spans="3:17" ht="15.75">
      <c r="C2" s="587" t="s">
        <v>93</v>
      </c>
      <c r="D2" s="37"/>
      <c r="E2" s="37"/>
      <c r="F2" s="37"/>
      <c r="G2" s="37"/>
      <c r="H2" s="37"/>
      <c r="I2" s="37"/>
      <c r="J2" s="37"/>
      <c r="K2" s="37"/>
      <c r="L2" s="37"/>
      <c r="M2" s="37"/>
      <c r="N2" s="37"/>
      <c r="O2" s="37"/>
    </row>
    <row r="3" spans="3:17" ht="15.75">
      <c r="C3" s="587"/>
      <c r="D3" s="37"/>
      <c r="E3" s="37"/>
      <c r="F3" s="37"/>
      <c r="G3" s="37"/>
      <c r="H3" s="37"/>
      <c r="I3" s="37"/>
      <c r="J3" s="37"/>
      <c r="K3" s="37"/>
      <c r="L3" s="9"/>
      <c r="M3" s="9"/>
      <c r="N3" s="9"/>
      <c r="O3" s="37"/>
    </row>
    <row r="4" spans="3:17">
      <c r="C4" s="200" t="s">
        <v>4646</v>
      </c>
      <c r="D4" s="9"/>
      <c r="E4" s="9" t="s">
        <v>8940</v>
      </c>
      <c r="F4" s="9"/>
      <c r="G4" s="9"/>
      <c r="H4" s="9"/>
      <c r="I4" s="9"/>
      <c r="J4" s="9"/>
      <c r="K4" s="590"/>
      <c r="M4" s="109"/>
      <c r="N4" s="70"/>
      <c r="O4" s="70"/>
    </row>
    <row r="5" spans="3:17">
      <c r="C5" s="9"/>
      <c r="D5" s="9"/>
      <c r="E5" s="9"/>
      <c r="F5" s="9"/>
      <c r="G5" s="9"/>
      <c r="H5" s="9"/>
      <c r="I5" s="9"/>
      <c r="J5" s="9"/>
      <c r="K5" s="9"/>
      <c r="M5" s="109"/>
      <c r="N5" s="70"/>
      <c r="O5" s="70"/>
    </row>
    <row r="6" spans="3:17" ht="22.5" hidden="1">
      <c r="C6" s="288"/>
      <c r="D6" s="289"/>
      <c r="E6" s="290" t="s">
        <v>96</v>
      </c>
      <c r="F6" s="290" t="s">
        <v>4648</v>
      </c>
      <c r="G6" s="291" t="s">
        <v>8941</v>
      </c>
      <c r="H6" s="290" t="s">
        <v>99</v>
      </c>
      <c r="I6" s="290" t="s">
        <v>658</v>
      </c>
      <c r="J6" s="372" t="s">
        <v>1020</v>
      </c>
      <c r="K6" s="372" t="s">
        <v>1619</v>
      </c>
      <c r="L6" s="967" t="s">
        <v>8942</v>
      </c>
      <c r="M6" s="109"/>
      <c r="N6" s="70"/>
      <c r="O6" s="70"/>
    </row>
    <row r="7" spans="3:17" ht="13.5" hidden="1" thickBot="1">
      <c r="C7" s="293"/>
      <c r="D7" s="294"/>
      <c r="E7" s="295"/>
      <c r="F7" s="604" t="s">
        <v>8943</v>
      </c>
      <c r="G7" s="296"/>
      <c r="H7" s="296"/>
      <c r="I7" s="604" t="s">
        <v>8943</v>
      </c>
      <c r="J7" s="604" t="s">
        <v>3244</v>
      </c>
      <c r="K7" s="604" t="s">
        <v>3306</v>
      </c>
      <c r="L7" s="604" t="s">
        <v>3090</v>
      </c>
      <c r="M7" s="109"/>
      <c r="N7" s="70"/>
      <c r="O7" s="70"/>
    </row>
    <row r="8" spans="3:17" ht="13.5" hidden="1" thickTop="1">
      <c r="C8" s="470" t="s">
        <v>3392</v>
      </c>
      <c r="D8" s="395" t="s">
        <v>8944</v>
      </c>
      <c r="E8" s="395">
        <v>43984</v>
      </c>
      <c r="F8" s="395">
        <v>43997</v>
      </c>
      <c r="G8" s="224" t="s">
        <v>8945</v>
      </c>
      <c r="H8" s="221" t="s">
        <v>8946</v>
      </c>
      <c r="I8" s="221">
        <v>43999</v>
      </c>
      <c r="J8" s="221">
        <v>44012</v>
      </c>
      <c r="K8" s="221">
        <v>44015</v>
      </c>
      <c r="L8" s="221">
        <v>44017</v>
      </c>
      <c r="M8" s="80" t="s">
        <v>57</v>
      </c>
      <c r="N8" s="70"/>
      <c r="O8" s="70"/>
    </row>
    <row r="9" spans="3:17" ht="13.5" hidden="1" thickBot="1">
      <c r="C9" s="510"/>
      <c r="D9" s="396"/>
      <c r="E9" s="396"/>
      <c r="F9" s="223"/>
      <c r="G9" s="480"/>
      <c r="H9" s="222"/>
      <c r="I9" s="223"/>
      <c r="J9" s="223"/>
      <c r="K9" s="223"/>
      <c r="L9" s="223"/>
      <c r="M9" s="80" t="s">
        <v>57</v>
      </c>
      <c r="N9" s="70"/>
      <c r="O9" s="70"/>
    </row>
    <row r="10" spans="3:17" ht="27.75" hidden="1">
      <c r="C10" s="288"/>
      <c r="D10" s="289"/>
      <c r="E10" s="290" t="s">
        <v>96</v>
      </c>
      <c r="F10" s="290" t="s">
        <v>4648</v>
      </c>
      <c r="G10" s="291" t="s">
        <v>8941</v>
      </c>
      <c r="H10" s="290" t="s">
        <v>99</v>
      </c>
      <c r="I10" s="290" t="s">
        <v>658</v>
      </c>
      <c r="J10" s="967" t="s">
        <v>8947</v>
      </c>
      <c r="K10" s="372" t="s">
        <v>1619</v>
      </c>
      <c r="L10" s="967" t="s">
        <v>8942</v>
      </c>
      <c r="M10" s="80"/>
      <c r="N10" s="1055" t="s">
        <v>8948</v>
      </c>
      <c r="O10" s="1055" t="s">
        <v>8949</v>
      </c>
      <c r="P10" s="1055" t="s">
        <v>8950</v>
      </c>
    </row>
    <row r="11" spans="3:17" ht="13.5" hidden="1" thickBot="1">
      <c r="C11" s="293"/>
      <c r="D11" s="987" t="s">
        <v>3360</v>
      </c>
      <c r="E11" s="295" t="s">
        <v>3378</v>
      </c>
      <c r="F11" s="295" t="s">
        <v>3361</v>
      </c>
      <c r="G11" s="296"/>
      <c r="H11" s="296"/>
      <c r="I11" s="604" t="s">
        <v>4654</v>
      </c>
      <c r="J11" s="604" t="s">
        <v>3244</v>
      </c>
      <c r="K11" s="604" t="s">
        <v>3090</v>
      </c>
      <c r="L11" s="604" t="s">
        <v>2080</v>
      </c>
      <c r="M11" s="80"/>
      <c r="N11" s="70"/>
      <c r="O11" s="70"/>
    </row>
    <row r="12" spans="3:17" ht="13.5" hidden="1" thickTop="1">
      <c r="C12" s="976" t="s">
        <v>2355</v>
      </c>
      <c r="D12" s="977" t="s">
        <v>3379</v>
      </c>
      <c r="E12" s="977">
        <v>44374</v>
      </c>
      <c r="F12" s="977">
        <v>44392</v>
      </c>
      <c r="G12" s="1059" t="s">
        <v>8951</v>
      </c>
      <c r="H12" s="878" t="s">
        <v>8952</v>
      </c>
      <c r="I12" s="878">
        <v>44413</v>
      </c>
      <c r="J12" s="878">
        <v>44426</v>
      </c>
      <c r="K12" s="878">
        <v>44429</v>
      </c>
      <c r="L12" s="878">
        <v>44431</v>
      </c>
      <c r="M12" s="80" t="str">
        <f t="shared" ref="M12" si="0">IF(I12&gt;F12,".","XX")</f>
        <v>.</v>
      </c>
      <c r="N12" s="998" t="e">
        <f>#REF!+7</f>
        <v>#REF!</v>
      </c>
      <c r="O12" s="999" t="e">
        <f>N12+2</f>
        <v>#REF!</v>
      </c>
      <c r="P12" s="998" t="e">
        <f>O12-6</f>
        <v>#REF!</v>
      </c>
      <c r="Q12" s="998" t="e">
        <f>P12</f>
        <v>#REF!</v>
      </c>
    </row>
    <row r="13" spans="3:17" ht="13.5" hidden="1" thickBot="1">
      <c r="C13" s="909"/>
      <c r="D13" s="910"/>
      <c r="E13" s="910"/>
      <c r="F13" s="910"/>
      <c r="G13" s="1064" t="s">
        <v>8953</v>
      </c>
      <c r="H13" s="1075" t="s">
        <v>8954</v>
      </c>
      <c r="I13" s="1076">
        <v>44406</v>
      </c>
      <c r="J13" s="1076">
        <v>44418</v>
      </c>
      <c r="K13" s="1076">
        <v>44421</v>
      </c>
      <c r="L13" s="1076">
        <v>44423</v>
      </c>
      <c r="M13" s="80" t="str">
        <f>IF(I13&gt;F12,".","XX")</f>
        <v>.</v>
      </c>
      <c r="N13" s="70"/>
      <c r="O13" s="70"/>
    </row>
    <row r="14" spans="3:17" ht="27.75" hidden="1">
      <c r="C14" s="288"/>
      <c r="D14" s="289"/>
      <c r="E14" s="290" t="s">
        <v>96</v>
      </c>
      <c r="F14" s="290" t="s">
        <v>4648</v>
      </c>
      <c r="G14" s="291" t="s">
        <v>8941</v>
      </c>
      <c r="H14" s="290" t="s">
        <v>99</v>
      </c>
      <c r="I14" s="290" t="s">
        <v>658</v>
      </c>
      <c r="J14" s="967" t="s">
        <v>8947</v>
      </c>
      <c r="K14" s="372" t="s">
        <v>1619</v>
      </c>
      <c r="L14" s="967" t="s">
        <v>8942</v>
      </c>
      <c r="M14" s="80"/>
      <c r="N14" s="70"/>
      <c r="O14" s="70"/>
    </row>
    <row r="15" spans="3:17" ht="13.5" hidden="1" thickBot="1">
      <c r="C15" s="293"/>
      <c r="D15" s="987" t="s">
        <v>3360</v>
      </c>
      <c r="E15" s="295" t="s">
        <v>3378</v>
      </c>
      <c r="F15" s="604" t="s">
        <v>4654</v>
      </c>
      <c r="G15" s="296"/>
      <c r="H15" s="296"/>
      <c r="I15" s="604" t="s">
        <v>4654</v>
      </c>
      <c r="J15" s="604" t="s">
        <v>3244</v>
      </c>
      <c r="K15" s="604" t="s">
        <v>3090</v>
      </c>
      <c r="L15" s="604" t="s">
        <v>2080</v>
      </c>
      <c r="M15" s="80"/>
      <c r="O15" s="993" t="s">
        <v>3708</v>
      </c>
      <c r="P15" s="994" t="s">
        <v>4797</v>
      </c>
      <c r="Q15" s="994" t="s">
        <v>4798</v>
      </c>
    </row>
    <row r="16" spans="3:17" ht="13.5" hidden="1" thickTop="1">
      <c r="C16" s="1046" t="s">
        <v>2357</v>
      </c>
      <c r="D16" s="1047" t="s">
        <v>8955</v>
      </c>
      <c r="E16" s="1047">
        <v>44467</v>
      </c>
      <c r="F16" s="1047">
        <v>44488</v>
      </c>
      <c r="G16" s="892" t="s">
        <v>8951</v>
      </c>
      <c r="H16" s="878" t="s">
        <v>8956</v>
      </c>
      <c r="I16" s="878">
        <v>44491</v>
      </c>
      <c r="J16" s="878">
        <v>44503</v>
      </c>
      <c r="K16" s="878">
        <v>44506</v>
      </c>
      <c r="L16" s="878">
        <v>44508</v>
      </c>
      <c r="M16" s="80" t="str">
        <f>IF(I16&gt;F16,".","XX")</f>
        <v>.</v>
      </c>
      <c r="N16" s="998">
        <v>44449</v>
      </c>
      <c r="O16" s="999">
        <v>44451</v>
      </c>
      <c r="P16" s="998">
        <v>44445</v>
      </c>
      <c r="Q16" s="998">
        <v>44445</v>
      </c>
    </row>
    <row r="17" spans="3:17" ht="13.5" hidden="1" thickBot="1">
      <c r="C17" s="1048"/>
      <c r="D17" s="1049"/>
      <c r="E17" s="1049"/>
      <c r="F17" s="1049"/>
      <c r="G17" s="1111" t="s">
        <v>8957</v>
      </c>
      <c r="H17" s="1050"/>
      <c r="I17" s="879">
        <v>44501</v>
      </c>
      <c r="J17" s="879">
        <v>44520</v>
      </c>
      <c r="K17" s="879"/>
      <c r="L17" s="879"/>
      <c r="M17" s="80" t="str">
        <f>IF(I17&gt;F16,".","XX")</f>
        <v>.</v>
      </c>
      <c r="N17" s="70"/>
      <c r="O17" s="70"/>
    </row>
    <row r="18" spans="3:17" ht="36.75" customHeight="1">
      <c r="C18" s="288"/>
      <c r="D18" s="289"/>
      <c r="E18" s="290" t="s">
        <v>96</v>
      </c>
      <c r="F18" s="290" t="s">
        <v>4648</v>
      </c>
      <c r="G18" s="291" t="s">
        <v>8941</v>
      </c>
      <c r="H18" s="290" t="s">
        <v>99</v>
      </c>
      <c r="I18" s="290" t="s">
        <v>658</v>
      </c>
      <c r="J18" s="1153" t="s">
        <v>8947</v>
      </c>
      <c r="K18" s="372" t="s">
        <v>1619</v>
      </c>
      <c r="L18" s="967" t="s">
        <v>8942</v>
      </c>
      <c r="M18" s="80"/>
      <c r="N18" s="70"/>
      <c r="O18" s="70"/>
    </row>
    <row r="19" spans="3:17" ht="14.25" customHeight="1" thickBot="1">
      <c r="C19" s="293"/>
      <c r="D19" s="987" t="s">
        <v>3383</v>
      </c>
      <c r="E19" s="295" t="s">
        <v>2862</v>
      </c>
      <c r="F19" s="604" t="s">
        <v>4654</v>
      </c>
      <c r="G19" s="296"/>
      <c r="H19" s="296"/>
      <c r="I19" s="604" t="s">
        <v>4654</v>
      </c>
      <c r="J19" s="604" t="s">
        <v>7711</v>
      </c>
      <c r="K19" s="604" t="s">
        <v>7610</v>
      </c>
      <c r="L19" s="604" t="s">
        <v>4932</v>
      </c>
      <c r="M19" s="80"/>
      <c r="N19" s="1118" t="s">
        <v>8958</v>
      </c>
      <c r="O19" s="1119" t="s">
        <v>8959</v>
      </c>
      <c r="P19" s="1118" t="s">
        <v>4797</v>
      </c>
      <c r="Q19" s="1118" t="s">
        <v>4798</v>
      </c>
    </row>
    <row r="20" spans="3:17" ht="13.5" hidden="1" thickTop="1">
      <c r="C20" s="1149" t="s">
        <v>3392</v>
      </c>
      <c r="D20" s="1150" t="s">
        <v>8960</v>
      </c>
      <c r="E20" s="1151">
        <v>44523</v>
      </c>
      <c r="F20" s="985" t="s">
        <v>391</v>
      </c>
      <c r="G20" s="892" t="s">
        <v>8951</v>
      </c>
      <c r="H20" s="878" t="s">
        <v>8961</v>
      </c>
      <c r="I20" s="1147">
        <v>44532</v>
      </c>
      <c r="J20" s="1147">
        <v>44545</v>
      </c>
      <c r="K20" s="1147">
        <v>44548</v>
      </c>
      <c r="L20" s="1147">
        <v>44550</v>
      </c>
      <c r="M20" s="80" t="s">
        <v>4661</v>
      </c>
      <c r="N20" s="1131">
        <v>44504</v>
      </c>
      <c r="O20" s="1119">
        <v>44506</v>
      </c>
      <c r="P20" s="1118">
        <v>44500</v>
      </c>
      <c r="Q20" s="1118">
        <v>44500</v>
      </c>
    </row>
    <row r="21" spans="3:17" ht="13.5" hidden="1" thickBot="1">
      <c r="C21" s="1114"/>
      <c r="D21" s="1115"/>
      <c r="E21" s="1137"/>
      <c r="F21" s="1116"/>
      <c r="G21" s="1051"/>
      <c r="H21" s="1050"/>
      <c r="I21" s="879"/>
      <c r="J21" s="879"/>
      <c r="K21" s="879"/>
      <c r="L21" s="879"/>
      <c r="M21" s="80" t="s">
        <v>4661</v>
      </c>
      <c r="N21" s="1118"/>
      <c r="O21" s="1119"/>
      <c r="P21" s="1118"/>
      <c r="Q21" s="1118"/>
    </row>
    <row r="22" spans="3:17" ht="13.5" hidden="1" thickTop="1">
      <c r="C22" s="1120" t="s">
        <v>3326</v>
      </c>
      <c r="D22" s="1121" t="s">
        <v>8962</v>
      </c>
      <c r="E22" s="1198">
        <v>44534</v>
      </c>
      <c r="F22" s="1202" t="s">
        <v>391</v>
      </c>
      <c r="G22" s="892"/>
      <c r="H22" s="878"/>
      <c r="I22" s="1195"/>
      <c r="J22" s="878"/>
      <c r="K22" s="878"/>
      <c r="L22" s="878"/>
      <c r="M22" s="80" t="s">
        <v>4661</v>
      </c>
      <c r="N22" s="1131">
        <v>44518</v>
      </c>
      <c r="O22" s="1119">
        <v>44520</v>
      </c>
      <c r="P22" s="1118">
        <v>44514</v>
      </c>
      <c r="Q22" s="1118">
        <v>44514</v>
      </c>
    </row>
    <row r="23" spans="3:17" ht="13.5" hidden="1" thickBot="1">
      <c r="C23" s="1114"/>
      <c r="D23" s="1115"/>
      <c r="E23" s="1200"/>
      <c r="F23" s="1201"/>
      <c r="G23" s="1051"/>
      <c r="H23" s="1050"/>
      <c r="I23" s="1194"/>
      <c r="J23" s="879"/>
      <c r="K23" s="879"/>
      <c r="L23" s="879"/>
      <c r="M23" s="80" t="s">
        <v>4661</v>
      </c>
      <c r="N23" s="1118"/>
      <c r="O23" s="1119"/>
      <c r="P23" s="1118"/>
      <c r="Q23" s="1118"/>
    </row>
    <row r="24" spans="3:17" ht="13.5" hidden="1" thickTop="1">
      <c r="C24" s="1120" t="s">
        <v>2089</v>
      </c>
      <c r="D24" s="1121" t="s">
        <v>8963</v>
      </c>
      <c r="E24" s="1199">
        <v>44548</v>
      </c>
      <c r="F24" s="1202" t="s">
        <v>391</v>
      </c>
      <c r="G24" s="892"/>
      <c r="H24" s="878"/>
      <c r="I24" s="1195"/>
      <c r="J24" s="878"/>
      <c r="K24" s="878"/>
      <c r="L24" s="878"/>
      <c r="M24" s="80" t="s">
        <v>57</v>
      </c>
      <c r="N24" s="1131">
        <v>44539</v>
      </c>
      <c r="O24" s="1119">
        <v>44541</v>
      </c>
      <c r="P24" s="1118">
        <v>44535</v>
      </c>
      <c r="Q24" s="1118">
        <v>44535</v>
      </c>
    </row>
    <row r="25" spans="3:17" ht="13.5" hidden="1" thickBot="1">
      <c r="C25" s="1114"/>
      <c r="D25" s="1115"/>
      <c r="E25" s="1203"/>
      <c r="F25" s="1201"/>
      <c r="G25" s="1122"/>
      <c r="H25" s="1050"/>
      <c r="I25" s="1194"/>
      <c r="J25" s="879"/>
      <c r="K25" s="879"/>
      <c r="L25" s="879"/>
      <c r="M25" s="80" t="s">
        <v>4661</v>
      </c>
      <c r="N25" s="1118"/>
      <c r="O25" s="1119"/>
      <c r="P25" s="1118"/>
      <c r="Q25" s="1118"/>
    </row>
    <row r="26" spans="3:17" ht="13.5" hidden="1" thickTop="1">
      <c r="C26" s="1120" t="s">
        <v>3387</v>
      </c>
      <c r="D26" s="1121" t="s">
        <v>8964</v>
      </c>
      <c r="E26" s="1199">
        <v>44567</v>
      </c>
      <c r="F26" s="1204" t="s">
        <v>391</v>
      </c>
      <c r="G26" s="1164" t="s">
        <v>404</v>
      </c>
      <c r="H26" s="878" t="s">
        <v>8965</v>
      </c>
      <c r="I26" s="1193">
        <v>44574</v>
      </c>
      <c r="J26" s="1160"/>
      <c r="K26" s="1160">
        <v>44239</v>
      </c>
      <c r="L26" s="1160">
        <v>44241</v>
      </c>
      <c r="M26" s="80" t="s">
        <v>4661</v>
      </c>
      <c r="N26" s="1131">
        <v>44553</v>
      </c>
      <c r="O26" s="1119">
        <v>44555</v>
      </c>
      <c r="P26" s="1118">
        <v>44549</v>
      </c>
      <c r="Q26" s="1118">
        <v>44549</v>
      </c>
    </row>
    <row r="27" spans="3:17" ht="14.25" hidden="1" thickTop="1" thickBot="1">
      <c r="C27" s="1114" t="s">
        <v>2426</v>
      </c>
      <c r="D27" s="1115" t="s">
        <v>8966</v>
      </c>
      <c r="E27" s="1203">
        <v>44569</v>
      </c>
      <c r="F27" s="1201">
        <v>44585</v>
      </c>
      <c r="G27" s="1170"/>
      <c r="H27" s="1191">
        <v>2</v>
      </c>
      <c r="I27" s="1194"/>
      <c r="J27" s="879"/>
      <c r="K27" s="879"/>
      <c r="L27" s="879"/>
      <c r="M27" s="80" t="s">
        <v>4661</v>
      </c>
      <c r="N27" s="1118"/>
      <c r="O27" s="1119"/>
      <c r="P27" s="1118"/>
      <c r="Q27" s="1118"/>
    </row>
    <row r="28" spans="3:17" ht="13.5" hidden="1" thickTop="1">
      <c r="C28" s="1120" t="s">
        <v>3413</v>
      </c>
      <c r="D28" s="1121" t="s">
        <v>8967</v>
      </c>
      <c r="E28" s="1199">
        <v>44574</v>
      </c>
      <c r="F28" s="1199">
        <v>44583</v>
      </c>
      <c r="G28" s="1164" t="s">
        <v>404</v>
      </c>
      <c r="H28" s="878" t="s">
        <v>8965</v>
      </c>
      <c r="I28" s="1193">
        <v>44581</v>
      </c>
      <c r="J28" s="1160">
        <v>44594</v>
      </c>
      <c r="K28" s="1160">
        <v>44597</v>
      </c>
      <c r="L28" s="1160">
        <v>44599</v>
      </c>
      <c r="M28" s="80" t="s">
        <v>4661</v>
      </c>
      <c r="N28" s="1131">
        <v>44560</v>
      </c>
      <c r="O28" s="1119">
        <v>44562</v>
      </c>
      <c r="P28" s="1118">
        <v>44556</v>
      </c>
      <c r="Q28" s="1118">
        <v>44556</v>
      </c>
    </row>
    <row r="29" spans="3:17" ht="13.5" hidden="1" thickBot="1">
      <c r="C29" s="1114"/>
      <c r="D29" s="1115"/>
      <c r="E29" s="1203"/>
      <c r="F29" s="1201"/>
      <c r="G29" s="1170"/>
      <c r="H29" s="981"/>
      <c r="I29" s="1196">
        <v>44219</v>
      </c>
      <c r="J29" s="982"/>
      <c r="K29" s="1165"/>
      <c r="L29" s="982">
        <v>44230</v>
      </c>
      <c r="M29" s="80" t="s">
        <v>4661</v>
      </c>
      <c r="N29" s="1118"/>
      <c r="O29" s="1119"/>
      <c r="P29" s="1118"/>
      <c r="Q29" s="1118"/>
    </row>
    <row r="30" spans="3:17" ht="14.25" hidden="1" thickTop="1" thickBot="1">
      <c r="C30" s="1120" t="s">
        <v>3398</v>
      </c>
      <c r="D30" s="1121" t="s">
        <v>8968</v>
      </c>
      <c r="E30" s="1199">
        <v>44580</v>
      </c>
      <c r="F30" s="1204" t="s">
        <v>391</v>
      </c>
      <c r="G30" s="1164" t="s">
        <v>404</v>
      </c>
      <c r="H30" s="878" t="s">
        <v>8969</v>
      </c>
      <c r="I30" s="1193">
        <v>44588</v>
      </c>
      <c r="J30" s="1147">
        <v>44601</v>
      </c>
      <c r="K30" s="1190" t="s">
        <v>391</v>
      </c>
      <c r="L30" s="1147">
        <v>44613</v>
      </c>
      <c r="M30" s="80" t="s">
        <v>4661</v>
      </c>
      <c r="N30" s="1131">
        <v>44567</v>
      </c>
      <c r="O30" s="1119">
        <v>44569</v>
      </c>
      <c r="P30" s="1118">
        <v>44563</v>
      </c>
      <c r="Q30" s="1118">
        <v>44563</v>
      </c>
    </row>
    <row r="31" spans="3:17" ht="14.25" hidden="1" thickTop="1" thickBot="1">
      <c r="C31" s="1184" t="s">
        <v>3667</v>
      </c>
      <c r="D31" s="1185" t="s">
        <v>8970</v>
      </c>
      <c r="E31" s="1205">
        <v>44579</v>
      </c>
      <c r="F31" s="1206">
        <v>44598</v>
      </c>
      <c r="G31" s="1170" t="s">
        <v>8971</v>
      </c>
      <c r="H31" s="894" t="s">
        <v>8965</v>
      </c>
      <c r="I31" s="1197">
        <v>44609</v>
      </c>
      <c r="J31" s="1192">
        <v>44622</v>
      </c>
      <c r="K31" s="1190" t="s">
        <v>391</v>
      </c>
      <c r="L31" s="1192">
        <v>44624</v>
      </c>
      <c r="M31" s="80" t="s">
        <v>4661</v>
      </c>
      <c r="N31" s="1118"/>
      <c r="O31" s="1119"/>
      <c r="P31" s="1118"/>
      <c r="Q31" s="1118"/>
    </row>
    <row r="32" spans="3:17" ht="13.5" hidden="1" thickTop="1">
      <c r="C32" s="1120" t="s">
        <v>160</v>
      </c>
      <c r="D32" s="1121" t="s">
        <v>8972</v>
      </c>
      <c r="E32" s="1199">
        <v>44594</v>
      </c>
      <c r="F32" s="1199">
        <v>44602</v>
      </c>
      <c r="G32" s="1164" t="s">
        <v>404</v>
      </c>
      <c r="H32" s="878" t="s">
        <v>8965</v>
      </c>
      <c r="I32" s="1193">
        <v>44595</v>
      </c>
      <c r="J32" s="1147"/>
      <c r="K32" s="1147"/>
      <c r="L32" s="1147"/>
      <c r="M32" s="80" t="s">
        <v>4661</v>
      </c>
      <c r="N32" s="1131">
        <v>44574</v>
      </c>
      <c r="O32" s="1119">
        <v>44576</v>
      </c>
      <c r="P32" s="1118">
        <v>44570</v>
      </c>
      <c r="Q32" s="1118">
        <v>44570</v>
      </c>
    </row>
    <row r="33" spans="3:17" ht="13.5" hidden="1" thickBot="1">
      <c r="C33" s="1114"/>
      <c r="D33" s="1115"/>
      <c r="E33" s="1203"/>
      <c r="F33" s="1201"/>
      <c r="G33" s="1187"/>
      <c r="H33" s="1050"/>
      <c r="I33" s="1194"/>
      <c r="J33" s="1165"/>
      <c r="K33" s="1165"/>
      <c r="L33" s="1165"/>
      <c r="M33" s="80" t="s">
        <v>4661</v>
      </c>
      <c r="N33" s="1118"/>
      <c r="O33" s="1119"/>
      <c r="P33" s="1118"/>
      <c r="Q33" s="1118"/>
    </row>
    <row r="34" spans="3:17" ht="13.5" hidden="1" thickTop="1">
      <c r="C34" s="1120" t="s">
        <v>2472</v>
      </c>
      <c r="D34" s="1121" t="s">
        <v>8973</v>
      </c>
      <c r="E34" s="1199">
        <v>44595</v>
      </c>
      <c r="F34" s="1199">
        <v>44606</v>
      </c>
      <c r="G34" s="1164" t="s">
        <v>404</v>
      </c>
      <c r="H34" s="878" t="s">
        <v>8965</v>
      </c>
      <c r="I34" s="1193">
        <v>44623</v>
      </c>
      <c r="J34" s="1147"/>
      <c r="K34" s="1147"/>
      <c r="L34" s="1147"/>
      <c r="M34" s="80" t="s">
        <v>57</v>
      </c>
      <c r="N34" s="1131">
        <v>44581</v>
      </c>
      <c r="O34" s="1119">
        <v>44583</v>
      </c>
      <c r="P34" s="1118">
        <v>44577</v>
      </c>
      <c r="Q34" s="1118">
        <v>44577</v>
      </c>
    </row>
    <row r="35" spans="3:17" ht="13.5" hidden="1" thickBot="1">
      <c r="C35" s="1114"/>
      <c r="D35" s="1115"/>
      <c r="E35" s="1203"/>
      <c r="F35" s="1201"/>
      <c r="G35" s="1187"/>
      <c r="H35" s="1050"/>
      <c r="I35" s="1194"/>
      <c r="J35" s="1165"/>
      <c r="K35" s="1165"/>
      <c r="L35" s="1165"/>
      <c r="M35" s="80" t="s">
        <v>4661</v>
      </c>
      <c r="N35" s="1118"/>
      <c r="O35" s="1119"/>
      <c r="P35" s="1118"/>
      <c r="Q35" s="1118"/>
    </row>
    <row r="36" spans="3:17" ht="13.5" hidden="1" thickTop="1">
      <c r="C36" s="1120" t="s">
        <v>3392</v>
      </c>
      <c r="D36" s="1121" t="s">
        <v>8974</v>
      </c>
      <c r="E36" s="1199">
        <v>44608</v>
      </c>
      <c r="F36" s="1202" t="s">
        <v>391</v>
      </c>
      <c r="G36" s="1164" t="s">
        <v>404</v>
      </c>
      <c r="H36" s="878" t="s">
        <v>8965</v>
      </c>
      <c r="I36" s="1193">
        <v>44623</v>
      </c>
      <c r="J36" s="1147">
        <v>44636</v>
      </c>
      <c r="K36" s="1190" t="s">
        <v>391</v>
      </c>
      <c r="L36" s="1147">
        <v>44638</v>
      </c>
      <c r="M36" s="80" t="s">
        <v>57</v>
      </c>
      <c r="N36" s="1131">
        <v>44588</v>
      </c>
      <c r="O36" s="1119">
        <v>44590</v>
      </c>
      <c r="P36" s="1118">
        <v>44584</v>
      </c>
      <c r="Q36" s="1118">
        <v>44584</v>
      </c>
    </row>
    <row r="37" spans="3:17" ht="13.5" hidden="1" thickBot="1">
      <c r="C37" s="1114"/>
      <c r="D37" s="1115"/>
      <c r="E37" s="1203"/>
      <c r="F37" s="1201"/>
      <c r="G37" s="1122"/>
      <c r="H37" s="1050"/>
      <c r="I37" s="1194"/>
      <c r="J37" s="879"/>
      <c r="K37" s="879"/>
      <c r="L37" s="879"/>
      <c r="M37" s="80" t="s">
        <v>4661</v>
      </c>
      <c r="N37" s="1118"/>
      <c r="O37" s="1119"/>
      <c r="P37" s="1118"/>
      <c r="Q37" s="1118"/>
    </row>
    <row r="38" spans="3:17" ht="13.5" thickTop="1">
      <c r="C38" s="1120" t="s">
        <v>3401</v>
      </c>
      <c r="D38" s="1121" t="s">
        <v>8975</v>
      </c>
      <c r="E38" s="1198">
        <v>44615</v>
      </c>
      <c r="F38" s="1199">
        <v>44627</v>
      </c>
      <c r="G38" s="892" t="s">
        <v>8945</v>
      </c>
      <c r="H38" s="878" t="s">
        <v>8965</v>
      </c>
      <c r="I38" s="1195">
        <v>44630</v>
      </c>
      <c r="J38" s="878">
        <v>44643</v>
      </c>
      <c r="K38" s="878">
        <v>44642</v>
      </c>
      <c r="L38" s="878">
        <v>44645</v>
      </c>
      <c r="M38" s="80" t="s">
        <v>57</v>
      </c>
      <c r="N38" s="1131">
        <v>44595</v>
      </c>
      <c r="O38" s="1119">
        <v>44597</v>
      </c>
      <c r="P38" s="1118">
        <v>44591</v>
      </c>
      <c r="Q38" s="1118">
        <v>44591</v>
      </c>
    </row>
    <row r="39" spans="3:17" ht="13.5" thickBot="1">
      <c r="C39" s="1114"/>
      <c r="D39" s="1115"/>
      <c r="E39" s="1203"/>
      <c r="F39" s="1201"/>
      <c r="G39" s="1122"/>
      <c r="H39" s="1050"/>
      <c r="I39" s="1194"/>
      <c r="J39" s="879"/>
      <c r="K39" s="879"/>
      <c r="L39" s="879"/>
      <c r="M39" s="80" t="s">
        <v>4661</v>
      </c>
      <c r="N39" s="1118"/>
      <c r="O39" s="1119"/>
      <c r="P39" s="1118"/>
      <c r="Q39" s="1118"/>
    </row>
    <row r="40" spans="3:17" ht="13.5" thickTop="1">
      <c r="C40" s="1120" t="s">
        <v>3326</v>
      </c>
      <c r="D40" s="1121" t="s">
        <v>8976</v>
      </c>
      <c r="E40" s="1199">
        <v>44619</v>
      </c>
      <c r="F40" s="1199">
        <v>44630</v>
      </c>
      <c r="G40" s="892" t="s">
        <v>8977</v>
      </c>
      <c r="H40" s="878" t="s">
        <v>8969</v>
      </c>
      <c r="I40" s="1195">
        <v>44637</v>
      </c>
      <c r="J40" s="878">
        <v>44650</v>
      </c>
      <c r="K40" s="878">
        <v>44649</v>
      </c>
      <c r="L40" s="878">
        <v>44652</v>
      </c>
      <c r="M40" s="80" t="s">
        <v>57</v>
      </c>
      <c r="N40" s="1131">
        <v>44602</v>
      </c>
      <c r="O40" s="1119">
        <v>44604</v>
      </c>
      <c r="P40" s="1118">
        <v>44598</v>
      </c>
      <c r="Q40" s="1118">
        <v>44598</v>
      </c>
    </row>
    <row r="41" spans="3:17" ht="13.5" thickBot="1">
      <c r="C41" s="1114"/>
      <c r="D41" s="1115"/>
      <c r="E41" s="1203"/>
      <c r="F41" s="1201"/>
      <c r="G41" s="1122"/>
      <c r="H41" s="1050"/>
      <c r="I41" s="1194"/>
      <c r="J41" s="879"/>
      <c r="K41" s="879"/>
      <c r="L41" s="879"/>
      <c r="M41" s="80" t="s">
        <v>4661</v>
      </c>
      <c r="N41" s="1118"/>
      <c r="O41" s="1119"/>
      <c r="P41" s="1118"/>
      <c r="Q41" s="1118"/>
    </row>
    <row r="42" spans="3:17" ht="13.5" thickTop="1">
      <c r="C42" s="1120" t="s">
        <v>2369</v>
      </c>
      <c r="D42" s="1121" t="s">
        <v>8978</v>
      </c>
      <c r="E42" s="1199">
        <v>44626</v>
      </c>
      <c r="F42" s="1199">
        <v>44636</v>
      </c>
      <c r="G42" s="892" t="s">
        <v>8979</v>
      </c>
      <c r="H42" s="878" t="s">
        <v>8969</v>
      </c>
      <c r="I42" s="1195">
        <v>44644</v>
      </c>
      <c r="J42" s="878">
        <v>44657</v>
      </c>
      <c r="K42" s="878">
        <v>44656</v>
      </c>
      <c r="L42" s="878">
        <v>44659</v>
      </c>
      <c r="M42" s="80" t="s">
        <v>57</v>
      </c>
      <c r="N42" s="1131">
        <v>44609</v>
      </c>
      <c r="O42" s="1119">
        <v>44611</v>
      </c>
      <c r="P42" s="1118">
        <v>44605</v>
      </c>
      <c r="Q42" s="1118">
        <v>44605</v>
      </c>
    </row>
    <row r="43" spans="3:17" ht="13.5" thickBot="1">
      <c r="C43" s="1114"/>
      <c r="D43" s="1115"/>
      <c r="E43" s="1115"/>
      <c r="F43" s="1116"/>
      <c r="G43" s="1122"/>
      <c r="H43" s="1050"/>
      <c r="I43" s="1194"/>
      <c r="J43" s="879"/>
      <c r="K43" s="879"/>
      <c r="L43" s="879"/>
      <c r="M43" s="80" t="s">
        <v>4661</v>
      </c>
      <c r="N43" s="1118"/>
      <c r="O43" s="1119"/>
      <c r="P43" s="1118"/>
      <c r="Q43" s="1118"/>
    </row>
    <row r="44" spans="3:17" ht="13.5" thickTop="1">
      <c r="C44" s="1120" t="s">
        <v>2089</v>
      </c>
      <c r="D44" s="1121" t="s">
        <v>8980</v>
      </c>
      <c r="E44" s="1199">
        <v>44636</v>
      </c>
      <c r="F44" s="1199">
        <v>44650</v>
      </c>
      <c r="G44" s="1175" t="s">
        <v>8953</v>
      </c>
      <c r="H44" s="878" t="s">
        <v>8969</v>
      </c>
      <c r="I44" s="1195">
        <f>I42+7</f>
        <v>44651</v>
      </c>
      <c r="J44" s="878">
        <f>I44+13</f>
        <v>44664</v>
      </c>
      <c r="K44" s="1220">
        <f>I44+12</f>
        <v>44663</v>
      </c>
      <c r="L44" s="1220">
        <f>I44+15</f>
        <v>44666</v>
      </c>
      <c r="M44" s="80" t="str">
        <f>IF(I44&gt;F44,".","XX")</f>
        <v>.</v>
      </c>
      <c r="N44" s="1131">
        <f>N42+7</f>
        <v>44616</v>
      </c>
      <c r="O44" s="1119">
        <f>N44+2</f>
        <v>44618</v>
      </c>
      <c r="P44" s="1118">
        <f>O44-6</f>
        <v>44612</v>
      </c>
      <c r="Q44" s="1118">
        <f>P44</f>
        <v>44612</v>
      </c>
    </row>
    <row r="45" spans="3:17" ht="13.5" thickBot="1">
      <c r="C45" s="1114"/>
      <c r="D45" s="1115"/>
      <c r="E45" s="1115"/>
      <c r="F45" s="1116"/>
      <c r="G45" s="1122"/>
      <c r="H45" s="1050"/>
      <c r="I45" s="1194"/>
      <c r="J45" s="879"/>
      <c r="K45" s="879"/>
      <c r="L45" s="879"/>
      <c r="M45" s="80" t="str">
        <f>IF(I45&gt;F44,".","XX")</f>
        <v>XX</v>
      </c>
      <c r="N45" s="1118"/>
      <c r="O45" s="1119"/>
      <c r="P45" s="1118"/>
      <c r="Q45" s="1118"/>
    </row>
    <row r="46" spans="3:17" ht="13.5" thickTop="1">
      <c r="C46" s="1120" t="s">
        <v>3408</v>
      </c>
      <c r="D46" s="1121" t="s">
        <v>8981</v>
      </c>
      <c r="E46" s="1121">
        <v>44641</v>
      </c>
      <c r="F46" s="1121">
        <v>44654</v>
      </c>
      <c r="G46" s="1164" t="s">
        <v>404</v>
      </c>
      <c r="H46" s="878" t="s">
        <v>8969</v>
      </c>
      <c r="I46" s="1208">
        <f>I44+7</f>
        <v>44658</v>
      </c>
      <c r="J46" s="1147">
        <f>I46+13</f>
        <v>44671</v>
      </c>
      <c r="K46" s="1147">
        <f>I46+12</f>
        <v>44670</v>
      </c>
      <c r="L46" s="1147">
        <f>I46+15</f>
        <v>44673</v>
      </c>
      <c r="M46" s="80" t="str">
        <f>IF(I46&gt;F46,".","XX")</f>
        <v>.</v>
      </c>
      <c r="N46" s="1131">
        <f>N44+7</f>
        <v>44623</v>
      </c>
      <c r="O46" s="1119">
        <f>N46+2</f>
        <v>44625</v>
      </c>
      <c r="P46" s="1118">
        <f>O46-6</f>
        <v>44619</v>
      </c>
      <c r="Q46" s="1118">
        <f>P46</f>
        <v>44619</v>
      </c>
    </row>
    <row r="47" spans="3:17" ht="13.5" thickBot="1">
      <c r="C47" s="1114"/>
      <c r="D47" s="1115"/>
      <c r="E47" s="1115"/>
      <c r="F47" s="1116"/>
      <c r="G47" s="1122"/>
      <c r="H47" s="1050"/>
      <c r="I47" s="1194"/>
      <c r="J47" s="879"/>
      <c r="K47" s="1221"/>
      <c r="L47" s="1221"/>
      <c r="M47" s="80" t="str">
        <f>IF(I47&gt;F46,".","XX")</f>
        <v>XX</v>
      </c>
      <c r="N47" s="1118"/>
      <c r="O47" s="1119"/>
      <c r="P47" s="1118"/>
      <c r="Q47" s="1118"/>
    </row>
    <row r="48" spans="3:17" ht="13.5" thickTop="1">
      <c r="C48" s="1120" t="s">
        <v>3387</v>
      </c>
      <c r="D48" s="1121" t="s">
        <v>8982</v>
      </c>
      <c r="E48" s="1121">
        <v>44649</v>
      </c>
      <c r="F48" s="1121">
        <v>44659</v>
      </c>
      <c r="G48" s="1164" t="s">
        <v>404</v>
      </c>
      <c r="H48" s="878" t="s">
        <v>8965</v>
      </c>
      <c r="I48" s="1208">
        <f>I46+7</f>
        <v>44665</v>
      </c>
      <c r="J48" s="1147">
        <f>I48+13</f>
        <v>44678</v>
      </c>
      <c r="K48" s="1147"/>
      <c r="L48" s="1147"/>
      <c r="M48" s="80" t="str">
        <f>IF(I48&gt;F48,".","XX")</f>
        <v>.</v>
      </c>
      <c r="N48" s="1131">
        <f>N46+7</f>
        <v>44630</v>
      </c>
      <c r="O48" s="1119">
        <f>N48+2</f>
        <v>44632</v>
      </c>
      <c r="P48" s="1118">
        <f>O48-6</f>
        <v>44626</v>
      </c>
      <c r="Q48" s="1118">
        <f>P48</f>
        <v>44626</v>
      </c>
    </row>
    <row r="49" spans="3:17" ht="13.5" thickBot="1">
      <c r="C49" s="1114"/>
      <c r="D49" s="1115"/>
      <c r="E49" s="1115"/>
      <c r="F49" s="1116"/>
      <c r="G49" s="1122"/>
      <c r="H49" s="1050"/>
      <c r="I49" s="1194"/>
      <c r="J49" s="879"/>
      <c r="K49" s="879"/>
      <c r="L49" s="879"/>
      <c r="M49" s="80" t="str">
        <f>IF(I49&gt;F48,".","XX")</f>
        <v>XX</v>
      </c>
      <c r="N49" s="1118"/>
      <c r="O49" s="1119"/>
      <c r="P49" s="1118"/>
      <c r="Q49" s="1118"/>
    </row>
    <row r="50" spans="3:17" ht="13.5" thickTop="1">
      <c r="C50" s="1120" t="s">
        <v>3413</v>
      </c>
      <c r="D50" s="1121" t="s">
        <v>8983</v>
      </c>
      <c r="E50" s="1121">
        <v>44660</v>
      </c>
      <c r="F50" s="1121">
        <v>44674</v>
      </c>
      <c r="G50" s="1175" t="s">
        <v>8945</v>
      </c>
      <c r="H50" s="878" t="s">
        <v>8969</v>
      </c>
      <c r="I50" s="1195">
        <f>I48+7</f>
        <v>44672</v>
      </c>
      <c r="J50" s="878">
        <f>I50+13</f>
        <v>44685</v>
      </c>
      <c r="K50" s="878">
        <f>I50+12</f>
        <v>44684</v>
      </c>
      <c r="L50" s="878">
        <f>I50+15</f>
        <v>44687</v>
      </c>
      <c r="M50" s="80" t="str">
        <f>IF(I50&gt;F50,".","XX")</f>
        <v>XX</v>
      </c>
      <c r="N50" s="1131">
        <f>N48+7</f>
        <v>44637</v>
      </c>
      <c r="O50" s="1119">
        <f>N50+2</f>
        <v>44639</v>
      </c>
      <c r="P50" s="1118">
        <f>O50-6</f>
        <v>44633</v>
      </c>
      <c r="Q50" s="1118">
        <f>P50</f>
        <v>44633</v>
      </c>
    </row>
    <row r="51" spans="3:17" ht="13.5" thickBot="1">
      <c r="C51" s="1114"/>
      <c r="D51" s="1115"/>
      <c r="E51" s="1115"/>
      <c r="F51" s="1116"/>
      <c r="G51" s="1122"/>
      <c r="H51" s="1050"/>
      <c r="I51" s="1194"/>
      <c r="J51" s="879"/>
      <c r="K51" s="879"/>
      <c r="L51" s="879"/>
      <c r="M51" s="80" t="str">
        <f>IF(I51&gt;F50,".","XX")</f>
        <v>XX</v>
      </c>
      <c r="N51" s="1118"/>
      <c r="O51" s="1119"/>
      <c r="P51" s="1118"/>
      <c r="Q51" s="1118"/>
    </row>
    <row r="52" spans="3:17" ht="13.5" thickTop="1">
      <c r="C52" s="1120" t="s">
        <v>3398</v>
      </c>
      <c r="D52" s="1121" t="s">
        <v>8984</v>
      </c>
      <c r="E52" s="1121">
        <v>44666</v>
      </c>
      <c r="F52" s="1121">
        <v>44678</v>
      </c>
      <c r="G52" s="1175" t="s">
        <v>8977</v>
      </c>
      <c r="H52" s="878" t="s">
        <v>8985</v>
      </c>
      <c r="I52" s="1195">
        <f>I50+7</f>
        <v>44679</v>
      </c>
      <c r="J52" s="878">
        <f>I52+13</f>
        <v>44692</v>
      </c>
      <c r="K52" s="878">
        <f>I52+12</f>
        <v>44691</v>
      </c>
      <c r="L52" s="878">
        <f>I52+15</f>
        <v>44694</v>
      </c>
      <c r="M52" s="80" t="str">
        <f>IF(I52&gt;F52,".","XX")</f>
        <v>.</v>
      </c>
      <c r="N52" s="1131">
        <f>N50+7</f>
        <v>44644</v>
      </c>
      <c r="O52" s="1119">
        <f>N52+2</f>
        <v>44646</v>
      </c>
      <c r="P52" s="1118">
        <f>O52-6</f>
        <v>44640</v>
      </c>
      <c r="Q52" s="1118">
        <f>P52</f>
        <v>44640</v>
      </c>
    </row>
    <row r="53" spans="3:17" ht="13.5" thickBot="1">
      <c r="C53" s="1114"/>
      <c r="D53" s="1115"/>
      <c r="E53" s="1115"/>
      <c r="F53" s="1116"/>
      <c r="G53" s="1122"/>
      <c r="H53" s="1050"/>
      <c r="I53" s="1194"/>
      <c r="J53" s="879"/>
      <c r="K53" s="879"/>
      <c r="L53" s="879"/>
      <c r="M53" s="80" t="str">
        <f>IF(I53&gt;F52,".","XX")</f>
        <v>XX</v>
      </c>
      <c r="N53" s="1118"/>
      <c r="O53" s="1119"/>
      <c r="P53" s="1118"/>
      <c r="Q53" s="1118"/>
    </row>
    <row r="54" spans="3:17">
      <c r="C54" s="1235" t="s">
        <v>160</v>
      </c>
      <c r="D54" s="1236" t="s">
        <v>8986</v>
      </c>
      <c r="E54" s="1236">
        <v>44673</v>
      </c>
      <c r="F54" s="1237">
        <v>44690</v>
      </c>
      <c r="G54" s="1238" t="s">
        <v>404</v>
      </c>
      <c r="H54" s="1239" t="s">
        <v>8985</v>
      </c>
      <c r="I54" s="1193">
        <f>I52+7</f>
        <v>44686</v>
      </c>
      <c r="J54" s="1160">
        <f>I54+13</f>
        <v>44699</v>
      </c>
      <c r="K54" s="1160">
        <f>I54+12</f>
        <v>44698</v>
      </c>
      <c r="L54" s="1160">
        <f>I54+15</f>
        <v>44701</v>
      </c>
      <c r="M54" s="80" t="str">
        <f>IF(I54&gt;F54,".","XX")</f>
        <v>XX</v>
      </c>
      <c r="N54" s="1131">
        <f>N52+7</f>
        <v>44651</v>
      </c>
      <c r="O54" s="1119">
        <f>N54+2</f>
        <v>44653</v>
      </c>
      <c r="P54" s="1118">
        <f>O54-6</f>
        <v>44647</v>
      </c>
      <c r="Q54" s="1118">
        <f>P54</f>
        <v>44647</v>
      </c>
    </row>
    <row r="55" spans="3:17">
      <c r="C55" s="1240"/>
      <c r="D55" s="1241"/>
      <c r="E55" s="1241"/>
      <c r="F55" s="1242"/>
      <c r="G55" s="1243"/>
      <c r="H55" s="1244"/>
      <c r="I55" s="1228"/>
      <c r="J55" s="1229"/>
      <c r="K55" s="1229"/>
      <c r="L55" s="1229"/>
      <c r="M55" s="80" t="str">
        <f>IF(I55&gt;F54,".","XX")</f>
        <v>XX</v>
      </c>
      <c r="N55" s="1118"/>
      <c r="O55" s="1119"/>
      <c r="P55" s="1118"/>
      <c r="Q55" s="1118"/>
    </row>
    <row r="56" spans="3:17">
      <c r="C56" s="1235" t="s">
        <v>2472</v>
      </c>
      <c r="D56" s="1236" t="s">
        <v>8987</v>
      </c>
      <c r="E56" s="1236">
        <v>44674</v>
      </c>
      <c r="F56" s="1237">
        <f>E56+9</f>
        <v>44683</v>
      </c>
      <c r="G56" s="1245" t="s">
        <v>8979</v>
      </c>
      <c r="H56" s="1239" t="s">
        <v>8969</v>
      </c>
      <c r="I56" s="1230">
        <f>I54+7</f>
        <v>44693</v>
      </c>
      <c r="J56" s="1162">
        <f>I56+13</f>
        <v>44706</v>
      </c>
      <c r="K56" s="1162">
        <f>I56+12</f>
        <v>44705</v>
      </c>
      <c r="L56" s="1162">
        <f>I56+15</f>
        <v>44708</v>
      </c>
      <c r="M56" s="80" t="str">
        <f>IF(I56&gt;F56,".","XX")</f>
        <v>.</v>
      </c>
      <c r="N56" s="1131">
        <f>N54+7</f>
        <v>44658</v>
      </c>
      <c r="O56" s="1119">
        <f>N56+2</f>
        <v>44660</v>
      </c>
      <c r="P56" s="1118">
        <f>O56-6</f>
        <v>44654</v>
      </c>
      <c r="Q56" s="1118">
        <f>P56</f>
        <v>44654</v>
      </c>
    </row>
    <row r="57" spans="3:17">
      <c r="C57" s="1240"/>
      <c r="D57" s="1241"/>
      <c r="E57" s="1241"/>
      <c r="F57" s="1242"/>
      <c r="G57" s="1243"/>
      <c r="H57" s="1244"/>
      <c r="I57" s="1228"/>
      <c r="J57" s="1229"/>
      <c r="K57" s="1229"/>
      <c r="L57" s="1229"/>
      <c r="M57" s="80" t="str">
        <f>IF(I57&gt;F56,".","XX")</f>
        <v>XX</v>
      </c>
      <c r="N57" s="1118"/>
      <c r="O57" s="1119"/>
      <c r="P57" s="1118"/>
      <c r="Q57" s="1118"/>
    </row>
    <row r="58" spans="3:17">
      <c r="C58" s="1235" t="s">
        <v>3392</v>
      </c>
      <c r="D58" s="1236" t="s">
        <v>8988</v>
      </c>
      <c r="E58" s="1236">
        <v>44680</v>
      </c>
      <c r="F58" s="1237">
        <v>44696</v>
      </c>
      <c r="G58" s="1245" t="s">
        <v>8953</v>
      </c>
      <c r="H58" s="1239" t="s">
        <v>8985</v>
      </c>
      <c r="I58" s="1230">
        <f>I56+7</f>
        <v>44700</v>
      </c>
      <c r="J58" s="1162">
        <f>I58+13</f>
        <v>44713</v>
      </c>
      <c r="K58" s="1162">
        <f>I58+12</f>
        <v>44712</v>
      </c>
      <c r="L58" s="1162">
        <f>I58+15</f>
        <v>44715</v>
      </c>
      <c r="M58" s="80" t="str">
        <f>IF(I58&gt;F58,".","XX")</f>
        <v>.</v>
      </c>
      <c r="N58" s="1131">
        <f>N56+7</f>
        <v>44665</v>
      </c>
      <c r="O58" s="1119">
        <f>N58+2</f>
        <v>44667</v>
      </c>
      <c r="P58" s="1118">
        <f>O58-6</f>
        <v>44661</v>
      </c>
      <c r="Q58" s="1118">
        <f>P58</f>
        <v>44661</v>
      </c>
    </row>
    <row r="59" spans="3:17">
      <c r="C59" s="1240"/>
      <c r="D59" s="1241"/>
      <c r="E59" s="1241"/>
      <c r="F59" s="1242"/>
      <c r="G59" s="1243"/>
      <c r="H59" s="1244"/>
      <c r="I59" s="1228"/>
      <c r="J59" s="1229"/>
      <c r="K59" s="1229"/>
      <c r="L59" s="1229"/>
      <c r="M59" s="80" t="str">
        <f>IF(I59&gt;F58,".","XX")</f>
        <v>XX</v>
      </c>
      <c r="N59" s="1118"/>
      <c r="O59" s="1119"/>
      <c r="P59" s="1118"/>
      <c r="Q59" s="1118"/>
    </row>
    <row r="60" spans="3:17">
      <c r="C60" s="1235" t="s">
        <v>3401</v>
      </c>
      <c r="D60" s="1236" t="s">
        <v>8989</v>
      </c>
      <c r="E60" s="1236">
        <v>44683</v>
      </c>
      <c r="F60" s="1237">
        <v>44703</v>
      </c>
      <c r="G60" s="1238" t="s">
        <v>404</v>
      </c>
      <c r="H60" s="1239" t="s">
        <v>8985</v>
      </c>
      <c r="I60" s="1193">
        <f>I58+7</f>
        <v>44707</v>
      </c>
      <c r="J60" s="1160">
        <f>I60+13</f>
        <v>44720</v>
      </c>
      <c r="K60" s="1160">
        <f>I60+12</f>
        <v>44719</v>
      </c>
      <c r="L60" s="1160">
        <f>I60+15</f>
        <v>44722</v>
      </c>
      <c r="M60" s="80" t="str">
        <f>IF(I60&gt;F60,".","XX")</f>
        <v>.</v>
      </c>
      <c r="N60" s="1131">
        <f>N58+7</f>
        <v>44672</v>
      </c>
      <c r="O60" s="1119">
        <f>N60+2</f>
        <v>44674</v>
      </c>
      <c r="P60" s="1118">
        <f>O60-6</f>
        <v>44668</v>
      </c>
      <c r="Q60" s="1118">
        <f>P60</f>
        <v>44668</v>
      </c>
    </row>
    <row r="61" spans="3:17">
      <c r="C61" s="1240"/>
      <c r="D61" s="1241"/>
      <c r="E61" s="1241"/>
      <c r="F61" s="1242"/>
      <c r="G61" s="1243"/>
      <c r="H61" s="1244"/>
      <c r="I61" s="1228"/>
      <c r="J61" s="1229"/>
      <c r="K61" s="1229"/>
      <c r="L61" s="1229"/>
      <c r="M61" s="80" t="str">
        <f>IF(I61&gt;F60,".","XX")</f>
        <v>XX</v>
      </c>
      <c r="N61" s="1118"/>
      <c r="O61" s="1119"/>
      <c r="P61" s="1118"/>
      <c r="Q61" s="1118"/>
    </row>
    <row r="62" spans="3:17">
      <c r="C62" s="1235" t="s">
        <v>3326</v>
      </c>
      <c r="D62" s="1236" t="s">
        <v>8990</v>
      </c>
      <c r="E62" s="1236">
        <v>44686</v>
      </c>
      <c r="F62" s="1237">
        <v>44710</v>
      </c>
      <c r="G62" s="1245" t="s">
        <v>8945</v>
      </c>
      <c r="H62" s="1239" t="s">
        <v>8985</v>
      </c>
      <c r="I62" s="1230">
        <f>I60+7</f>
        <v>44714</v>
      </c>
      <c r="J62" s="1162">
        <f>I62+13</f>
        <v>44727</v>
      </c>
      <c r="K62" s="1162">
        <f>I62+12</f>
        <v>44726</v>
      </c>
      <c r="L62" s="1162">
        <f>I62+15</f>
        <v>44729</v>
      </c>
      <c r="M62" s="80" t="str">
        <f>IF(I62&gt;F62,".","XX")</f>
        <v>.</v>
      </c>
      <c r="N62" s="1131">
        <f>N60+7</f>
        <v>44679</v>
      </c>
      <c r="O62" s="1119">
        <f>N62+2</f>
        <v>44681</v>
      </c>
      <c r="P62" s="1118">
        <f>O62-6</f>
        <v>44675</v>
      </c>
      <c r="Q62" s="1118">
        <f>P62</f>
        <v>44675</v>
      </c>
    </row>
    <row r="63" spans="3:17">
      <c r="C63" s="1246"/>
      <c r="D63" s="1247"/>
      <c r="E63" s="1247"/>
      <c r="F63" s="1242"/>
      <c r="G63" s="1243"/>
      <c r="H63" s="1244"/>
      <c r="I63" s="1228"/>
      <c r="J63" s="1229"/>
      <c r="K63" s="1229"/>
      <c r="L63" s="1229"/>
      <c r="M63" s="80" t="str">
        <f>IF(I63&gt;F62,".","XX")</f>
        <v>XX</v>
      </c>
      <c r="N63" s="1118"/>
      <c r="O63" s="1119"/>
      <c r="P63" s="1118"/>
      <c r="Q63" s="1118"/>
    </row>
    <row r="64" spans="3:17">
      <c r="C64" s="1248" t="s">
        <v>2369</v>
      </c>
      <c r="D64" s="668" t="s">
        <v>8991</v>
      </c>
      <c r="E64" s="668">
        <f>E62+7</f>
        <v>44693</v>
      </c>
      <c r="F64" s="1237">
        <v>44717</v>
      </c>
      <c r="G64" s="1245" t="s">
        <v>8977</v>
      </c>
      <c r="H64" s="1239" t="s">
        <v>8992</v>
      </c>
      <c r="I64" s="1230">
        <f>I62+7</f>
        <v>44721</v>
      </c>
      <c r="J64" s="1162">
        <f>I64+13</f>
        <v>44734</v>
      </c>
      <c r="K64" s="1162">
        <f>I64+12</f>
        <v>44733</v>
      </c>
      <c r="L64" s="1162">
        <f>I64+15</f>
        <v>44736</v>
      </c>
      <c r="M64" s="80" t="str">
        <f>IF(I64&gt;F64,".","XX")</f>
        <v>.</v>
      </c>
      <c r="N64" s="1131">
        <f>N62+7</f>
        <v>44686</v>
      </c>
      <c r="O64" s="1119">
        <f>N64+2</f>
        <v>44688</v>
      </c>
      <c r="P64" s="1118">
        <f>O64-6</f>
        <v>44682</v>
      </c>
      <c r="Q64" s="1118">
        <f>P64</f>
        <v>44682</v>
      </c>
    </row>
    <row r="65" spans="3:17">
      <c r="C65" s="1246"/>
      <c r="D65" s="1247"/>
      <c r="E65" s="1247"/>
      <c r="F65" s="1242"/>
      <c r="G65" s="1243"/>
      <c r="H65" s="1244"/>
      <c r="I65" s="1228"/>
      <c r="J65" s="1229"/>
      <c r="K65" s="1229"/>
      <c r="L65" s="1229"/>
      <c r="M65" s="80" t="str">
        <f>IF(I65&gt;F64,".","XX")</f>
        <v>XX</v>
      </c>
      <c r="N65" s="1118"/>
      <c r="O65" s="1119"/>
      <c r="P65" s="1118"/>
      <c r="Q65" s="1118"/>
    </row>
    <row r="66" spans="3:17">
      <c r="C66" s="1248" t="s">
        <v>2089</v>
      </c>
      <c r="D66" s="668" t="s">
        <v>8993</v>
      </c>
      <c r="E66" s="668">
        <f>E64+7</f>
        <v>44700</v>
      </c>
      <c r="F66" s="1237">
        <v>44724</v>
      </c>
      <c r="G66" s="1245" t="s">
        <v>8979</v>
      </c>
      <c r="H66" s="1239" t="s">
        <v>8992</v>
      </c>
      <c r="I66" s="1230">
        <f>I64+7</f>
        <v>44728</v>
      </c>
      <c r="J66" s="1162">
        <f>I66+13</f>
        <v>44741</v>
      </c>
      <c r="K66" s="1162">
        <f>I66+12</f>
        <v>44740</v>
      </c>
      <c r="L66" s="1162">
        <f>I66+15</f>
        <v>44743</v>
      </c>
      <c r="M66" s="80" t="str">
        <f>IF(I66&gt;F66,".","XX")</f>
        <v>.</v>
      </c>
      <c r="N66" s="1131">
        <f>N64+7</f>
        <v>44693</v>
      </c>
      <c r="O66" s="1119">
        <f>N66+2</f>
        <v>44695</v>
      </c>
      <c r="P66" s="1118">
        <f>O66-6</f>
        <v>44689</v>
      </c>
      <c r="Q66" s="1118">
        <f>P66</f>
        <v>44689</v>
      </c>
    </row>
    <row r="67" spans="3:17">
      <c r="C67" s="1246"/>
      <c r="D67" s="1247"/>
      <c r="E67" s="1247"/>
      <c r="F67" s="1242"/>
      <c r="G67" s="1243"/>
      <c r="H67" s="1244"/>
      <c r="I67" s="1228"/>
      <c r="J67" s="1229"/>
      <c r="K67" s="1229"/>
      <c r="L67" s="1229"/>
      <c r="M67" s="80" t="str">
        <f>IF(I67&gt;F66,".","XX")</f>
        <v>XX</v>
      </c>
      <c r="N67" s="1118"/>
      <c r="O67" s="1119"/>
      <c r="P67" s="1118"/>
      <c r="Q67" s="1118"/>
    </row>
    <row r="68" spans="3:17">
      <c r="C68" s="1248" t="s">
        <v>2290</v>
      </c>
      <c r="D68" s="668" t="s">
        <v>8994</v>
      </c>
      <c r="E68" s="668">
        <f>E66+7</f>
        <v>44707</v>
      </c>
      <c r="F68" s="1237">
        <v>44731</v>
      </c>
      <c r="G68" s="1245" t="s">
        <v>2290</v>
      </c>
      <c r="H68" s="1239" t="s">
        <v>8985</v>
      </c>
      <c r="I68" s="1230">
        <f>I66+7</f>
        <v>44735</v>
      </c>
      <c r="J68" s="1162">
        <f>I68+13</f>
        <v>44748</v>
      </c>
      <c r="K68" s="1162">
        <f>I68+12</f>
        <v>44747</v>
      </c>
      <c r="L68" s="1162">
        <f>I68+15</f>
        <v>44750</v>
      </c>
      <c r="M68" s="80" t="str">
        <f>IF(I68&gt;F68,".","XX")</f>
        <v>.</v>
      </c>
      <c r="N68" s="1131">
        <f>N66+7</f>
        <v>44700</v>
      </c>
      <c r="O68" s="1119">
        <f>N68+2</f>
        <v>44702</v>
      </c>
      <c r="P68" s="1118">
        <f>O68-6</f>
        <v>44696</v>
      </c>
      <c r="Q68" s="1118">
        <f>P68</f>
        <v>44696</v>
      </c>
    </row>
    <row r="69" spans="3:17" ht="13.5" thickBot="1">
      <c r="C69" s="1240"/>
      <c r="D69" s="1241"/>
      <c r="E69" s="1241"/>
      <c r="F69" s="1242"/>
      <c r="G69" s="1243"/>
      <c r="H69" s="1244"/>
      <c r="I69" s="1228"/>
      <c r="J69" s="1229"/>
      <c r="K69" s="1229"/>
      <c r="L69" s="1229"/>
      <c r="M69" s="80" t="str">
        <f>IF(I69&gt;F68,".","XX")</f>
        <v>XX</v>
      </c>
      <c r="N69" s="1118"/>
      <c r="O69" s="1119"/>
      <c r="P69" s="1118"/>
      <c r="Q69" s="1118"/>
    </row>
    <row r="70" spans="3:17" ht="15.75" thickTop="1">
      <c r="C70" s="4809" t="s">
        <v>609</v>
      </c>
      <c r="D70" s="4809"/>
      <c r="E70" s="4809"/>
      <c r="F70" s="4809"/>
      <c r="G70" s="4809"/>
      <c r="H70" s="4809"/>
      <c r="I70" s="4809"/>
      <c r="J70" s="4809"/>
      <c r="K70" s="4809"/>
      <c r="L70" s="4809"/>
      <c r="M70" s="80"/>
      <c r="N70" s="998"/>
      <c r="O70" s="999"/>
      <c r="P70" s="998"/>
      <c r="Q70" s="998"/>
    </row>
    <row r="71" spans="3:17" ht="15">
      <c r="C71" s="481"/>
      <c r="D71" s="60"/>
      <c r="E71" s="60"/>
      <c r="F71" s="60"/>
      <c r="G71" s="60"/>
      <c r="H71" s="70"/>
      <c r="I71" s="70"/>
      <c r="J71" s="70"/>
      <c r="K71" s="70"/>
      <c r="L71" s="60"/>
      <c r="M71" s="80"/>
      <c r="N71" s="998"/>
      <c r="O71" s="999"/>
      <c r="P71" s="998"/>
      <c r="Q71" s="998"/>
    </row>
    <row r="72" spans="3:17">
      <c r="C72" s="230" t="s">
        <v>0</v>
      </c>
      <c r="D72" s="69"/>
      <c r="E72" t="s">
        <v>2209</v>
      </c>
      <c r="F72" s="231"/>
      <c r="G72" s="70" t="s">
        <v>35</v>
      </c>
      <c r="H72" s="70"/>
      <c r="I72" s="69"/>
      <c r="J72" s="69"/>
      <c r="K72" s="69"/>
      <c r="L72" s="70" t="s">
        <v>60</v>
      </c>
      <c r="M72" s="70"/>
      <c r="N72" s="70"/>
      <c r="O72" s="60"/>
    </row>
    <row r="73" spans="3:17">
      <c r="C73" s="80" t="s">
        <v>1</v>
      </c>
      <c r="D73" s="69"/>
      <c r="E73" s="226" t="s">
        <v>610</v>
      </c>
      <c r="F73" s="70"/>
      <c r="G73" s="69" t="s">
        <v>611</v>
      </c>
      <c r="H73" s="69"/>
      <c r="I73" s="283" t="s">
        <v>38</v>
      </c>
      <c r="J73" s="283"/>
      <c r="K73" s="60"/>
      <c r="L73" s="69" t="s">
        <v>62</v>
      </c>
      <c r="M73" s="69"/>
      <c r="N73" s="250" t="s">
        <v>63</v>
      </c>
      <c r="O73" s="60"/>
    </row>
    <row r="74" spans="3:17">
      <c r="C74" s="80"/>
      <c r="D74" s="69"/>
      <c r="E74" s="283"/>
      <c r="F74" s="70"/>
      <c r="G74" s="69"/>
      <c r="H74" s="69"/>
      <c r="I74" s="283"/>
      <c r="J74" s="283"/>
      <c r="K74" s="283"/>
      <c r="L74" s="69"/>
      <c r="M74" s="69"/>
      <c r="N74" s="250"/>
      <c r="O74" s="60"/>
    </row>
    <row r="75" spans="3:17">
      <c r="C75" s="588" t="str">
        <f>HOME!A$561</f>
        <v>PANTHER</v>
      </c>
      <c r="D75" s="588" t="str">
        <f>HOME!B$561</f>
        <v>YARIMCA</v>
      </c>
      <c r="E75" s="589" t="str">
        <f>HOME!C$561</f>
        <v>TRYAR</v>
      </c>
      <c r="F75" s="60"/>
      <c r="G75" s="588" t="e">
        <f>HOME!#REF!</f>
        <v>#REF!</v>
      </c>
      <c r="H75" s="588">
        <f>HOME!B$583</f>
        <v>0</v>
      </c>
      <c r="I75" s="589">
        <f>HOME!C$583</f>
        <v>0</v>
      </c>
      <c r="J75" s="589"/>
      <c r="K75" s="589"/>
      <c r="L75" s="588">
        <f>HOME!A$594</f>
        <v>0</v>
      </c>
      <c r="M75" s="588">
        <f>HOME!B$594</f>
        <v>0</v>
      </c>
      <c r="N75" s="589">
        <f>HOME!C$594</f>
        <v>0</v>
      </c>
      <c r="O75" s="60"/>
    </row>
    <row r="76" spans="3:17">
      <c r="C76" s="588" t="str">
        <f>HOME!A$562</f>
        <v>TIGER SERVICE</v>
      </c>
      <c r="D76" s="588" t="str">
        <f>HOME!B$562</f>
        <v>YARIMCA</v>
      </c>
      <c r="E76" s="589" t="str">
        <f>HOME!C$562</f>
        <v>TRYAR</v>
      </c>
      <c r="F76" s="60"/>
      <c r="G76" s="588" t="e">
        <f>HOME!#REF!</f>
        <v>#REF!</v>
      </c>
      <c r="H76" s="588" t="e">
        <f>HOME!#REF!</f>
        <v>#REF!</v>
      </c>
      <c r="I76" s="589" t="e">
        <f>HOME!#REF!</f>
        <v>#REF!</v>
      </c>
      <c r="J76" s="589"/>
      <c r="K76" s="589"/>
      <c r="L76" s="588">
        <f>HOME!A$596</f>
        <v>0</v>
      </c>
      <c r="M76" s="588">
        <f>HOME!B$596</f>
        <v>0</v>
      </c>
      <c r="N76" s="589">
        <f>HOME!C$596</f>
        <v>0</v>
      </c>
      <c r="O76" s="60"/>
    </row>
    <row r="77" spans="3:17">
      <c r="C77" s="588" t="str">
        <f>HOME!A$564</f>
        <v>BRITANNIA</v>
      </c>
      <c r="D77" s="588" t="str">
        <f>HOME!B$564</f>
        <v>ZANZIBAR</v>
      </c>
      <c r="E77" s="589" t="str">
        <f>HOME!C$564</f>
        <v>TZZNZ</v>
      </c>
      <c r="F77" s="60"/>
      <c r="G77" s="588" t="e">
        <f>HOME!#REF!</f>
        <v>#REF!</v>
      </c>
      <c r="H77" s="588" t="e">
        <f>HOME!#REF!</f>
        <v>#REF!</v>
      </c>
      <c r="I77" s="589" t="e">
        <f>HOME!#REF!</f>
        <v>#REF!</v>
      </c>
      <c r="J77" s="589"/>
      <c r="K77" s="589"/>
      <c r="L77" s="588">
        <f>HOME!A$599</f>
        <v>0</v>
      </c>
      <c r="M77" s="588">
        <f>HOME!B$599</f>
        <v>0</v>
      </c>
      <c r="N77" s="589">
        <f>HOME!C$599</f>
        <v>0</v>
      </c>
      <c r="O77" s="60"/>
    </row>
    <row r="78" spans="3:17">
      <c r="C78" s="588" t="str">
        <f>HOME!A$569</f>
        <v>IPANEMA</v>
      </c>
      <c r="D78" s="588" t="str">
        <f>HOME!B$569</f>
        <v>ZARATE</v>
      </c>
      <c r="E78" s="589" t="str">
        <f>HOME!C$569</f>
        <v>ARZAE</v>
      </c>
      <c r="F78" s="60"/>
      <c r="G78" s="588" t="e">
        <f>HOME!#REF!</f>
        <v>#REF!</v>
      </c>
      <c r="H78" s="588" t="e">
        <f>HOME!#REF!</f>
        <v>#REF!</v>
      </c>
      <c r="I78" s="589" t="e">
        <f>HOME!#REF!</f>
        <v>#REF!</v>
      </c>
      <c r="J78" s="589"/>
      <c r="K78" s="589"/>
      <c r="L78" s="588">
        <f>HOME!A$600</f>
        <v>0</v>
      </c>
      <c r="M78" s="588">
        <f>HOME!B$600</f>
        <v>0</v>
      </c>
      <c r="N78" s="589">
        <f>HOME!C$600</f>
        <v>0</v>
      </c>
      <c r="O78" s="60"/>
    </row>
    <row r="79" spans="3:17">
      <c r="C79" s="588" t="str">
        <f>HOME!A$571</f>
        <v>BRITANNIA</v>
      </c>
      <c r="D79" s="588" t="str">
        <f>HOME!B$571</f>
        <v>ZEEBRUGGE</v>
      </c>
      <c r="E79" s="589" t="str">
        <f>HOME!C$571</f>
        <v>BEZEE</v>
      </c>
      <c r="F79" s="60"/>
      <c r="G79" s="588" t="e">
        <f>HOME!#REF!</f>
        <v>#REF!</v>
      </c>
      <c r="H79" s="588" t="e">
        <f>HOME!#REF!</f>
        <v>#REF!</v>
      </c>
      <c r="I79" s="589" t="e">
        <f>HOME!#REF!</f>
        <v>#REF!</v>
      </c>
      <c r="J79" s="589"/>
      <c r="K79" s="589"/>
      <c r="L79" s="588">
        <f>HOME!A$595</f>
        <v>0</v>
      </c>
      <c r="M79" s="588">
        <f>HOME!B$595</f>
        <v>0</v>
      </c>
      <c r="N79" s="589">
        <f>HOME!C$595</f>
        <v>0</v>
      </c>
      <c r="O79" s="60"/>
    </row>
    <row r="80" spans="3:17">
      <c r="C80" s="588" t="str">
        <f>HOME!A$572</f>
        <v>SWAN SERVICE</v>
      </c>
      <c r="D80" s="588" t="str">
        <f>HOME!B$572</f>
        <v>HAMBURG</v>
      </c>
      <c r="E80" s="589" t="str">
        <f>HOME!C$572</f>
        <v>DEHAM</v>
      </c>
      <c r="F80" s="60"/>
      <c r="G80" s="588" t="str">
        <f>HOME!A$573</f>
        <v>SAMBAR / ALPACA</v>
      </c>
      <c r="H80" s="588" t="str">
        <f>HOME!B$573</f>
        <v>CALLAO</v>
      </c>
      <c r="I80" s="589" t="str">
        <f>HOME!C$573</f>
        <v>PECLL</v>
      </c>
      <c r="J80" s="589"/>
      <c r="K80" s="589"/>
      <c r="L80" s="588">
        <f>HOME!A$597</f>
        <v>0</v>
      </c>
      <c r="M80" s="588">
        <f>HOME!B$597</f>
        <v>0</v>
      </c>
      <c r="N80" s="589">
        <f>HOME!C$597</f>
        <v>0</v>
      </c>
      <c r="O80" s="60"/>
    </row>
    <row r="81" spans="3:14">
      <c r="C81" s="588" t="e">
        <f>HOME!#REF!</f>
        <v>#REF!</v>
      </c>
      <c r="D81" s="588" t="e">
        <f>HOME!#REF!</f>
        <v>#REF!</v>
      </c>
      <c r="E81" s="589" t="e">
        <f>HOME!#REF!</f>
        <v>#REF!</v>
      </c>
      <c r="F81" s="60"/>
      <c r="G81" s="588">
        <f>HOME!A$585</f>
        <v>0</v>
      </c>
      <c r="H81" s="588">
        <f>HOME!B$585</f>
        <v>0</v>
      </c>
      <c r="I81" s="589">
        <f>HOME!C$585</f>
        <v>0</v>
      </c>
      <c r="J81" s="589"/>
      <c r="K81" s="589"/>
      <c r="L81" s="588">
        <f>HOME!A$601</f>
        <v>0</v>
      </c>
      <c r="M81" s="588">
        <f>HOME!B$601</f>
        <v>0</v>
      </c>
      <c r="N81" s="589">
        <f>HOME!C$601</f>
        <v>0</v>
      </c>
    </row>
    <row r="82" spans="3:14">
      <c r="C82" s="588" t="str">
        <f>HOME!A$583</f>
        <v>ENDD</v>
      </c>
      <c r="D82" s="588" t="e">
        <f>HOME!#REF!</f>
        <v>#REF!</v>
      </c>
      <c r="E82" s="589" t="e">
        <f>HOME!#REF!</f>
        <v>#REF!</v>
      </c>
      <c r="F82" s="60"/>
      <c r="G82" s="588">
        <f>HOME!A$586</f>
        <v>0</v>
      </c>
      <c r="H82" s="588">
        <f>HOME!B$586</f>
        <v>0</v>
      </c>
      <c r="I82" s="589">
        <f>HOME!C$586</f>
        <v>0</v>
      </c>
      <c r="J82" s="589"/>
      <c r="K82" s="589"/>
      <c r="L82" s="588">
        <f>HOME!A$598</f>
        <v>0</v>
      </c>
      <c r="M82" s="588">
        <f>HOME!B$598</f>
        <v>0</v>
      </c>
      <c r="N82" s="589">
        <f>HOME!C$598</f>
        <v>0</v>
      </c>
    </row>
    <row r="83" spans="3:14">
      <c r="C83" s="60"/>
      <c r="D83" s="60"/>
      <c r="E83" s="60"/>
      <c r="F83" s="60"/>
      <c r="G83" s="60"/>
      <c r="H83" s="251"/>
      <c r="I83" s="250"/>
      <c r="J83" s="250"/>
      <c r="K83" s="250"/>
      <c r="L83" s="588"/>
      <c r="M83" s="60"/>
      <c r="N83" s="60"/>
    </row>
    <row r="84" spans="3:14">
      <c r="C84" s="60"/>
      <c r="D84" s="60"/>
      <c r="E84" s="250"/>
      <c r="F84" s="60"/>
      <c r="G84" s="60"/>
      <c r="H84" s="251"/>
      <c r="I84" s="250"/>
      <c r="J84" s="250"/>
      <c r="K84" s="250"/>
      <c r="L84" s="60"/>
      <c r="M84" s="60"/>
      <c r="N84" s="60"/>
    </row>
    <row r="85" spans="3:14">
      <c r="C85" s="60" t="s">
        <v>33</v>
      </c>
      <c r="D85" s="60" t="s">
        <v>612</v>
      </c>
      <c r="E85" s="250"/>
      <c r="F85" s="60"/>
      <c r="G85" s="60" t="s">
        <v>58</v>
      </c>
      <c r="H85" s="251" t="s">
        <v>59</v>
      </c>
      <c r="I85" s="251"/>
      <c r="J85" s="251"/>
      <c r="K85" s="251"/>
      <c r="L85" s="60" t="s">
        <v>58</v>
      </c>
      <c r="M85" s="60" t="s">
        <v>88</v>
      </c>
      <c r="N8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3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35"/>
      <c r="B2" s="7" t="s">
        <v>1779</v>
      </c>
      <c r="F2" s="10"/>
      <c r="M2" s="61"/>
    </row>
    <row r="3" spans="1:13" ht="15.75">
      <c r="A3" s="4810"/>
      <c r="B3" s="4810"/>
      <c r="C3" s="4810"/>
      <c r="D3" s="4810"/>
      <c r="E3" s="4810"/>
      <c r="F3" s="4810"/>
      <c r="G3" s="4810"/>
      <c r="H3" s="4810"/>
      <c r="I3" s="4810"/>
    </row>
    <row r="4" spans="1:13" s="60" customFormat="1" ht="11.25">
      <c r="A4" s="336"/>
      <c r="B4" s="82"/>
      <c r="C4" s="82"/>
      <c r="D4" s="65" t="s">
        <v>8995</v>
      </c>
      <c r="E4" s="82"/>
      <c r="F4" s="64"/>
      <c r="G4" s="82"/>
      <c r="H4" s="82"/>
      <c r="I4" s="82"/>
    </row>
    <row r="5" spans="1:13" s="70" customFormat="1" ht="11.25">
      <c r="A5" s="337"/>
      <c r="B5" s="65"/>
      <c r="C5" s="65"/>
      <c r="D5" s="65"/>
      <c r="E5" s="65"/>
      <c r="F5" s="62"/>
      <c r="G5" s="65"/>
      <c r="H5" s="65"/>
      <c r="I5" s="82"/>
      <c r="J5" s="60"/>
      <c r="K5" s="60"/>
      <c r="L5" s="60"/>
      <c r="M5" s="60"/>
    </row>
    <row r="6" spans="1:13" s="70" customFormat="1" ht="22.5">
      <c r="A6" s="272"/>
      <c r="B6" s="325"/>
      <c r="C6" s="326"/>
      <c r="D6" s="258" t="s">
        <v>96</v>
      </c>
      <c r="E6" s="204" t="s">
        <v>8996</v>
      </c>
      <c r="F6" s="327" t="s">
        <v>3229</v>
      </c>
      <c r="G6" s="327" t="s">
        <v>2077</v>
      </c>
      <c r="H6" s="204" t="s">
        <v>8996</v>
      </c>
      <c r="I6" s="220" t="s">
        <v>8997</v>
      </c>
      <c r="J6" s="60"/>
      <c r="K6" s="60"/>
      <c r="L6" s="60"/>
      <c r="M6" s="60"/>
    </row>
    <row r="7" spans="1:13" s="70" customFormat="1" ht="12" thickBot="1">
      <c r="A7" s="272"/>
      <c r="B7" s="326"/>
      <c r="C7" s="328" t="s">
        <v>3655</v>
      </c>
      <c r="D7" s="259"/>
      <c r="E7" s="205"/>
      <c r="F7" s="259"/>
      <c r="G7" s="259"/>
      <c r="H7" s="206"/>
      <c r="I7" s="208" t="s">
        <v>4720</v>
      </c>
      <c r="J7" s="60"/>
      <c r="K7" s="60"/>
      <c r="L7" s="60"/>
      <c r="M7" s="60"/>
    </row>
    <row r="8" spans="1:13" s="70" customFormat="1" ht="21" customHeight="1" thickTop="1">
      <c r="A8" s="272" t="s">
        <v>8998</v>
      </c>
      <c r="B8" s="163" t="s">
        <v>4045</v>
      </c>
      <c r="C8" s="338" t="s">
        <v>8999</v>
      </c>
      <c r="D8" s="287">
        <v>43253</v>
      </c>
      <c r="E8" s="96">
        <f>D8+7</f>
        <v>43260</v>
      </c>
      <c r="F8" s="285" t="s">
        <v>3438</v>
      </c>
      <c r="G8" s="285" t="s">
        <v>9000</v>
      </c>
      <c r="H8" s="96">
        <v>43260</v>
      </c>
      <c r="I8" s="96">
        <v>43277</v>
      </c>
      <c r="J8" s="60"/>
      <c r="K8" s="60"/>
      <c r="L8" s="60"/>
      <c r="M8" s="60"/>
    </row>
    <row r="9" spans="1:13" s="70" customFormat="1" ht="21" customHeight="1">
      <c r="A9" s="272" t="s">
        <v>9001</v>
      </c>
      <c r="B9" s="163" t="s">
        <v>173</v>
      </c>
      <c r="C9" s="286" t="s">
        <v>9002</v>
      </c>
      <c r="D9" s="287">
        <v>43260</v>
      </c>
      <c r="E9" s="96">
        <f>D9+7</f>
        <v>43267</v>
      </c>
      <c r="F9" s="285" t="s">
        <v>9003</v>
      </c>
      <c r="G9" s="285" t="s">
        <v>9004</v>
      </c>
      <c r="H9" s="96">
        <v>43267</v>
      </c>
      <c r="I9" s="96">
        <v>43284</v>
      </c>
      <c r="J9" s="60"/>
      <c r="K9" s="60"/>
      <c r="L9" s="60"/>
      <c r="M9" s="60"/>
    </row>
    <row r="10" spans="1:13" s="70" customFormat="1" ht="21" customHeight="1">
      <c r="A10" s="272"/>
      <c r="B10" s="325"/>
      <c r="C10" s="326"/>
      <c r="D10" s="258" t="s">
        <v>96</v>
      </c>
      <c r="E10" s="279" t="s">
        <v>9005</v>
      </c>
      <c r="F10" s="339" t="s">
        <v>3229</v>
      </c>
      <c r="G10" s="339" t="s">
        <v>2077</v>
      </c>
      <c r="H10" s="279" t="s">
        <v>9005</v>
      </c>
      <c r="I10" s="220" t="s">
        <v>8997</v>
      </c>
      <c r="J10" s="60"/>
      <c r="K10" s="60"/>
      <c r="L10" s="60"/>
      <c r="M10" s="60"/>
    </row>
    <row r="11" spans="1:13" s="70" customFormat="1" ht="21" customHeight="1">
      <c r="A11" s="272" t="s">
        <v>9006</v>
      </c>
      <c r="B11" s="163" t="s">
        <v>9007</v>
      </c>
      <c r="C11" s="286" t="s">
        <v>9008</v>
      </c>
      <c r="D11" s="287">
        <v>43268</v>
      </c>
      <c r="E11" s="96">
        <v>43273</v>
      </c>
      <c r="F11" s="285" t="s">
        <v>9009</v>
      </c>
      <c r="G11" s="285" t="s">
        <v>9010</v>
      </c>
      <c r="H11" s="96">
        <v>43275</v>
      </c>
      <c r="I11" s="96">
        <v>43291</v>
      </c>
      <c r="J11" s="60"/>
      <c r="K11" s="60"/>
      <c r="L11" s="60"/>
      <c r="M11" s="60"/>
    </row>
    <row r="12" spans="1:13" s="70" customFormat="1" ht="22.5">
      <c r="A12" s="272"/>
      <c r="B12" s="325"/>
      <c r="C12" s="326"/>
      <c r="D12" s="258" t="s">
        <v>96</v>
      </c>
      <c r="E12" s="204" t="s">
        <v>8996</v>
      </c>
      <c r="F12" s="327" t="s">
        <v>3229</v>
      </c>
      <c r="G12" s="327" t="s">
        <v>2077</v>
      </c>
      <c r="H12" s="204" t="s">
        <v>8996</v>
      </c>
      <c r="I12" s="220" t="s">
        <v>8997</v>
      </c>
      <c r="J12" s="60"/>
      <c r="K12" s="60"/>
      <c r="L12" s="60"/>
      <c r="M12" s="60"/>
    </row>
    <row r="13" spans="1:13" s="70" customFormat="1" ht="12" thickBot="1">
      <c r="A13" s="272"/>
      <c r="B13" s="326"/>
      <c r="C13" s="328" t="s">
        <v>3655</v>
      </c>
      <c r="D13" s="259"/>
      <c r="E13" s="205"/>
      <c r="F13" s="259"/>
      <c r="G13" s="259"/>
      <c r="H13" s="206"/>
      <c r="I13" s="208" t="s">
        <v>4720</v>
      </c>
      <c r="J13" s="60"/>
      <c r="K13" s="60"/>
      <c r="L13" s="60"/>
      <c r="M13" s="60"/>
    </row>
    <row r="14" spans="1:13" s="70" customFormat="1" ht="21" customHeight="1" thickTop="1">
      <c r="A14" s="272"/>
      <c r="B14" s="340" t="s">
        <v>438</v>
      </c>
      <c r="C14" s="341" t="s">
        <v>9011</v>
      </c>
      <c r="D14" s="342">
        <v>43269</v>
      </c>
      <c r="E14" s="343">
        <f>D14+7</f>
        <v>43276</v>
      </c>
      <c r="F14" s="344" t="s">
        <v>9012</v>
      </c>
      <c r="G14" s="344" t="s">
        <v>9010</v>
      </c>
      <c r="H14" s="343">
        <v>43274</v>
      </c>
      <c r="I14" s="343">
        <v>43291</v>
      </c>
      <c r="J14" s="60"/>
      <c r="K14" s="60"/>
      <c r="L14" s="60"/>
      <c r="M14" s="60"/>
    </row>
    <row r="15" spans="1:13" s="70" customFormat="1" ht="21" customHeight="1">
      <c r="A15" s="272"/>
      <c r="B15" s="163" t="s">
        <v>120</v>
      </c>
      <c r="C15" s="286" t="s">
        <v>9013</v>
      </c>
      <c r="D15" s="287">
        <v>43273</v>
      </c>
      <c r="E15" s="96">
        <f>D15+7</f>
        <v>43280</v>
      </c>
      <c r="F15" s="285" t="s">
        <v>5508</v>
      </c>
      <c r="G15" s="285" t="s">
        <v>9014</v>
      </c>
      <c r="H15" s="96">
        <v>43281</v>
      </c>
      <c r="I15" s="96">
        <v>43298</v>
      </c>
      <c r="J15" s="60"/>
      <c r="K15" s="60"/>
      <c r="L15" s="60"/>
      <c r="M15" s="60"/>
    </row>
    <row r="16" spans="1:13" s="70" customFormat="1" ht="21" customHeight="1">
      <c r="A16" s="272"/>
      <c r="B16" s="163" t="s">
        <v>9015</v>
      </c>
      <c r="C16" s="286" t="s">
        <v>9016</v>
      </c>
      <c r="D16" s="287">
        <v>43281</v>
      </c>
      <c r="E16" s="96">
        <v>43286</v>
      </c>
      <c r="F16" s="285" t="s">
        <v>9017</v>
      </c>
      <c r="G16" s="285" t="s">
        <v>9018</v>
      </c>
      <c r="H16" s="96">
        <v>43288</v>
      </c>
      <c r="I16" s="96">
        <v>43305</v>
      </c>
      <c r="J16" s="60"/>
      <c r="K16" s="60"/>
      <c r="L16" s="60"/>
      <c r="M16" s="60"/>
    </row>
    <row r="17" spans="1:13" s="70" customFormat="1" ht="21" customHeight="1">
      <c r="A17" s="272"/>
      <c r="B17" s="248" t="s">
        <v>4043</v>
      </c>
      <c r="C17" s="371" t="s">
        <v>9019</v>
      </c>
      <c r="D17" s="260">
        <v>43287</v>
      </c>
      <c r="E17" s="229">
        <v>43295</v>
      </c>
      <c r="F17" s="299" t="s">
        <v>157</v>
      </c>
      <c r="G17" s="299" t="s">
        <v>9020</v>
      </c>
      <c r="H17" s="229">
        <v>43295</v>
      </c>
      <c r="I17" s="229">
        <v>43312</v>
      </c>
      <c r="J17" s="60"/>
      <c r="K17" s="60"/>
      <c r="L17" s="60"/>
      <c r="M17" s="60"/>
    </row>
    <row r="18" spans="1:13" s="70" customFormat="1" ht="21" customHeight="1">
      <c r="A18" s="272"/>
      <c r="B18" s="248" t="s">
        <v>5591</v>
      </c>
      <c r="C18" s="298" t="s">
        <v>9021</v>
      </c>
      <c r="D18" s="260">
        <v>43295</v>
      </c>
      <c r="E18" s="229">
        <v>43302</v>
      </c>
      <c r="F18" s="299" t="s">
        <v>3438</v>
      </c>
      <c r="G18" s="299" t="s">
        <v>9022</v>
      </c>
      <c r="H18" s="229">
        <v>43302</v>
      </c>
      <c r="I18" s="229">
        <f t="shared" ref="I18:I23" si="0">D18+24</f>
        <v>43319</v>
      </c>
      <c r="J18" s="60"/>
      <c r="K18" s="60"/>
      <c r="L18" s="60"/>
      <c r="M18" s="60"/>
    </row>
    <row r="19" spans="1:13" s="70" customFormat="1" ht="21" customHeight="1">
      <c r="A19" s="272"/>
      <c r="B19" s="351"/>
      <c r="C19" s="352"/>
      <c r="D19" s="353"/>
      <c r="E19" s="354"/>
      <c r="F19" s="355"/>
      <c r="G19" s="355"/>
      <c r="H19" s="354"/>
      <c r="I19" s="354">
        <f>I18+10</f>
        <v>43329</v>
      </c>
      <c r="J19" s="60"/>
      <c r="K19" s="60"/>
      <c r="L19" s="60"/>
      <c r="M19" s="60"/>
    </row>
    <row r="20" spans="1:13" s="70" customFormat="1" ht="21" customHeight="1">
      <c r="A20" s="272"/>
      <c r="B20" s="356"/>
      <c r="C20" s="357"/>
      <c r="D20" s="358" t="s">
        <v>96</v>
      </c>
      <c r="E20" s="359" t="s">
        <v>9005</v>
      </c>
      <c r="F20" s="360" t="s">
        <v>3229</v>
      </c>
      <c r="G20" s="360" t="s">
        <v>2077</v>
      </c>
      <c r="H20" s="359" t="s">
        <v>9005</v>
      </c>
      <c r="I20" s="361" t="s">
        <v>8997</v>
      </c>
      <c r="J20" s="60"/>
      <c r="K20" s="60"/>
      <c r="L20" s="60"/>
      <c r="M20" s="60"/>
    </row>
    <row r="21" spans="1:13" s="70" customFormat="1" ht="21" customHeight="1">
      <c r="A21" s="272"/>
      <c r="B21" s="362" t="s">
        <v>9023</v>
      </c>
      <c r="C21" s="363" t="s">
        <v>9024</v>
      </c>
      <c r="D21" s="364">
        <v>43303</v>
      </c>
      <c r="E21" s="365">
        <f>D21+5</f>
        <v>43308</v>
      </c>
      <c r="F21" s="366" t="s">
        <v>9003</v>
      </c>
      <c r="G21" s="366" t="s">
        <v>9025</v>
      </c>
      <c r="H21" s="365">
        <v>43310</v>
      </c>
      <c r="I21" s="365">
        <f t="shared" si="0"/>
        <v>43327</v>
      </c>
      <c r="J21" s="60"/>
      <c r="K21" s="60"/>
      <c r="L21" s="60"/>
      <c r="M21" s="60"/>
    </row>
    <row r="22" spans="1:13" s="70" customFormat="1" ht="21" customHeight="1">
      <c r="A22" s="272"/>
      <c r="B22" s="362" t="s">
        <v>9026</v>
      </c>
      <c r="C22" s="363" t="s">
        <v>9027</v>
      </c>
      <c r="D22" s="364">
        <f t="shared" ref="D22:D23" si="1">D21+7</f>
        <v>43310</v>
      </c>
      <c r="E22" s="365">
        <f t="shared" ref="E22:E26" si="2">E21+7</f>
        <v>43315</v>
      </c>
      <c r="F22" s="366" t="s">
        <v>9012</v>
      </c>
      <c r="G22" s="366" t="s">
        <v>9028</v>
      </c>
      <c r="H22" s="365">
        <v>43316</v>
      </c>
      <c r="I22" s="365">
        <f t="shared" si="0"/>
        <v>43334</v>
      </c>
      <c r="J22" s="60"/>
      <c r="K22" s="60"/>
      <c r="L22" s="60"/>
      <c r="M22" s="60"/>
    </row>
    <row r="23" spans="1:13" s="70" customFormat="1" ht="21" customHeight="1">
      <c r="A23" s="272"/>
      <c r="B23" s="367" t="s">
        <v>2290</v>
      </c>
      <c r="C23" s="368"/>
      <c r="D23" s="369">
        <f t="shared" si="1"/>
        <v>43317</v>
      </c>
      <c r="E23" s="310">
        <f t="shared" si="2"/>
        <v>43322</v>
      </c>
      <c r="F23" s="370" t="s">
        <v>5508</v>
      </c>
      <c r="G23" s="370" t="s">
        <v>9029</v>
      </c>
      <c r="H23" s="310">
        <f t="shared" ref="H23:H26" si="3">H22+7</f>
        <v>43323</v>
      </c>
      <c r="I23" s="310">
        <f t="shared" si="0"/>
        <v>43341</v>
      </c>
      <c r="J23" s="60"/>
      <c r="K23" s="60"/>
      <c r="L23" s="60"/>
      <c r="M23" s="60"/>
    </row>
    <row r="24" spans="1:13" s="70" customFormat="1" ht="21" customHeight="1">
      <c r="A24" s="272"/>
      <c r="B24" s="367" t="s">
        <v>2290</v>
      </c>
      <c r="C24" s="368"/>
      <c r="D24" s="369">
        <f>D23+7</f>
        <v>43324</v>
      </c>
      <c r="E24" s="310">
        <f t="shared" si="2"/>
        <v>43329</v>
      </c>
      <c r="F24" s="370" t="s">
        <v>2290</v>
      </c>
      <c r="G24" s="370" t="s">
        <v>9030</v>
      </c>
      <c r="H24" s="310">
        <f t="shared" si="3"/>
        <v>43330</v>
      </c>
      <c r="I24" s="310">
        <f>D24+24</f>
        <v>43348</v>
      </c>
      <c r="J24" s="60"/>
      <c r="K24" s="60"/>
      <c r="L24" s="60"/>
      <c r="M24" s="60"/>
    </row>
    <row r="25" spans="1:13" s="70" customFormat="1" ht="21" customHeight="1">
      <c r="A25" s="272"/>
      <c r="B25" s="367" t="s">
        <v>2290</v>
      </c>
      <c r="C25" s="368"/>
      <c r="D25" s="369">
        <f>D24+7</f>
        <v>43331</v>
      </c>
      <c r="E25" s="310">
        <f t="shared" si="2"/>
        <v>43336</v>
      </c>
      <c r="F25" s="370" t="s">
        <v>2290</v>
      </c>
      <c r="G25" s="370" t="s">
        <v>9031</v>
      </c>
      <c r="H25" s="310">
        <f t="shared" si="3"/>
        <v>43337</v>
      </c>
      <c r="I25" s="310">
        <f>D25+24</f>
        <v>43355</v>
      </c>
      <c r="J25" s="60"/>
      <c r="K25" s="60"/>
      <c r="L25" s="60"/>
      <c r="M25" s="60"/>
    </row>
    <row r="26" spans="1:13" s="70" customFormat="1" ht="21" customHeight="1">
      <c r="A26" s="272"/>
      <c r="B26" s="367" t="s">
        <v>2290</v>
      </c>
      <c r="C26" s="368"/>
      <c r="D26" s="369">
        <f>D25+7</f>
        <v>43338</v>
      </c>
      <c r="E26" s="310">
        <f t="shared" si="2"/>
        <v>43343</v>
      </c>
      <c r="F26" s="370" t="s">
        <v>2290</v>
      </c>
      <c r="G26" s="370" t="s">
        <v>9032</v>
      </c>
      <c r="H26" s="310">
        <f t="shared" si="3"/>
        <v>43344</v>
      </c>
      <c r="I26" s="310">
        <f>D26+24</f>
        <v>43362</v>
      </c>
      <c r="J26" s="60"/>
      <c r="K26" s="60"/>
      <c r="L26" s="60"/>
      <c r="M26" s="60"/>
    </row>
    <row r="27" spans="1:13" s="70" customFormat="1">
      <c r="A27" s="272"/>
      <c r="B27" t="s">
        <v>609</v>
      </c>
      <c r="C27" s="60"/>
      <c r="D27" s="60"/>
      <c r="E27" s="60"/>
      <c r="F27" s="152"/>
      <c r="G27" s="60"/>
      <c r="H27" s="77"/>
      <c r="I27" s="251"/>
      <c r="J27" s="60"/>
      <c r="K27" s="60"/>
      <c r="L27" s="69"/>
      <c r="M27" s="69"/>
    </row>
    <row r="28" spans="1:13" s="60" customFormat="1" ht="11.25">
      <c r="A28" s="272"/>
      <c r="D28" s="98"/>
      <c r="E28" s="98"/>
      <c r="F28" s="64"/>
      <c r="G28" s="82"/>
      <c r="H28" s="98"/>
      <c r="L28" s="98"/>
    </row>
    <row r="29" spans="1:13" s="60" customFormat="1" ht="11.25">
      <c r="A29" s="272"/>
      <c r="B29" s="230" t="s">
        <v>0</v>
      </c>
      <c r="C29" s="69"/>
      <c r="D29" s="69"/>
      <c r="E29" s="231"/>
      <c r="F29" s="230" t="s">
        <v>35</v>
      </c>
      <c r="G29" s="70"/>
      <c r="H29" s="69"/>
      <c r="I29" s="69"/>
      <c r="J29" s="70" t="s">
        <v>60</v>
      </c>
      <c r="K29" s="70"/>
      <c r="L29" s="70"/>
    </row>
    <row r="30" spans="1:13" s="60" customFormat="1" ht="11.25">
      <c r="A30" s="272"/>
      <c r="B30" s="80" t="s">
        <v>1</v>
      </c>
      <c r="C30" s="69"/>
      <c r="D30" s="81" t="s">
        <v>610</v>
      </c>
      <c r="E30" s="70"/>
      <c r="F30" s="69" t="s">
        <v>611</v>
      </c>
      <c r="G30" s="69"/>
      <c r="H30" s="81" t="s">
        <v>38</v>
      </c>
      <c r="I30" s="69"/>
      <c r="J30" s="69" t="s">
        <v>62</v>
      </c>
      <c r="K30" s="69"/>
      <c r="L30" s="79" t="s">
        <v>63</v>
      </c>
    </row>
    <row r="31" spans="1:13" s="60" customFormat="1" ht="11.25">
      <c r="A31" s="272"/>
      <c r="B31" s="80"/>
      <c r="C31" s="69"/>
      <c r="D31" s="81"/>
      <c r="E31" s="70"/>
      <c r="F31" s="80"/>
      <c r="G31" s="69"/>
      <c r="H31" s="81"/>
      <c r="I31" s="69"/>
      <c r="J31" s="69"/>
      <c r="K31" s="69"/>
      <c r="L31" s="79"/>
    </row>
    <row r="32" spans="1:13" s="60" customFormat="1" ht="11.25">
      <c r="A32" s="272"/>
      <c r="B32" s="78" t="str">
        <f>HOME!A$561</f>
        <v>PANTHER</v>
      </c>
      <c r="C32" s="78" t="str">
        <f>HOME!B$561</f>
        <v>YARIMCA</v>
      </c>
      <c r="D32" s="64" t="str">
        <f>HOME!C$561</f>
        <v>TRYAR</v>
      </c>
      <c r="F32" s="78" t="e">
        <f>HOME!#REF!</f>
        <v>#REF!</v>
      </c>
      <c r="G32" s="78">
        <f>HOME!B$583</f>
        <v>0</v>
      </c>
      <c r="H32" s="64">
        <f>HOME!C$583</f>
        <v>0</v>
      </c>
      <c r="J32" s="78">
        <f>HOME!A$594</f>
        <v>0</v>
      </c>
      <c r="K32" s="78">
        <f>HOME!B$594</f>
        <v>0</v>
      </c>
      <c r="L32" s="64">
        <f>HOME!C$594</f>
        <v>0</v>
      </c>
    </row>
    <row r="33" spans="1:12" s="60" customFormat="1" ht="11.25">
      <c r="A33" s="272"/>
      <c r="B33" s="78" t="str">
        <f>HOME!A$562</f>
        <v>TIGER SERVICE</v>
      </c>
      <c r="C33" s="78" t="str">
        <f>HOME!B$562</f>
        <v>YARIMCA</v>
      </c>
      <c r="D33" s="64" t="str">
        <f>HOME!C$562</f>
        <v>TRYAR</v>
      </c>
      <c r="F33" s="78" t="e">
        <f>HOME!#REF!</f>
        <v>#REF!</v>
      </c>
      <c r="G33" s="78" t="e">
        <f>HOME!#REF!</f>
        <v>#REF!</v>
      </c>
      <c r="H33" s="64" t="e">
        <f>HOME!#REF!</f>
        <v>#REF!</v>
      </c>
      <c r="J33" s="78">
        <f>HOME!A$596</f>
        <v>0</v>
      </c>
      <c r="K33" s="78">
        <f>HOME!B$596</f>
        <v>0</v>
      </c>
      <c r="L33" s="64">
        <f>HOME!C$596</f>
        <v>0</v>
      </c>
    </row>
    <row r="34" spans="1:12" s="60" customFormat="1" ht="11.25">
      <c r="A34" s="336"/>
      <c r="B34" s="78" t="str">
        <f>HOME!A$564</f>
        <v>BRITANNIA</v>
      </c>
      <c r="C34" s="78" t="str">
        <f>HOME!B$564</f>
        <v>ZANZIBAR</v>
      </c>
      <c r="D34" s="64" t="str">
        <f>HOME!C$564</f>
        <v>TZZNZ</v>
      </c>
      <c r="F34" s="78" t="e">
        <f>HOME!#REF!</f>
        <v>#REF!</v>
      </c>
      <c r="G34" s="78" t="e">
        <f>HOME!#REF!</f>
        <v>#REF!</v>
      </c>
      <c r="H34" s="64" t="e">
        <f>HOME!#REF!</f>
        <v>#REF!</v>
      </c>
      <c r="J34" s="78">
        <f>HOME!A$599</f>
        <v>0</v>
      </c>
      <c r="K34" s="78">
        <f>HOME!B$599</f>
        <v>0</v>
      </c>
      <c r="L34" s="64">
        <f>HOME!C$599</f>
        <v>0</v>
      </c>
    </row>
    <row r="35" spans="1:12" s="60" customFormat="1" ht="11.25">
      <c r="A35" s="336"/>
      <c r="B35" s="78" t="str">
        <f>HOME!A$569</f>
        <v>IPANEMA</v>
      </c>
      <c r="C35" s="78" t="str">
        <f>HOME!B$569</f>
        <v>ZARATE</v>
      </c>
      <c r="D35" s="64" t="str">
        <f>HOME!C$569</f>
        <v>ARZAE</v>
      </c>
      <c r="F35" s="78" t="e">
        <f>HOME!#REF!</f>
        <v>#REF!</v>
      </c>
      <c r="G35" s="78" t="e">
        <f>HOME!#REF!</f>
        <v>#REF!</v>
      </c>
      <c r="H35" s="64" t="e">
        <f>HOME!#REF!</f>
        <v>#REF!</v>
      </c>
      <c r="J35" s="78">
        <f>HOME!A$600</f>
        <v>0</v>
      </c>
      <c r="K35" s="78">
        <f>HOME!B$600</f>
        <v>0</v>
      </c>
      <c r="L35" s="64">
        <f>HOME!C$600</f>
        <v>0</v>
      </c>
    </row>
    <row r="36" spans="1:12" s="60" customFormat="1" ht="11.25">
      <c r="A36" s="336"/>
      <c r="B36" s="78" t="str">
        <f>HOME!A$571</f>
        <v>BRITANNIA</v>
      </c>
      <c r="C36" s="78" t="str">
        <f>HOME!B$571</f>
        <v>ZEEBRUGGE</v>
      </c>
      <c r="D36" s="64" t="str">
        <f>HOME!C$571</f>
        <v>BEZEE</v>
      </c>
      <c r="F36" s="78" t="e">
        <f>HOME!#REF!</f>
        <v>#REF!</v>
      </c>
      <c r="G36" s="78" t="e">
        <f>HOME!#REF!</f>
        <v>#REF!</v>
      </c>
      <c r="H36" s="64" t="e">
        <f>HOME!#REF!</f>
        <v>#REF!</v>
      </c>
      <c r="J36" s="78">
        <f>HOME!A$595</f>
        <v>0</v>
      </c>
      <c r="K36" s="78">
        <f>HOME!B$595</f>
        <v>0</v>
      </c>
      <c r="L36" s="64">
        <f>HOME!C$595</f>
        <v>0</v>
      </c>
    </row>
    <row r="37" spans="1:12" s="60" customFormat="1" ht="11.25">
      <c r="A37" s="336"/>
      <c r="B37" s="78" t="str">
        <f>HOME!A$572</f>
        <v>SWAN SERVICE</v>
      </c>
      <c r="C37" s="78" t="str">
        <f>HOME!B$572</f>
        <v>HAMBURG</v>
      </c>
      <c r="D37" s="64" t="str">
        <f>HOME!C$572</f>
        <v>DEHAM</v>
      </c>
      <c r="F37" s="78" t="str">
        <f>HOME!A$573</f>
        <v>SAMBAR / ALPACA</v>
      </c>
      <c r="G37" s="78" t="str">
        <f>HOME!B$573</f>
        <v>CALLAO</v>
      </c>
      <c r="H37" s="64" t="str">
        <f>HOME!C$573</f>
        <v>PECLL</v>
      </c>
      <c r="J37" s="78">
        <f>HOME!A$597</f>
        <v>0</v>
      </c>
      <c r="K37" s="78">
        <f>HOME!B$597</f>
        <v>0</v>
      </c>
      <c r="L37" s="64">
        <f>HOME!C$597</f>
        <v>0</v>
      </c>
    </row>
    <row r="38" spans="1:12" s="60" customFormat="1" ht="11.25">
      <c r="A38" s="336"/>
      <c r="B38" s="78" t="e">
        <f>HOME!#REF!</f>
        <v>#REF!</v>
      </c>
      <c r="C38" s="78" t="e">
        <f>HOME!#REF!</f>
        <v>#REF!</v>
      </c>
      <c r="D38" s="64" t="e">
        <f>HOME!#REF!</f>
        <v>#REF!</v>
      </c>
      <c r="F38" s="78">
        <f>HOME!A$585</f>
        <v>0</v>
      </c>
      <c r="G38" s="78">
        <f>HOME!B$585</f>
        <v>0</v>
      </c>
      <c r="H38" s="64">
        <f>HOME!C$585</f>
        <v>0</v>
      </c>
      <c r="J38" s="78">
        <f>HOME!A$601</f>
        <v>0</v>
      </c>
      <c r="K38" s="78">
        <f>HOME!B$601</f>
        <v>0</v>
      </c>
      <c r="L38" s="64">
        <f>HOME!C$601</f>
        <v>0</v>
      </c>
    </row>
    <row r="39" spans="1:12" s="60" customFormat="1" ht="11.25">
      <c r="A39" s="336"/>
      <c r="B39" s="78" t="str">
        <f>HOME!A$583</f>
        <v>ENDD</v>
      </c>
      <c r="C39" s="78" t="e">
        <f>HOME!#REF!</f>
        <v>#REF!</v>
      </c>
      <c r="D39" s="64" t="e">
        <f>HOME!#REF!</f>
        <v>#REF!</v>
      </c>
      <c r="F39" s="78">
        <f>HOME!A$586</f>
        <v>0</v>
      </c>
      <c r="G39" s="78">
        <f>HOME!B$586</f>
        <v>0</v>
      </c>
      <c r="H39" s="64">
        <f>HOME!C$586</f>
        <v>0</v>
      </c>
      <c r="J39" s="78">
        <f>HOME!A$598</f>
        <v>0</v>
      </c>
      <c r="K39" s="78">
        <f>HOME!B$598</f>
        <v>0</v>
      </c>
      <c r="L39" s="64">
        <f>HOME!C$598</f>
        <v>0</v>
      </c>
    </row>
    <row r="40" spans="1:12" s="60" customFormat="1" ht="11.25">
      <c r="A40" s="336"/>
      <c r="F40" s="64"/>
      <c r="G40" s="82"/>
      <c r="H40" s="79"/>
      <c r="J40" s="78"/>
    </row>
    <row r="41" spans="1:12" s="60" customFormat="1" ht="11.25">
      <c r="A41" s="336"/>
      <c r="D41" s="79"/>
      <c r="F41" s="64"/>
      <c r="G41" s="82"/>
      <c r="H41" s="79"/>
    </row>
    <row r="42" spans="1:12" s="60" customFormat="1" ht="11.25">
      <c r="A42" s="336"/>
      <c r="B42" s="60" t="s">
        <v>33</v>
      </c>
      <c r="C42" s="60" t="s">
        <v>612</v>
      </c>
      <c r="D42" s="79"/>
      <c r="F42" s="64" t="s">
        <v>58</v>
      </c>
      <c r="G42" s="82" t="s">
        <v>59</v>
      </c>
      <c r="H42" s="82"/>
      <c r="I42" s="79"/>
      <c r="J42" s="60" t="s">
        <v>58</v>
      </c>
      <c r="K42" s="60" t="s">
        <v>88</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93</v>
      </c>
    </row>
    <row r="3" spans="2:11" s="37" customFormat="1" ht="22.5" customHeight="1">
      <c r="B3" s="7"/>
    </row>
    <row r="4" spans="2:11" s="60" customFormat="1">
      <c r="B4" s="65"/>
      <c r="C4" s="65"/>
      <c r="D4" s="9" t="s">
        <v>9033</v>
      </c>
      <c r="E4" s="65"/>
      <c r="F4" s="65"/>
      <c r="G4" s="65"/>
      <c r="H4" s="65"/>
      <c r="I4" s="65"/>
    </row>
    <row r="5" spans="2:11" s="70" customFormat="1" ht="11.25">
      <c r="B5" s="82"/>
      <c r="C5" s="82"/>
      <c r="D5" s="82"/>
      <c r="E5" s="82"/>
      <c r="F5" s="82"/>
      <c r="G5" s="82"/>
      <c r="H5" s="844"/>
      <c r="I5" s="844"/>
      <c r="J5" s="60"/>
      <c r="K5" s="60"/>
    </row>
    <row r="6" spans="2:11" s="70" customFormat="1" ht="27.75" hidden="1">
      <c r="B6" s="288"/>
      <c r="C6" s="289"/>
      <c r="D6" s="290" t="s">
        <v>96</v>
      </c>
      <c r="E6" s="290" t="s">
        <v>4648</v>
      </c>
      <c r="F6" s="291" t="s">
        <v>8941</v>
      </c>
      <c r="G6" s="290" t="s">
        <v>99</v>
      </c>
      <c r="H6" s="290" t="s">
        <v>658</v>
      </c>
      <c r="I6" s="967" t="s">
        <v>8947</v>
      </c>
      <c r="J6" s="372" t="s">
        <v>1619</v>
      </c>
      <c r="K6" s="80"/>
    </row>
    <row r="7" spans="2:11" s="70" customFormat="1" ht="12" hidden="1" thickBot="1">
      <c r="B7" s="293"/>
      <c r="C7" s="987" t="s">
        <v>3360</v>
      </c>
      <c r="D7" s="295" t="s">
        <v>2599</v>
      </c>
      <c r="E7" s="297" t="s">
        <v>3361</v>
      </c>
      <c r="F7" s="296"/>
      <c r="G7" s="296"/>
      <c r="H7" s="297" t="s">
        <v>3361</v>
      </c>
      <c r="I7" s="604" t="s">
        <v>3244</v>
      </c>
      <c r="J7" s="604" t="s">
        <v>3215</v>
      </c>
      <c r="K7" s="80"/>
    </row>
    <row r="8" spans="2:11" s="70" customFormat="1" ht="12" hidden="1" thickTop="1">
      <c r="B8" s="968" t="s">
        <v>2365</v>
      </c>
      <c r="C8" s="969" t="s">
        <v>3376</v>
      </c>
      <c r="D8" s="969" t="e">
        <f>#REF!+7</f>
        <v>#REF!</v>
      </c>
      <c r="E8" s="969">
        <v>44338</v>
      </c>
      <c r="F8" s="978" t="s">
        <v>9034</v>
      </c>
      <c r="G8" s="979" t="s">
        <v>9035</v>
      </c>
      <c r="H8" s="979">
        <v>44340</v>
      </c>
      <c r="I8" s="979">
        <f>H8+11</f>
        <v>44351</v>
      </c>
      <c r="J8" s="979">
        <f>H8+16</f>
        <v>44356</v>
      </c>
      <c r="K8" s="80" t="str">
        <f>IF(H8&gt;E8,".","XX")</f>
        <v>.</v>
      </c>
    </row>
    <row r="9" spans="2:11" s="70" customFormat="1" ht="12" hidden="1" thickBot="1">
      <c r="B9" s="971"/>
      <c r="C9" s="972"/>
      <c r="D9" s="972"/>
      <c r="E9" s="972"/>
      <c r="F9" s="975"/>
      <c r="G9" s="973"/>
      <c r="H9" s="974"/>
      <c r="I9" s="982"/>
      <c r="J9" s="982"/>
      <c r="K9" s="80" t="str">
        <f t="shared" ref="K9" si="0">IF(I8&gt;E9,".","XX")</f>
        <v>.</v>
      </c>
    </row>
    <row r="10" spans="2:11" s="70" customFormat="1" ht="27.75">
      <c r="B10" s="288"/>
      <c r="C10" s="289"/>
      <c r="D10" s="290" t="s">
        <v>96</v>
      </c>
      <c r="E10" s="290" t="s">
        <v>4648</v>
      </c>
      <c r="F10" s="291" t="s">
        <v>8941</v>
      </c>
      <c r="G10" s="290" t="s">
        <v>99</v>
      </c>
      <c r="H10" s="290" t="s">
        <v>658</v>
      </c>
      <c r="I10" s="967" t="s">
        <v>8947</v>
      </c>
      <c r="J10" s="372" t="s">
        <v>1619</v>
      </c>
      <c r="K10" s="970"/>
    </row>
    <row r="11" spans="2:11" s="70" customFormat="1" ht="12" thickBot="1">
      <c r="B11" s="293"/>
      <c r="C11" s="987" t="s">
        <v>3360</v>
      </c>
      <c r="D11" s="295" t="s">
        <v>3378</v>
      </c>
      <c r="E11" s="295" t="s">
        <v>3361</v>
      </c>
      <c r="F11" s="296"/>
      <c r="G11" s="296"/>
      <c r="H11" s="604" t="s">
        <v>4654</v>
      </c>
      <c r="I11" s="604" t="s">
        <v>3244</v>
      </c>
      <c r="J11" s="604" t="s">
        <v>3090</v>
      </c>
      <c r="K11" s="970"/>
    </row>
    <row r="12" spans="2:11" s="70" customFormat="1" ht="12" thickTop="1">
      <c r="B12" s="984" t="s">
        <v>412</v>
      </c>
      <c r="C12" s="985" t="s">
        <v>9036</v>
      </c>
      <c r="D12" s="986">
        <v>44330</v>
      </c>
      <c r="E12" s="985">
        <f>D12+15</f>
        <v>44345</v>
      </c>
      <c r="F12" s="978" t="s">
        <v>9037</v>
      </c>
      <c r="G12" s="979" t="s">
        <v>9038</v>
      </c>
      <c r="H12" s="979">
        <v>44353</v>
      </c>
      <c r="I12" s="979">
        <f>H12+11</f>
        <v>44364</v>
      </c>
      <c r="J12" s="979">
        <f>H12+16</f>
        <v>44369</v>
      </c>
      <c r="K12" s="80" t="str">
        <f>IF(H12&gt;E12,".","XX")</f>
        <v>.</v>
      </c>
    </row>
    <row r="13" spans="2:11" s="70" customFormat="1" ht="12" thickBot="1">
      <c r="B13" s="971"/>
      <c r="C13" s="972"/>
      <c r="D13" s="972"/>
      <c r="E13" s="972"/>
      <c r="F13" s="983"/>
      <c r="G13" s="981"/>
      <c r="H13" s="982"/>
      <c r="I13" s="982"/>
      <c r="J13" s="982"/>
      <c r="K13" s="80" t="str">
        <f t="shared" ref="K13" si="1">IF(I12&gt;E13,".","XX")</f>
        <v>.</v>
      </c>
    </row>
    <row r="14" spans="2:11" s="70" customFormat="1" ht="12" thickTop="1">
      <c r="B14" s="968" t="s">
        <v>2357</v>
      </c>
      <c r="C14" s="969" t="s">
        <v>9039</v>
      </c>
      <c r="D14" s="969">
        <f>D12+7</f>
        <v>44337</v>
      </c>
      <c r="E14" s="969">
        <f>D14+15</f>
        <v>44352</v>
      </c>
      <c r="F14" s="978" t="s">
        <v>9040</v>
      </c>
      <c r="G14" s="979" t="s">
        <v>9041</v>
      </c>
      <c r="H14" s="979">
        <v>44360</v>
      </c>
      <c r="I14" s="979">
        <f>H14+11</f>
        <v>44371</v>
      </c>
      <c r="J14" s="979">
        <f>H14+16</f>
        <v>44376</v>
      </c>
      <c r="K14" s="80" t="str">
        <f>IF(H14&gt;E14,".","XX")</f>
        <v>.</v>
      </c>
    </row>
    <row r="15" spans="2:11" s="70" customFormat="1" ht="12" thickBot="1">
      <c r="B15" s="971"/>
      <c r="C15" s="972"/>
      <c r="D15" s="972"/>
      <c r="E15" s="972"/>
      <c r="F15" s="980"/>
      <c r="G15" s="981"/>
      <c r="H15" s="982"/>
      <c r="I15" s="982"/>
      <c r="J15" s="982"/>
      <c r="K15" s="80" t="str">
        <f t="shared" ref="K15" si="2">IF(I14&gt;E15,".","XX")</f>
        <v>.</v>
      </c>
    </row>
    <row r="16" spans="2:11" s="70" customFormat="1" ht="12" thickTop="1">
      <c r="B16" s="968" t="s">
        <v>2907</v>
      </c>
      <c r="C16" s="969" t="s">
        <v>9042</v>
      </c>
      <c r="D16" s="969">
        <f>D14+7</f>
        <v>44344</v>
      </c>
      <c r="E16" s="969">
        <f>D16+15</f>
        <v>44359</v>
      </c>
      <c r="F16" s="978" t="s">
        <v>9043</v>
      </c>
      <c r="G16" s="979" t="s">
        <v>9044</v>
      </c>
      <c r="H16" s="979">
        <v>44362</v>
      </c>
      <c r="I16" s="979">
        <f>H16+11</f>
        <v>44373</v>
      </c>
      <c r="J16" s="979">
        <f>H16+16</f>
        <v>44378</v>
      </c>
      <c r="K16" s="80" t="str">
        <f>IF(H16&gt;E16,".","XX")</f>
        <v>.</v>
      </c>
    </row>
    <row r="17" spans="2:12" s="70" customFormat="1" ht="12" thickBot="1">
      <c r="B17" s="971"/>
      <c r="C17" s="972"/>
      <c r="D17" s="972"/>
      <c r="E17" s="972"/>
      <c r="F17" s="980"/>
      <c r="G17" s="981"/>
      <c r="H17" s="982"/>
      <c r="I17" s="982"/>
      <c r="J17" s="982"/>
      <c r="K17" s="80" t="str">
        <f t="shared" ref="K17" si="3">IF(I16&gt;E17,".","XX")</f>
        <v>.</v>
      </c>
      <c r="L17" s="970"/>
    </row>
    <row r="18" spans="2:12" s="70" customFormat="1" ht="12" thickTop="1">
      <c r="B18" s="976" t="s">
        <v>3664</v>
      </c>
      <c r="C18" s="977" t="s">
        <v>9045</v>
      </c>
      <c r="D18" s="977">
        <f>D16+7</f>
        <v>44351</v>
      </c>
      <c r="E18" s="977">
        <f>D18+15</f>
        <v>44366</v>
      </c>
      <c r="F18" s="978" t="s">
        <v>9046</v>
      </c>
      <c r="G18" s="979" t="s">
        <v>9047</v>
      </c>
      <c r="H18" s="979">
        <v>44370</v>
      </c>
      <c r="I18" s="979">
        <f>H18+11</f>
        <v>44381</v>
      </c>
      <c r="J18" s="979">
        <f>H18+16</f>
        <v>44386</v>
      </c>
      <c r="K18" s="80" t="str">
        <f>IF(H18&gt;E18,".","XX")</f>
        <v>.</v>
      </c>
      <c r="L18" s="970"/>
    </row>
    <row r="19" spans="2:12" s="70" customFormat="1" ht="12" thickBot="1">
      <c r="B19" s="909"/>
      <c r="C19" s="910"/>
      <c r="D19" s="910"/>
      <c r="E19" s="910"/>
      <c r="F19" s="980"/>
      <c r="G19" s="981"/>
      <c r="H19" s="982"/>
      <c r="I19" s="982"/>
      <c r="J19" s="982"/>
      <c r="K19" s="80" t="str">
        <f t="shared" ref="K19" si="4">IF(I18&gt;E19,".","XX")</f>
        <v>.</v>
      </c>
      <c r="L19" s="970"/>
    </row>
    <row r="20" spans="2:12" s="70" customFormat="1" ht="12" thickTop="1">
      <c r="B20" s="976" t="s">
        <v>2426</v>
      </c>
      <c r="C20" s="977" t="s">
        <v>9048</v>
      </c>
      <c r="D20" s="977">
        <f>D18+7</f>
        <v>44358</v>
      </c>
      <c r="E20" s="977">
        <f>D20+15</f>
        <v>44373</v>
      </c>
      <c r="F20" s="978" t="s">
        <v>9049</v>
      </c>
      <c r="G20" s="979" t="s">
        <v>9050</v>
      </c>
      <c r="H20" s="979">
        <v>44379</v>
      </c>
      <c r="I20" s="979">
        <f>H20+11</f>
        <v>44390</v>
      </c>
      <c r="J20" s="979">
        <f>H20+16</f>
        <v>44395</v>
      </c>
      <c r="K20" s="80" t="str">
        <f>IF(H20&gt;E20,".","XX")</f>
        <v>.</v>
      </c>
      <c r="L20" s="970"/>
    </row>
    <row r="21" spans="2:12" s="70" customFormat="1" ht="12" thickBot="1">
      <c r="B21" s="909"/>
      <c r="C21" s="910"/>
      <c r="D21" s="910"/>
      <c r="E21" s="910"/>
      <c r="F21" s="980"/>
      <c r="G21" s="981"/>
      <c r="H21" s="982"/>
      <c r="I21" s="982"/>
      <c r="J21" s="982"/>
      <c r="K21" s="80" t="str">
        <f t="shared" ref="K21" si="5">IF(I20&gt;E21,".","XX")</f>
        <v>.</v>
      </c>
      <c r="L21" s="970"/>
    </row>
    <row r="22" spans="2:12" s="70" customFormat="1" ht="12" thickTop="1">
      <c r="B22" s="976" t="s">
        <v>3667</v>
      </c>
      <c r="C22" s="977" t="s">
        <v>9051</v>
      </c>
      <c r="D22" s="977">
        <f>D20+7</f>
        <v>44365</v>
      </c>
      <c r="E22" s="977">
        <f>D22+15</f>
        <v>44380</v>
      </c>
      <c r="F22" s="978" t="s">
        <v>8571</v>
      </c>
      <c r="G22" s="979" t="s">
        <v>9052</v>
      </c>
      <c r="H22" s="979">
        <v>44383</v>
      </c>
      <c r="I22" s="979">
        <f>H22+11</f>
        <v>44394</v>
      </c>
      <c r="J22" s="979">
        <f>H22+16</f>
        <v>44399</v>
      </c>
      <c r="K22" s="80" t="str">
        <f>IF(H22&gt;E22,".","XX")</f>
        <v>.</v>
      </c>
      <c r="L22" s="970"/>
    </row>
    <row r="23" spans="2:12" s="70" customFormat="1" ht="12" thickBot="1">
      <c r="B23" s="909"/>
      <c r="C23" s="910"/>
      <c r="D23" s="910"/>
      <c r="E23" s="910"/>
      <c r="F23" s="980"/>
      <c r="G23" s="981"/>
      <c r="H23" s="982"/>
      <c r="I23" s="982"/>
      <c r="J23" s="982"/>
      <c r="K23" s="80" t="str">
        <f t="shared" ref="K23" si="6">IF(I22&gt;E23,".","XX")</f>
        <v>.</v>
      </c>
      <c r="L23" s="970"/>
    </row>
    <row r="24" spans="2:12" s="70" customFormat="1" ht="12" thickTop="1">
      <c r="B24" s="976" t="s">
        <v>2355</v>
      </c>
      <c r="C24" s="977" t="s">
        <v>3379</v>
      </c>
      <c r="D24" s="977">
        <f>D22+7</f>
        <v>44372</v>
      </c>
      <c r="E24" s="977">
        <f>D24+15</f>
        <v>44387</v>
      </c>
      <c r="F24" s="978" t="s">
        <v>9034</v>
      </c>
      <c r="G24" s="979" t="s">
        <v>9053</v>
      </c>
      <c r="H24" s="979">
        <v>44386</v>
      </c>
      <c r="I24" s="979">
        <f>H24+11</f>
        <v>44397</v>
      </c>
      <c r="J24" s="979">
        <f>H24+16</f>
        <v>44402</v>
      </c>
      <c r="K24" s="80" t="str">
        <f>IF(H24&gt;E24,".","XX")</f>
        <v>XX</v>
      </c>
      <c r="L24" s="970"/>
    </row>
    <row r="25" spans="2:12" s="70" customFormat="1" ht="12" thickBot="1">
      <c r="B25" s="909"/>
      <c r="C25" s="910"/>
      <c r="D25" s="910"/>
      <c r="E25" s="910"/>
      <c r="F25" s="980"/>
      <c r="G25" s="981"/>
      <c r="H25" s="982"/>
      <c r="I25" s="982"/>
      <c r="J25" s="982"/>
      <c r="K25" s="80" t="str">
        <f t="shared" ref="K25" si="7">IF(I24&gt;E25,".","XX")</f>
        <v>.</v>
      </c>
      <c r="L25" s="970"/>
    </row>
    <row r="26" spans="2:12" s="70" customFormat="1" ht="12" thickTop="1">
      <c r="B26" s="962"/>
      <c r="C26" s="963"/>
      <c r="D26" s="963"/>
      <c r="E26" s="963"/>
      <c r="F26" s="989"/>
      <c r="G26" s="990"/>
      <c r="H26" s="988"/>
      <c r="I26" s="988"/>
      <c r="J26" s="988"/>
      <c r="K26" s="80"/>
      <c r="L26" s="970"/>
    </row>
    <row r="27" spans="2:12" s="70" customFormat="1" ht="11.25">
      <c r="B27" s="962"/>
      <c r="C27" s="963"/>
      <c r="D27" s="963"/>
      <c r="E27" s="963"/>
      <c r="F27" s="989"/>
      <c r="G27" s="990"/>
      <c r="H27" s="988"/>
      <c r="I27" s="988"/>
      <c r="J27" s="988"/>
      <c r="K27" s="80"/>
      <c r="L27" s="970"/>
    </row>
    <row r="28" spans="2:12" s="70" customFormat="1" ht="11.25">
      <c r="B28" s="76" t="s">
        <v>609</v>
      </c>
      <c r="C28" s="60"/>
      <c r="D28" s="60"/>
      <c r="E28" s="60"/>
      <c r="F28" s="60"/>
      <c r="G28" s="60"/>
      <c r="H28" s="77"/>
      <c r="I28" s="60"/>
      <c r="J28" s="60"/>
      <c r="K28" s="64"/>
      <c r="L28" s="60"/>
    </row>
    <row r="29" spans="2:12" s="70" customFormat="1" ht="17.25" customHeight="1">
      <c r="B29" s="76"/>
      <c r="C29" s="60"/>
      <c r="D29" s="60"/>
      <c r="E29" s="60"/>
      <c r="F29" s="60"/>
      <c r="G29" s="60"/>
      <c r="H29" s="77"/>
      <c r="I29" s="60"/>
      <c r="J29" s="60"/>
      <c r="K29" s="64"/>
      <c r="L29" s="60"/>
    </row>
    <row r="30" spans="2:12" s="69" customFormat="1" ht="11.25">
      <c r="B30" s="230"/>
      <c r="E30" s="231"/>
      <c r="F30" s="70"/>
      <c r="G30" s="70"/>
      <c r="J30" s="70"/>
      <c r="K30" s="70"/>
      <c r="L30" s="70"/>
    </row>
    <row r="31" spans="2:12" s="69" customFormat="1" ht="11.25">
      <c r="B31" s="230" t="s">
        <v>0</v>
      </c>
      <c r="E31" s="231"/>
      <c r="F31" s="70" t="s">
        <v>35</v>
      </c>
      <c r="G31" s="70"/>
      <c r="J31" s="70" t="s">
        <v>60</v>
      </c>
      <c r="K31" s="70"/>
      <c r="L31" s="70"/>
    </row>
    <row r="32" spans="2:12" s="69" customFormat="1" ht="11.25">
      <c r="B32" s="80" t="s">
        <v>1</v>
      </c>
      <c r="D32" s="81" t="s">
        <v>610</v>
      </c>
      <c r="E32" s="70"/>
      <c r="F32" s="69" t="s">
        <v>611</v>
      </c>
      <c r="H32" s="81" t="s">
        <v>38</v>
      </c>
      <c r="J32" s="69" t="s">
        <v>62</v>
      </c>
      <c r="L32" s="79" t="s">
        <v>63</v>
      </c>
    </row>
    <row r="34" spans="2:12" s="60" customFormat="1" ht="11.25">
      <c r="B34" s="78" t="str">
        <f>HOME!A$561</f>
        <v>PANTHER</v>
      </c>
      <c r="C34" s="78" t="str">
        <f>HOME!B$561</f>
        <v>YARIMCA</v>
      </c>
      <c r="D34" s="64" t="str">
        <f>HOME!C$561</f>
        <v>TRYAR</v>
      </c>
      <c r="F34" s="78" t="e">
        <f>HOME!#REF!</f>
        <v>#REF!</v>
      </c>
      <c r="G34" s="78">
        <f>HOME!B$583</f>
        <v>0</v>
      </c>
      <c r="H34" s="64">
        <f>HOME!C$583</f>
        <v>0</v>
      </c>
      <c r="J34" s="78">
        <f>HOME!A$594</f>
        <v>0</v>
      </c>
      <c r="K34" s="78">
        <f>HOME!B$594</f>
        <v>0</v>
      </c>
      <c r="L34" s="64">
        <f>HOME!C$594</f>
        <v>0</v>
      </c>
    </row>
    <row r="35" spans="2:12" s="60" customFormat="1" ht="11.25">
      <c r="B35" s="78" t="str">
        <f>HOME!A$562</f>
        <v>TIGER SERVICE</v>
      </c>
      <c r="C35" s="78" t="str">
        <f>HOME!B$562</f>
        <v>YARIMCA</v>
      </c>
      <c r="D35" s="64" t="str">
        <f>HOME!C$562</f>
        <v>TRYAR</v>
      </c>
      <c r="F35" s="78" t="e">
        <f>HOME!#REF!</f>
        <v>#REF!</v>
      </c>
      <c r="G35" s="78" t="e">
        <f>HOME!#REF!</f>
        <v>#REF!</v>
      </c>
      <c r="H35" s="64" t="e">
        <f>HOME!#REF!</f>
        <v>#REF!</v>
      </c>
      <c r="J35" s="78">
        <f>HOME!A$596</f>
        <v>0</v>
      </c>
      <c r="K35" s="78">
        <f>HOME!B$596</f>
        <v>0</v>
      </c>
      <c r="L35" s="64">
        <f>HOME!C$596</f>
        <v>0</v>
      </c>
    </row>
    <row r="36" spans="2:12" s="60" customFormat="1" ht="11.25">
      <c r="B36" s="78" t="str">
        <f>HOME!A$564</f>
        <v>BRITANNIA</v>
      </c>
      <c r="C36" s="78" t="str">
        <f>HOME!B$564</f>
        <v>ZANZIBAR</v>
      </c>
      <c r="D36" s="64" t="str">
        <f>HOME!C$564</f>
        <v>TZZNZ</v>
      </c>
      <c r="F36" s="78" t="e">
        <f>HOME!#REF!</f>
        <v>#REF!</v>
      </c>
      <c r="G36" s="78" t="e">
        <f>HOME!#REF!</f>
        <v>#REF!</v>
      </c>
      <c r="H36" s="64" t="e">
        <f>HOME!#REF!</f>
        <v>#REF!</v>
      </c>
      <c r="J36" s="78">
        <f>HOME!A$599</f>
        <v>0</v>
      </c>
      <c r="K36" s="78">
        <f>HOME!B$599</f>
        <v>0</v>
      </c>
      <c r="L36" s="64">
        <f>HOME!C$599</f>
        <v>0</v>
      </c>
    </row>
    <row r="37" spans="2:12" s="60" customFormat="1" ht="11.25">
      <c r="B37" s="78" t="str">
        <f>HOME!A$569</f>
        <v>IPANEMA</v>
      </c>
      <c r="C37" s="78" t="str">
        <f>HOME!B$569</f>
        <v>ZARATE</v>
      </c>
      <c r="D37" s="64" t="str">
        <f>HOME!C$569</f>
        <v>ARZAE</v>
      </c>
      <c r="F37" s="78" t="e">
        <f>HOME!#REF!</f>
        <v>#REF!</v>
      </c>
      <c r="G37" s="78" t="e">
        <f>HOME!#REF!</f>
        <v>#REF!</v>
      </c>
      <c r="H37" s="64" t="e">
        <f>HOME!#REF!</f>
        <v>#REF!</v>
      </c>
      <c r="J37" s="78">
        <f>HOME!A$600</f>
        <v>0</v>
      </c>
      <c r="K37" s="78">
        <f>HOME!B$600</f>
        <v>0</v>
      </c>
      <c r="L37" s="64">
        <f>HOME!C$600</f>
        <v>0</v>
      </c>
    </row>
    <row r="38" spans="2:12" s="60" customFormat="1" ht="11.25">
      <c r="B38" s="78" t="str">
        <f>HOME!A$571</f>
        <v>BRITANNIA</v>
      </c>
      <c r="C38" s="78" t="str">
        <f>HOME!B$571</f>
        <v>ZEEBRUGGE</v>
      </c>
      <c r="D38" s="64" t="str">
        <f>HOME!C$571</f>
        <v>BEZEE</v>
      </c>
      <c r="F38" s="78" t="e">
        <f>HOME!#REF!</f>
        <v>#REF!</v>
      </c>
      <c r="G38" s="78" t="e">
        <f>HOME!#REF!</f>
        <v>#REF!</v>
      </c>
      <c r="H38" s="64" t="e">
        <f>HOME!#REF!</f>
        <v>#REF!</v>
      </c>
      <c r="J38" s="78">
        <f>HOME!A$595</f>
        <v>0</v>
      </c>
      <c r="K38" s="78">
        <f>HOME!B$595</f>
        <v>0</v>
      </c>
      <c r="L38" s="64">
        <f>HOME!C$595</f>
        <v>0</v>
      </c>
    </row>
    <row r="39" spans="2:12" s="60" customFormat="1" ht="11.25">
      <c r="B39" s="78" t="str">
        <f>HOME!A$572</f>
        <v>SWAN SERVICE</v>
      </c>
      <c r="C39" s="78" t="str">
        <f>HOME!B$572</f>
        <v>HAMBURG</v>
      </c>
      <c r="D39" s="64" t="str">
        <f>HOME!C$572</f>
        <v>DEHAM</v>
      </c>
      <c r="F39" s="78" t="str">
        <f>HOME!A$573</f>
        <v>SAMBAR / ALPACA</v>
      </c>
      <c r="G39" s="78" t="str">
        <f>HOME!B$573</f>
        <v>CALLAO</v>
      </c>
      <c r="H39" s="64" t="str">
        <f>HOME!C$573</f>
        <v>PECLL</v>
      </c>
      <c r="J39" s="78">
        <f>HOME!A$597</f>
        <v>0</v>
      </c>
      <c r="K39" s="78">
        <f>HOME!B$597</f>
        <v>0</v>
      </c>
      <c r="L39" s="64">
        <f>HOME!C$597</f>
        <v>0</v>
      </c>
    </row>
    <row r="40" spans="2:12" s="60" customFormat="1" ht="11.25">
      <c r="B40" s="78" t="e">
        <f>HOME!#REF!</f>
        <v>#REF!</v>
      </c>
      <c r="C40" s="78" t="e">
        <f>HOME!#REF!</f>
        <v>#REF!</v>
      </c>
      <c r="D40" s="64" t="e">
        <f>HOME!#REF!</f>
        <v>#REF!</v>
      </c>
      <c r="F40" s="78">
        <f>HOME!A$585</f>
        <v>0</v>
      </c>
      <c r="G40" s="78">
        <f>HOME!B$585</f>
        <v>0</v>
      </c>
      <c r="H40" s="64">
        <f>HOME!C$585</f>
        <v>0</v>
      </c>
      <c r="J40" s="78">
        <f>HOME!A$601</f>
        <v>0</v>
      </c>
      <c r="K40" s="78">
        <f>HOME!B$601</f>
        <v>0</v>
      </c>
      <c r="L40" s="64">
        <f>HOME!C$601</f>
        <v>0</v>
      </c>
    </row>
    <row r="41" spans="2:12" s="60" customFormat="1" ht="11.25">
      <c r="B41" s="78" t="str">
        <f>HOME!A$583</f>
        <v>ENDD</v>
      </c>
      <c r="C41" s="78" t="e">
        <f>HOME!#REF!</f>
        <v>#REF!</v>
      </c>
      <c r="D41" s="64" t="e">
        <f>HOME!#REF!</f>
        <v>#REF!</v>
      </c>
      <c r="F41" s="78">
        <f>HOME!A$586</f>
        <v>0</v>
      </c>
      <c r="G41" s="78">
        <f>HOME!B$586</f>
        <v>0</v>
      </c>
      <c r="H41" s="64">
        <f>HOME!C$586</f>
        <v>0</v>
      </c>
      <c r="J41" s="78">
        <f>HOME!A$598</f>
        <v>0</v>
      </c>
      <c r="K41" s="78">
        <f>HOME!B$598</f>
        <v>0</v>
      </c>
      <c r="L41" s="64">
        <f>HOME!C$598</f>
        <v>0</v>
      </c>
    </row>
    <row r="42" spans="2:12" s="60" customFormat="1" ht="11.25">
      <c r="G42" s="82"/>
      <c r="H42" s="79"/>
      <c r="J42" s="78"/>
    </row>
    <row r="43" spans="2:12" s="60" customFormat="1" ht="11.25">
      <c r="D43" s="79"/>
      <c r="G43" s="82"/>
      <c r="H43" s="79"/>
    </row>
    <row r="44" spans="2:12" s="60" customFormat="1" ht="11.25">
      <c r="B44" s="60" t="s">
        <v>33</v>
      </c>
      <c r="C44" s="60" t="s">
        <v>612</v>
      </c>
      <c r="D44" s="79"/>
      <c r="F44" s="60" t="s">
        <v>58</v>
      </c>
      <c r="G44" s="82" t="s">
        <v>59</v>
      </c>
      <c r="H44" s="82"/>
      <c r="I44" s="79"/>
      <c r="J44" s="60" t="s">
        <v>58</v>
      </c>
      <c r="K44" s="60" t="s">
        <v>88</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93</v>
      </c>
    </row>
    <row r="3" spans="2:12" s="37" customFormat="1" ht="22.5" customHeight="1">
      <c r="B3" s="7"/>
    </row>
    <row r="4" spans="2:12" s="60" customFormat="1">
      <c r="B4" s="65"/>
      <c r="C4" s="65"/>
      <c r="D4" s="9" t="s">
        <v>9054</v>
      </c>
      <c r="E4" s="65"/>
      <c r="F4" s="65"/>
      <c r="G4" s="65"/>
      <c r="H4" s="65"/>
      <c r="I4" s="65"/>
    </row>
    <row r="5" spans="2:12" s="60" customFormat="1" ht="11.25">
      <c r="B5" s="82"/>
      <c r="C5" s="82"/>
      <c r="D5" s="82"/>
      <c r="E5" s="82"/>
      <c r="F5" s="82"/>
      <c r="G5" s="82"/>
      <c r="H5" s="844"/>
      <c r="I5" s="82"/>
    </row>
    <row r="6" spans="2:12" s="70" customFormat="1" ht="22.5">
      <c r="B6" s="95"/>
      <c r="C6" s="233"/>
      <c r="D6" s="204" t="s">
        <v>96</v>
      </c>
      <c r="E6" s="204" t="s">
        <v>4648</v>
      </c>
      <c r="F6" s="166" t="s">
        <v>98</v>
      </c>
      <c r="G6" s="204" t="s">
        <v>99</v>
      </c>
      <c r="H6" s="204" t="s">
        <v>9055</v>
      </c>
      <c r="I6" s="236" t="s">
        <v>1260</v>
      </c>
      <c r="J6" s="80"/>
      <c r="K6" s="77"/>
      <c r="L6" s="109"/>
    </row>
    <row r="7" spans="2:12" s="70" customFormat="1" ht="12" thickBot="1">
      <c r="B7" s="110"/>
      <c r="C7" s="153" t="s">
        <v>3378</v>
      </c>
      <c r="D7" s="205"/>
      <c r="E7" s="205"/>
      <c r="F7" s="167"/>
      <c r="G7" s="167"/>
      <c r="H7" s="232"/>
      <c r="I7" s="232" t="s">
        <v>6136</v>
      </c>
      <c r="J7" s="80"/>
      <c r="K7" s="77"/>
      <c r="L7" s="109"/>
    </row>
    <row r="8" spans="2:12" s="70" customFormat="1" ht="12" thickTop="1">
      <c r="B8" s="164" t="s">
        <v>2290</v>
      </c>
      <c r="C8" s="74" t="s">
        <v>9056</v>
      </c>
      <c r="D8" s="160" t="e">
        <f>#REF!+7</f>
        <v>#REF!</v>
      </c>
      <c r="E8" s="159" t="e">
        <f>D8+7</f>
        <v>#REF!</v>
      </c>
      <c r="F8" s="111" t="s">
        <v>2290</v>
      </c>
      <c r="G8" s="234" t="s">
        <v>9057</v>
      </c>
      <c r="H8" s="234" t="e">
        <f>#REF!+7</f>
        <v>#REF!</v>
      </c>
      <c r="I8" s="234" t="e">
        <f>D8+28</f>
        <v>#REF!</v>
      </c>
      <c r="J8" s="80" t="e">
        <f t="shared" ref="J8" si="0">IF(H8&gt;E8,".","XX")</f>
        <v>#REF!</v>
      </c>
      <c r="K8" s="77"/>
      <c r="L8" s="109"/>
    </row>
    <row r="9" spans="2:12" s="70" customFormat="1" ht="12" thickBot="1">
      <c r="B9" s="165"/>
      <c r="C9" s="162"/>
      <c r="D9" s="162"/>
      <c r="E9" s="162"/>
      <c r="F9" s="112"/>
      <c r="G9" s="235"/>
      <c r="H9" s="228"/>
      <c r="I9" s="228"/>
      <c r="J9" s="80" t="e">
        <f t="shared" ref="J9" si="1">IF(H8&gt;E9,".","XX")</f>
        <v>#REF!</v>
      </c>
      <c r="K9" s="77"/>
      <c r="L9" s="109"/>
    </row>
    <row r="10" spans="2:12" s="70" customFormat="1" ht="12" thickTop="1">
      <c r="B10" s="76" t="s">
        <v>609</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30"/>
      <c r="E12" s="231"/>
      <c r="F12" s="70"/>
      <c r="G12" s="70"/>
      <c r="J12" s="70"/>
      <c r="K12" s="70"/>
      <c r="L12" s="70"/>
    </row>
    <row r="13" spans="2:12" s="69" customFormat="1" ht="11.25">
      <c r="B13" s="230" t="s">
        <v>0</v>
      </c>
      <c r="E13" s="231"/>
      <c r="F13" s="70" t="s">
        <v>35</v>
      </c>
      <c r="G13" s="70"/>
      <c r="J13" s="70" t="s">
        <v>60</v>
      </c>
      <c r="K13" s="70"/>
      <c r="L13" s="70"/>
    </row>
    <row r="14" spans="2:12" s="69" customFormat="1" ht="11.25">
      <c r="B14" s="80" t="s">
        <v>1</v>
      </c>
      <c r="D14" s="81" t="s">
        <v>610</v>
      </c>
      <c r="E14" s="70"/>
      <c r="F14" s="69" t="s">
        <v>611</v>
      </c>
      <c r="H14" s="81" t="s">
        <v>38</v>
      </c>
      <c r="J14" s="69" t="s">
        <v>62</v>
      </c>
      <c r="L14" s="79" t="s">
        <v>63</v>
      </c>
    </row>
    <row r="15" spans="2:12" s="60" customFormat="1" ht="11.25">
      <c r="B15" s="80"/>
      <c r="C15" s="69"/>
      <c r="D15" s="81"/>
      <c r="E15" s="70"/>
      <c r="F15" s="69"/>
      <c r="G15" s="69"/>
      <c r="H15" s="81"/>
      <c r="I15" s="69"/>
      <c r="J15" s="69"/>
      <c r="K15" s="69"/>
      <c r="L15" s="79"/>
    </row>
    <row r="16" spans="2:12" s="60" customFormat="1" ht="11.25">
      <c r="B16" s="78" t="str">
        <f>HOME!A$561</f>
        <v>PANTHER</v>
      </c>
      <c r="C16" s="78" t="str">
        <f>HOME!B$561</f>
        <v>YARIMCA</v>
      </c>
      <c r="D16" s="64" t="str">
        <f>HOME!C$561</f>
        <v>TRYAR</v>
      </c>
      <c r="F16" s="78" t="e">
        <f>HOME!#REF!</f>
        <v>#REF!</v>
      </c>
      <c r="G16" s="78">
        <f>HOME!B$583</f>
        <v>0</v>
      </c>
      <c r="H16" s="64">
        <f>HOME!C$583</f>
        <v>0</v>
      </c>
      <c r="J16" s="78">
        <f>HOME!A$594</f>
        <v>0</v>
      </c>
      <c r="K16" s="78">
        <f>HOME!B$594</f>
        <v>0</v>
      </c>
      <c r="L16" s="64">
        <f>HOME!C$594</f>
        <v>0</v>
      </c>
    </row>
    <row r="17" spans="2:12" s="60" customFormat="1" ht="11.25">
      <c r="B17" s="78" t="str">
        <f>HOME!A$562</f>
        <v>TIGER SERVICE</v>
      </c>
      <c r="C17" s="78" t="str">
        <f>HOME!B$562</f>
        <v>YARIMCA</v>
      </c>
      <c r="D17" s="64" t="str">
        <f>HOME!C$562</f>
        <v>TRYAR</v>
      </c>
      <c r="F17" s="78" t="e">
        <f>HOME!#REF!</f>
        <v>#REF!</v>
      </c>
      <c r="G17" s="78" t="e">
        <f>HOME!#REF!</f>
        <v>#REF!</v>
      </c>
      <c r="H17" s="64" t="e">
        <f>HOME!#REF!</f>
        <v>#REF!</v>
      </c>
      <c r="J17" s="78">
        <f>HOME!A$596</f>
        <v>0</v>
      </c>
      <c r="K17" s="78">
        <f>HOME!B$596</f>
        <v>0</v>
      </c>
      <c r="L17" s="64">
        <f>HOME!C$596</f>
        <v>0</v>
      </c>
    </row>
    <row r="18" spans="2:12" s="60" customFormat="1" ht="11.25">
      <c r="B18" s="78" t="str">
        <f>HOME!A$564</f>
        <v>BRITANNIA</v>
      </c>
      <c r="C18" s="78" t="str">
        <f>HOME!B$564</f>
        <v>ZANZIBAR</v>
      </c>
      <c r="D18" s="64" t="str">
        <f>HOME!C$564</f>
        <v>TZZNZ</v>
      </c>
      <c r="F18" s="78" t="e">
        <f>HOME!#REF!</f>
        <v>#REF!</v>
      </c>
      <c r="G18" s="78" t="e">
        <f>HOME!#REF!</f>
        <v>#REF!</v>
      </c>
      <c r="H18" s="64" t="e">
        <f>HOME!#REF!</f>
        <v>#REF!</v>
      </c>
      <c r="J18" s="78">
        <f>HOME!A$599</f>
        <v>0</v>
      </c>
      <c r="K18" s="78">
        <f>HOME!B$599</f>
        <v>0</v>
      </c>
      <c r="L18" s="64">
        <f>HOME!C$599</f>
        <v>0</v>
      </c>
    </row>
    <row r="19" spans="2:12" s="60" customFormat="1" ht="11.25">
      <c r="B19" s="78" t="str">
        <f>HOME!A$569</f>
        <v>IPANEMA</v>
      </c>
      <c r="C19" s="78" t="str">
        <f>HOME!B$569</f>
        <v>ZARATE</v>
      </c>
      <c r="D19" s="64" t="str">
        <f>HOME!C$569</f>
        <v>ARZAE</v>
      </c>
      <c r="F19" s="78" t="e">
        <f>HOME!#REF!</f>
        <v>#REF!</v>
      </c>
      <c r="G19" s="78" t="e">
        <f>HOME!#REF!</f>
        <v>#REF!</v>
      </c>
      <c r="H19" s="64" t="e">
        <f>HOME!#REF!</f>
        <v>#REF!</v>
      </c>
      <c r="J19" s="78">
        <f>HOME!A$600</f>
        <v>0</v>
      </c>
      <c r="K19" s="78">
        <f>HOME!B$600</f>
        <v>0</v>
      </c>
      <c r="L19" s="64">
        <f>HOME!C$600</f>
        <v>0</v>
      </c>
    </row>
    <row r="20" spans="2:12" s="60" customFormat="1" ht="11.25">
      <c r="B20" s="78" t="str">
        <f>HOME!A$571</f>
        <v>BRITANNIA</v>
      </c>
      <c r="C20" s="78" t="str">
        <f>HOME!B$571</f>
        <v>ZEEBRUGGE</v>
      </c>
      <c r="D20" s="64" t="str">
        <f>HOME!C$571</f>
        <v>BEZEE</v>
      </c>
      <c r="F20" s="78" t="e">
        <f>HOME!#REF!</f>
        <v>#REF!</v>
      </c>
      <c r="G20" s="78" t="e">
        <f>HOME!#REF!</f>
        <v>#REF!</v>
      </c>
      <c r="H20" s="64" t="e">
        <f>HOME!#REF!</f>
        <v>#REF!</v>
      </c>
      <c r="J20" s="78">
        <f>HOME!A$595</f>
        <v>0</v>
      </c>
      <c r="K20" s="78">
        <f>HOME!B$595</f>
        <v>0</v>
      </c>
      <c r="L20" s="64">
        <f>HOME!C$595</f>
        <v>0</v>
      </c>
    </row>
    <row r="21" spans="2:12" s="60" customFormat="1" ht="11.25">
      <c r="B21" s="78" t="str">
        <f>HOME!A$572</f>
        <v>SWAN SERVICE</v>
      </c>
      <c r="C21" s="78" t="str">
        <f>HOME!B$572</f>
        <v>HAMBURG</v>
      </c>
      <c r="D21" s="64" t="str">
        <f>HOME!C$572</f>
        <v>DEHAM</v>
      </c>
      <c r="F21" s="78" t="str">
        <f>HOME!A$573</f>
        <v>SAMBAR / ALPACA</v>
      </c>
      <c r="G21" s="78" t="str">
        <f>HOME!B$573</f>
        <v>CALLAO</v>
      </c>
      <c r="H21" s="64" t="str">
        <f>HOME!C$573</f>
        <v>PECLL</v>
      </c>
      <c r="J21" s="78">
        <f>HOME!A$597</f>
        <v>0</v>
      </c>
      <c r="K21" s="78">
        <f>HOME!B$597</f>
        <v>0</v>
      </c>
      <c r="L21" s="64">
        <f>HOME!C$597</f>
        <v>0</v>
      </c>
    </row>
    <row r="22" spans="2:12" s="60" customFormat="1" ht="11.25">
      <c r="B22" s="78" t="e">
        <f>HOME!#REF!</f>
        <v>#REF!</v>
      </c>
      <c r="C22" s="78" t="e">
        <f>HOME!#REF!</f>
        <v>#REF!</v>
      </c>
      <c r="D22" s="64" t="e">
        <f>HOME!#REF!</f>
        <v>#REF!</v>
      </c>
      <c r="F22" s="78">
        <f>HOME!A$585</f>
        <v>0</v>
      </c>
      <c r="G22" s="78">
        <f>HOME!B$585</f>
        <v>0</v>
      </c>
      <c r="H22" s="64">
        <f>HOME!C$585</f>
        <v>0</v>
      </c>
      <c r="J22" s="78">
        <f>HOME!A$601</f>
        <v>0</v>
      </c>
      <c r="K22" s="78">
        <f>HOME!B$601</f>
        <v>0</v>
      </c>
      <c r="L22" s="64">
        <f>HOME!C$601</f>
        <v>0</v>
      </c>
    </row>
    <row r="23" spans="2:12" s="60" customFormat="1" ht="11.25">
      <c r="B23" s="78" t="str">
        <f>HOME!A$583</f>
        <v>ENDD</v>
      </c>
      <c r="C23" s="78" t="e">
        <f>HOME!#REF!</f>
        <v>#REF!</v>
      </c>
      <c r="D23" s="64" t="e">
        <f>HOME!#REF!</f>
        <v>#REF!</v>
      </c>
      <c r="F23" s="78">
        <f>HOME!A$586</f>
        <v>0</v>
      </c>
      <c r="G23" s="78">
        <f>HOME!B$586</f>
        <v>0</v>
      </c>
      <c r="H23" s="64">
        <f>HOME!C$586</f>
        <v>0</v>
      </c>
      <c r="J23" s="78">
        <f>HOME!A$598</f>
        <v>0</v>
      </c>
      <c r="K23" s="78">
        <f>HOME!B$598</f>
        <v>0</v>
      </c>
      <c r="L23" s="64">
        <f>HOME!C$598</f>
        <v>0</v>
      </c>
    </row>
    <row r="24" spans="2:12" s="60" customFormat="1" ht="11.25">
      <c r="G24" s="82"/>
      <c r="H24" s="79"/>
      <c r="J24" s="78"/>
    </row>
    <row r="25" spans="2:12" s="60" customFormat="1" ht="11.25">
      <c r="D25" s="79"/>
      <c r="G25" s="82"/>
      <c r="H25" s="79"/>
    </row>
    <row r="26" spans="2:12" s="60" customFormat="1" ht="11.25">
      <c r="B26" s="60" t="s">
        <v>33</v>
      </c>
      <c r="C26" s="60" t="s">
        <v>612</v>
      </c>
      <c r="D26" s="79"/>
      <c r="F26" s="60" t="s">
        <v>58</v>
      </c>
      <c r="G26" s="82" t="s">
        <v>59</v>
      </c>
      <c r="H26" s="82"/>
      <c r="I26" s="79"/>
      <c r="J26" s="60" t="s">
        <v>58</v>
      </c>
      <c r="K26" s="60" t="s">
        <v>88</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8" t="s">
        <v>93</v>
      </c>
      <c r="D2" s="44"/>
    </row>
    <row r="3" spans="3:20" s="6" customFormat="1" ht="33">
      <c r="C3" s="138"/>
      <c r="D3" s="44"/>
    </row>
    <row r="4" spans="3:20" ht="15.75">
      <c r="C4" s="45"/>
      <c r="D4" s="45"/>
      <c r="G4" s="1421" t="s">
        <v>9058</v>
      </c>
      <c r="H4" s="45"/>
      <c r="I4" s="45"/>
      <c r="J4" s="45"/>
      <c r="K4" s="45"/>
      <c r="L4" s="37"/>
      <c r="M4" s="37"/>
      <c r="N4" s="37"/>
    </row>
    <row r="5" spans="3:20" ht="15">
      <c r="C5" s="46"/>
      <c r="D5" s="46"/>
      <c r="E5" s="46"/>
      <c r="F5" s="46"/>
      <c r="G5" s="46"/>
      <c r="H5" s="46"/>
      <c r="I5" s="46"/>
      <c r="J5" s="46"/>
      <c r="K5" s="46"/>
      <c r="L5" s="37"/>
      <c r="M5" s="37"/>
      <c r="N5" s="37"/>
    </row>
    <row r="6" spans="3:20" s="14" customFormat="1" ht="19.5">
      <c r="C6" s="1380" t="s">
        <v>8758</v>
      </c>
      <c r="D6" s="1381"/>
      <c r="E6" s="1381"/>
      <c r="F6" s="1381"/>
      <c r="G6" s="1382"/>
      <c r="H6" s="1382"/>
      <c r="I6" s="1381"/>
      <c r="J6" s="1422"/>
      <c r="K6" s="1422"/>
      <c r="L6" s="1422"/>
      <c r="M6" s="1422"/>
      <c r="N6" s="1280"/>
      <c r="O6"/>
      <c r="P6"/>
      <c r="Q6"/>
      <c r="R6"/>
      <c r="S6"/>
      <c r="T6"/>
    </row>
    <row r="7" spans="3:20" s="14" customFormat="1" ht="22.5" hidden="1">
      <c r="C7" s="1383" t="s">
        <v>5233</v>
      </c>
      <c r="D7" s="1384"/>
      <c r="E7" s="1258" t="s">
        <v>96</v>
      </c>
      <c r="F7" s="1258" t="s">
        <v>4648</v>
      </c>
      <c r="G7" s="1258" t="s">
        <v>98</v>
      </c>
      <c r="H7" s="1258" t="s">
        <v>2077</v>
      </c>
      <c r="I7" s="1385" t="s">
        <v>4954</v>
      </c>
      <c r="J7" s="1384" t="s">
        <v>1127</v>
      </c>
      <c r="K7" s="1384" t="s">
        <v>1382</v>
      </c>
      <c r="L7" s="1385" t="s">
        <v>4955</v>
      </c>
      <c r="M7" s="1385" t="s">
        <v>1309</v>
      </c>
      <c r="N7" s="391" t="s">
        <v>735</v>
      </c>
      <c r="O7"/>
      <c r="P7"/>
      <c r="Q7"/>
      <c r="R7"/>
      <c r="S7"/>
      <c r="T7"/>
    </row>
    <row r="8" spans="3:20" s="14" customFormat="1" ht="19.5" hidden="1">
      <c r="C8" s="1383"/>
      <c r="D8" s="1386" t="s">
        <v>2599</v>
      </c>
      <c r="E8" s="1258"/>
      <c r="F8" s="208" t="s">
        <v>3656</v>
      </c>
      <c r="G8" s="1258"/>
      <c r="H8" s="1258"/>
      <c r="I8" s="208" t="s">
        <v>3238</v>
      </c>
      <c r="J8" s="208" t="s">
        <v>3218</v>
      </c>
      <c r="K8" s="208" t="s">
        <v>4571</v>
      </c>
      <c r="L8" s="208" t="s">
        <v>8405</v>
      </c>
      <c r="M8" s="208" t="s">
        <v>7306</v>
      </c>
      <c r="N8" s="86" t="s">
        <v>3048</v>
      </c>
      <c r="O8"/>
      <c r="P8"/>
      <c r="Q8"/>
      <c r="R8"/>
      <c r="S8"/>
      <c r="T8"/>
    </row>
    <row r="9" spans="3:20" s="14" customFormat="1" ht="19.5" hidden="1">
      <c r="C9" s="439" t="s">
        <v>404</v>
      </c>
      <c r="D9" s="229" t="s">
        <v>9059</v>
      </c>
      <c r="E9" s="229">
        <v>43932</v>
      </c>
      <c r="F9" s="1387" t="s">
        <v>391</v>
      </c>
      <c r="G9" s="1388" t="s">
        <v>9060</v>
      </c>
      <c r="H9" s="1388" t="s">
        <v>9061</v>
      </c>
      <c r="I9" s="234">
        <v>43952</v>
      </c>
      <c r="J9" s="238">
        <f>I9+26</f>
        <v>43978</v>
      </c>
      <c r="K9" s="238">
        <f>I9+29</f>
        <v>43981</v>
      </c>
      <c r="L9" s="238">
        <f>I9+31</f>
        <v>43983</v>
      </c>
      <c r="M9" s="238">
        <f>I9+33</f>
        <v>43985</v>
      </c>
      <c r="N9" s="426">
        <f>I9+34</f>
        <v>43986</v>
      </c>
      <c r="O9"/>
      <c r="P9"/>
      <c r="Q9"/>
      <c r="R9"/>
      <c r="S9"/>
      <c r="T9"/>
    </row>
    <row r="10" spans="3:20" s="14" customFormat="1" ht="19.5" hidden="1">
      <c r="C10" s="1210" t="s">
        <v>9062</v>
      </c>
      <c r="D10" s="73" t="s">
        <v>9063</v>
      </c>
      <c r="E10" s="73">
        <v>43935</v>
      </c>
      <c r="F10" s="1211">
        <v>43948</v>
      </c>
      <c r="G10" s="1389"/>
      <c r="H10" s="1389"/>
      <c r="I10" s="228"/>
      <c r="J10" s="228"/>
      <c r="K10" s="228"/>
      <c r="L10" s="228"/>
      <c r="M10" s="228"/>
      <c r="N10" s="427"/>
      <c r="O10"/>
      <c r="P10"/>
      <c r="Q10"/>
      <c r="R10"/>
      <c r="S10"/>
      <c r="T10"/>
    </row>
    <row r="11" spans="3:20" s="14" customFormat="1" ht="19.5" hidden="1">
      <c r="C11" s="439" t="s">
        <v>404</v>
      </c>
      <c r="D11" s="229" t="s">
        <v>9064</v>
      </c>
      <c r="E11" s="229">
        <v>43939</v>
      </c>
      <c r="F11" s="1387" t="s">
        <v>391</v>
      </c>
      <c r="G11" s="1388" t="s">
        <v>9065</v>
      </c>
      <c r="H11" s="1388" t="s">
        <v>9066</v>
      </c>
      <c r="I11" s="234">
        <v>43959</v>
      </c>
      <c r="J11" s="238">
        <f>I11+26</f>
        <v>43985</v>
      </c>
      <c r="K11" s="238">
        <f>I11+29</f>
        <v>43988</v>
      </c>
      <c r="L11" s="238">
        <f>I11+31</f>
        <v>43990</v>
      </c>
      <c r="M11" s="238">
        <f>I11+33</f>
        <v>43992</v>
      </c>
      <c r="N11" s="426">
        <f>I11+34</f>
        <v>43993</v>
      </c>
      <c r="O11"/>
      <c r="P11"/>
      <c r="Q11"/>
      <c r="R11"/>
      <c r="S11"/>
      <c r="T11"/>
    </row>
    <row r="12" spans="3:20" s="14" customFormat="1" ht="19.5" hidden="1">
      <c r="C12" s="1210"/>
      <c r="D12" s="73"/>
      <c r="E12" s="73"/>
      <c r="F12" s="1390"/>
      <c r="G12" s="1389"/>
      <c r="H12" s="1389"/>
      <c r="I12" s="228"/>
      <c r="J12" s="228"/>
      <c r="K12" s="228"/>
      <c r="L12" s="228"/>
      <c r="M12" s="228"/>
      <c r="N12" s="427"/>
      <c r="O12"/>
      <c r="P12"/>
      <c r="Q12"/>
      <c r="R12"/>
      <c r="S12"/>
      <c r="T12"/>
    </row>
    <row r="13" spans="3:20" s="14" customFormat="1" ht="19.5" hidden="1">
      <c r="C13" s="1391"/>
      <c r="D13" s="229"/>
      <c r="E13" s="229"/>
      <c r="F13" s="1392"/>
      <c r="G13" s="1388" t="s">
        <v>9067</v>
      </c>
      <c r="H13" s="1388" t="s">
        <v>9068</v>
      </c>
      <c r="I13" s="234">
        <v>43966</v>
      </c>
      <c r="J13" s="238">
        <f>I13+26</f>
        <v>43992</v>
      </c>
      <c r="K13" s="238">
        <f>I13+29</f>
        <v>43995</v>
      </c>
      <c r="L13" s="238">
        <f>I13+31</f>
        <v>43997</v>
      </c>
      <c r="M13" s="238">
        <f>I13+33</f>
        <v>43999</v>
      </c>
      <c r="N13" s="426">
        <f>J13+33</f>
        <v>44025</v>
      </c>
      <c r="O13"/>
      <c r="P13"/>
      <c r="Q13"/>
      <c r="R13"/>
      <c r="S13"/>
      <c r="T13"/>
    </row>
    <row r="14" spans="3:20" s="14" customFormat="1" ht="19.5" hidden="1">
      <c r="C14" s="1210"/>
      <c r="D14" s="73"/>
      <c r="E14" s="73"/>
      <c r="F14" s="1211"/>
      <c r="G14" s="1389"/>
      <c r="H14" s="1389"/>
      <c r="I14" s="228"/>
      <c r="J14" s="228"/>
      <c r="K14" s="228"/>
      <c r="L14" s="228"/>
      <c r="M14" s="228"/>
      <c r="N14" s="427"/>
      <c r="O14"/>
      <c r="P14"/>
      <c r="Q14"/>
      <c r="R14"/>
      <c r="S14"/>
      <c r="T14"/>
    </row>
    <row r="15" spans="3:20" s="14" customFormat="1" ht="19.5" hidden="1">
      <c r="C15" s="1391" t="s">
        <v>3346</v>
      </c>
      <c r="D15" s="229" t="s">
        <v>9069</v>
      </c>
      <c r="E15" s="229">
        <v>43952</v>
      </c>
      <c r="F15" s="1392">
        <v>43966</v>
      </c>
      <c r="G15" s="1393" t="s">
        <v>9070</v>
      </c>
      <c r="H15" s="1393" t="s">
        <v>9071</v>
      </c>
      <c r="I15" s="102">
        <v>43973</v>
      </c>
      <c r="J15" s="238">
        <f>I15+26</f>
        <v>43999</v>
      </c>
      <c r="K15" s="238">
        <f>I15+29</f>
        <v>44002</v>
      </c>
      <c r="L15" s="238">
        <f>I15+31</f>
        <v>44004</v>
      </c>
      <c r="M15" s="238">
        <f>I15+33</f>
        <v>44006</v>
      </c>
      <c r="N15" s="426">
        <f>J15+33</f>
        <v>44032</v>
      </c>
      <c r="O15"/>
      <c r="P15"/>
      <c r="Q15"/>
      <c r="R15"/>
      <c r="S15"/>
      <c r="T15"/>
    </row>
    <row r="16" spans="3:20" s="14" customFormat="1" ht="19.5" hidden="1">
      <c r="C16" s="439" t="s">
        <v>404</v>
      </c>
      <c r="D16" s="229" t="s">
        <v>9072</v>
      </c>
      <c r="E16" s="229">
        <v>43953</v>
      </c>
      <c r="F16" s="1387" t="s">
        <v>391</v>
      </c>
      <c r="G16" s="1388"/>
      <c r="H16" s="1388"/>
      <c r="I16" s="234"/>
      <c r="J16" s="238"/>
      <c r="K16" s="238"/>
      <c r="L16" s="238"/>
      <c r="M16" s="238"/>
      <c r="N16" s="426"/>
      <c r="O16"/>
      <c r="P16"/>
      <c r="Q16"/>
      <c r="R16"/>
      <c r="S16"/>
      <c r="T16"/>
    </row>
    <row r="17" spans="1:14" s="14" customFormat="1" ht="19.5" hidden="1">
      <c r="A17" s="681"/>
      <c r="B17" s="681"/>
      <c r="C17" s="1210" t="s">
        <v>9073</v>
      </c>
      <c r="D17" s="73" t="s">
        <v>9074</v>
      </c>
      <c r="E17" s="73">
        <v>43956</v>
      </c>
      <c r="F17" s="1390">
        <v>43969</v>
      </c>
      <c r="G17" s="1389"/>
      <c r="H17" s="1389"/>
      <c r="I17" s="228"/>
      <c r="J17" s="228"/>
      <c r="K17" s="228"/>
      <c r="L17" s="228"/>
      <c r="M17" s="228"/>
      <c r="N17" s="427"/>
    </row>
    <row r="18" spans="1:14" s="14" customFormat="1" ht="19.5" hidden="1">
      <c r="A18" s="681"/>
      <c r="B18" s="681"/>
      <c r="C18" s="1391" t="s">
        <v>3326</v>
      </c>
      <c r="D18" s="229" t="s">
        <v>3327</v>
      </c>
      <c r="E18" s="229">
        <v>43960</v>
      </c>
      <c r="F18" s="1392">
        <f>E18+13</f>
        <v>43973</v>
      </c>
      <c r="G18" s="1388" t="s">
        <v>7619</v>
      </c>
      <c r="H18" s="1388" t="s">
        <v>9075</v>
      </c>
      <c r="I18" s="234">
        <v>43980</v>
      </c>
      <c r="J18" s="238">
        <f>I18+26</f>
        <v>44006</v>
      </c>
      <c r="K18" s="238">
        <f>I18+29</f>
        <v>44009</v>
      </c>
      <c r="L18" s="238">
        <f>I18+31</f>
        <v>44011</v>
      </c>
      <c r="M18" s="238">
        <f>I18+33</f>
        <v>44013</v>
      </c>
      <c r="N18" s="426">
        <f>J18+33</f>
        <v>44039</v>
      </c>
    </row>
    <row r="19" spans="1:14" s="14" customFormat="1" ht="19.5" hidden="1">
      <c r="A19" s="681"/>
      <c r="B19" s="681"/>
      <c r="C19" s="1210"/>
      <c r="D19" s="73"/>
      <c r="E19" s="73"/>
      <c r="F19" s="1211"/>
      <c r="G19" s="1389"/>
      <c r="H19" s="1389"/>
      <c r="I19" s="228"/>
      <c r="J19" s="228"/>
      <c r="K19" s="228"/>
      <c r="L19" s="228"/>
      <c r="M19" s="228"/>
      <c r="N19" s="427"/>
    </row>
    <row r="20" spans="1:14" s="14" customFormat="1" ht="19.5" hidden="1">
      <c r="A20" s="681"/>
      <c r="B20" s="681"/>
      <c r="C20" s="1391" t="s">
        <v>2089</v>
      </c>
      <c r="D20" s="229" t="s">
        <v>9076</v>
      </c>
      <c r="E20" s="229">
        <v>43967</v>
      </c>
      <c r="F20" s="1392">
        <f>E20+13</f>
        <v>43980</v>
      </c>
      <c r="G20" s="1388" t="s">
        <v>9077</v>
      </c>
      <c r="H20" s="1388" t="s">
        <v>9078</v>
      </c>
      <c r="I20" s="234">
        <v>43987</v>
      </c>
      <c r="J20" s="238">
        <f>I20+26</f>
        <v>44013</v>
      </c>
      <c r="K20" s="238">
        <f>I20+29</f>
        <v>44016</v>
      </c>
      <c r="L20" s="238">
        <f>I20+31</f>
        <v>44018</v>
      </c>
      <c r="M20" s="238">
        <f>I20+33</f>
        <v>44020</v>
      </c>
      <c r="N20" s="426">
        <f>J20+33</f>
        <v>44046</v>
      </c>
    </row>
    <row r="21" spans="1:14" s="14" customFormat="1" ht="19.5" hidden="1">
      <c r="A21" s="681"/>
      <c r="B21" s="681"/>
      <c r="C21" s="1210"/>
      <c r="D21" s="73"/>
      <c r="E21" s="73"/>
      <c r="F21" s="1390"/>
      <c r="G21" s="1394" t="s">
        <v>9079</v>
      </c>
      <c r="H21" s="1389"/>
      <c r="I21" s="228"/>
      <c r="J21" s="228"/>
      <c r="K21" s="228"/>
      <c r="L21" s="228"/>
      <c r="M21" s="228"/>
      <c r="N21" s="427"/>
    </row>
    <row r="22" spans="1:14" s="14" customFormat="1" ht="19.5" hidden="1">
      <c r="A22" s="681"/>
      <c r="B22" s="681"/>
      <c r="C22" s="1391" t="s">
        <v>412</v>
      </c>
      <c r="D22" s="229" t="s">
        <v>9080</v>
      </c>
      <c r="E22" s="229">
        <f>E20+7</f>
        <v>43974</v>
      </c>
      <c r="F22" s="1392">
        <f>E22+13</f>
        <v>43987</v>
      </c>
      <c r="G22" s="1388" t="s">
        <v>9081</v>
      </c>
      <c r="H22" s="1388" t="s">
        <v>9082</v>
      </c>
      <c r="I22" s="234">
        <v>43994</v>
      </c>
      <c r="J22" s="238">
        <f>I22+26</f>
        <v>44020</v>
      </c>
      <c r="K22" s="238">
        <f>I22+29</f>
        <v>44023</v>
      </c>
      <c r="L22" s="238">
        <f>I22+31</f>
        <v>44025</v>
      </c>
      <c r="M22" s="238">
        <f>I22+33</f>
        <v>44027</v>
      </c>
      <c r="N22" s="426">
        <f>J22+33</f>
        <v>44053</v>
      </c>
    </row>
    <row r="23" spans="1:14" s="14" customFormat="1" ht="19.5" hidden="1">
      <c r="A23" s="681"/>
      <c r="B23" s="681"/>
      <c r="C23" s="1210"/>
      <c r="D23" s="73"/>
      <c r="E23" s="73"/>
      <c r="F23" s="1211"/>
      <c r="G23" s="1389"/>
      <c r="H23" s="1389"/>
      <c r="I23" s="228"/>
      <c r="J23" s="228"/>
      <c r="K23" s="228"/>
      <c r="L23" s="228"/>
      <c r="M23" s="228"/>
      <c r="N23" s="427"/>
    </row>
    <row r="24" spans="1:14" s="14" customFormat="1" ht="19.5" hidden="1">
      <c r="A24" s="681" t="s">
        <v>2813</v>
      </c>
      <c r="B24" s="681"/>
      <c r="C24" s="1395" t="s">
        <v>3392</v>
      </c>
      <c r="D24" s="229" t="s">
        <v>8944</v>
      </c>
      <c r="E24" s="229">
        <v>43984</v>
      </c>
      <c r="F24" s="1392">
        <v>43997</v>
      </c>
      <c r="G24" s="1388" t="s">
        <v>7619</v>
      </c>
      <c r="H24" s="1388" t="s">
        <v>9083</v>
      </c>
      <c r="I24" s="234">
        <v>44001</v>
      </c>
      <c r="J24" s="238">
        <f>I24+26</f>
        <v>44027</v>
      </c>
      <c r="K24" s="238">
        <f>I24+29</f>
        <v>44030</v>
      </c>
      <c r="L24" s="238">
        <f>I24+31</f>
        <v>44032</v>
      </c>
      <c r="M24" s="238">
        <f>I24+33</f>
        <v>44034</v>
      </c>
      <c r="N24" s="426">
        <f>J24+33</f>
        <v>44060</v>
      </c>
    </row>
    <row r="25" spans="1:14" s="14" customFormat="1" ht="19.5" hidden="1">
      <c r="A25" s="681"/>
      <c r="B25" s="681"/>
      <c r="C25" s="1210"/>
      <c r="D25" s="73"/>
      <c r="E25" s="73"/>
      <c r="F25" s="1390"/>
      <c r="G25" s="1394" t="s">
        <v>9084</v>
      </c>
      <c r="H25" s="1389"/>
      <c r="I25" s="228"/>
      <c r="J25" s="228"/>
      <c r="K25" s="228"/>
      <c r="L25" s="228"/>
      <c r="M25" s="228"/>
      <c r="N25" s="427"/>
    </row>
    <row r="26" spans="1:14" s="14" customFormat="1" ht="19.5" hidden="1">
      <c r="A26" s="681"/>
      <c r="B26" s="681"/>
      <c r="C26" s="1391" t="s">
        <v>9085</v>
      </c>
      <c r="D26" s="229" t="s">
        <v>9086</v>
      </c>
      <c r="E26" s="229">
        <v>43988</v>
      </c>
      <c r="F26" s="1392" t="s">
        <v>9087</v>
      </c>
      <c r="G26" s="1388" t="s">
        <v>6973</v>
      </c>
      <c r="H26" s="1388" t="s">
        <v>9088</v>
      </c>
      <c r="I26" s="234" t="s">
        <v>9089</v>
      </c>
      <c r="J26" s="238">
        <v>44034</v>
      </c>
      <c r="K26" s="238">
        <v>44037</v>
      </c>
      <c r="L26" s="238">
        <v>44039</v>
      </c>
      <c r="M26" s="238">
        <v>44041</v>
      </c>
      <c r="N26" s="426">
        <v>44041</v>
      </c>
    </row>
    <row r="27" spans="1:14" s="14" customFormat="1" ht="19.5" hidden="1">
      <c r="A27" s="681"/>
      <c r="B27" s="681"/>
      <c r="C27" s="1210"/>
      <c r="D27" s="73"/>
      <c r="E27" s="73"/>
      <c r="F27" s="1211"/>
      <c r="G27" s="1389"/>
      <c r="H27" s="1389"/>
      <c r="I27" s="228"/>
      <c r="J27" s="228"/>
      <c r="K27" s="228"/>
      <c r="L27" s="228"/>
      <c r="M27" s="228"/>
      <c r="N27" s="427"/>
    </row>
    <row r="28" spans="1:14" s="14" customFormat="1" ht="19.5" hidden="1">
      <c r="A28" s="681"/>
      <c r="B28" s="681"/>
      <c r="C28" s="1391" t="s">
        <v>3413</v>
      </c>
      <c r="D28" s="457" t="s">
        <v>9090</v>
      </c>
      <c r="E28" s="229">
        <v>43988</v>
      </c>
      <c r="F28" s="1392">
        <v>44008</v>
      </c>
      <c r="G28" s="1388" t="s">
        <v>5211</v>
      </c>
      <c r="H28" s="1388" t="s">
        <v>9091</v>
      </c>
      <c r="I28" s="234">
        <v>44015</v>
      </c>
      <c r="J28" s="238">
        <f>I28+26</f>
        <v>44041</v>
      </c>
      <c r="K28" s="238">
        <f>I28+29</f>
        <v>44044</v>
      </c>
      <c r="L28" s="238">
        <f>I28+31</f>
        <v>44046</v>
      </c>
      <c r="M28" s="238">
        <f>I28+33</f>
        <v>44048</v>
      </c>
      <c r="N28" s="426">
        <f>J28+33</f>
        <v>44074</v>
      </c>
    </row>
    <row r="29" spans="1:14" s="14" customFormat="1" ht="19.5" hidden="1">
      <c r="A29" s="681"/>
      <c r="B29" s="681"/>
      <c r="C29" s="1210"/>
      <c r="D29" s="1396"/>
      <c r="E29" s="73"/>
      <c r="F29" s="1390"/>
      <c r="G29" s="1389"/>
      <c r="H29" s="1389"/>
      <c r="I29" s="228"/>
      <c r="J29" s="228"/>
      <c r="K29" s="228"/>
      <c r="L29" s="228"/>
      <c r="M29" s="228"/>
      <c r="N29" s="427"/>
    </row>
    <row r="30" spans="1:14" s="14" customFormat="1" ht="19.5" hidden="1">
      <c r="A30" s="681"/>
      <c r="B30" s="681"/>
      <c r="C30" s="1391" t="s">
        <v>3398</v>
      </c>
      <c r="D30" s="457" t="s">
        <v>9090</v>
      </c>
      <c r="E30" s="229">
        <v>44005</v>
      </c>
      <c r="F30" s="1392">
        <v>44017</v>
      </c>
      <c r="G30" s="1388" t="s">
        <v>9092</v>
      </c>
      <c r="H30" s="1388" t="s">
        <v>9093</v>
      </c>
      <c r="I30" s="234">
        <v>44022</v>
      </c>
      <c r="J30" s="238">
        <f>I30+26</f>
        <v>44048</v>
      </c>
      <c r="K30" s="238">
        <f>I30+29</f>
        <v>44051</v>
      </c>
      <c r="L30" s="238">
        <f>I30+31</f>
        <v>44053</v>
      </c>
      <c r="M30" s="238">
        <f>I30+33</f>
        <v>44055</v>
      </c>
      <c r="N30" s="426">
        <f>I30+35</f>
        <v>44057</v>
      </c>
    </row>
    <row r="31" spans="1:14" s="14" customFormat="1" ht="19.5" hidden="1">
      <c r="A31" s="681"/>
      <c r="B31" s="681"/>
      <c r="C31" s="1210"/>
      <c r="D31" s="1396"/>
      <c r="E31" s="73"/>
      <c r="F31" s="1211"/>
      <c r="G31" s="1389"/>
      <c r="H31" s="1389"/>
      <c r="I31" s="228"/>
      <c r="J31" s="228"/>
      <c r="K31" s="228"/>
      <c r="L31" s="228"/>
      <c r="M31" s="228"/>
      <c r="N31" s="427"/>
    </row>
    <row r="32" spans="1:14" s="14" customFormat="1" ht="19.5" hidden="1">
      <c r="A32" s="681"/>
      <c r="B32" s="681"/>
      <c r="C32" s="1391" t="s">
        <v>3416</v>
      </c>
      <c r="D32" s="229" t="s">
        <v>9094</v>
      </c>
      <c r="E32" s="229">
        <v>44014</v>
      </c>
      <c r="F32" s="1392">
        <v>44026</v>
      </c>
      <c r="G32" s="1388" t="s">
        <v>9095</v>
      </c>
      <c r="H32" s="1388" t="s">
        <v>9096</v>
      </c>
      <c r="I32" s="234">
        <v>44029</v>
      </c>
      <c r="J32" s="238">
        <f>I32+26</f>
        <v>44055</v>
      </c>
      <c r="K32" s="238">
        <f>I32+29</f>
        <v>44058</v>
      </c>
      <c r="L32" s="238">
        <f>I32+31</f>
        <v>44060</v>
      </c>
      <c r="M32" s="238">
        <f>I32+33</f>
        <v>44062</v>
      </c>
      <c r="N32" s="426">
        <f>I32+35</f>
        <v>44064</v>
      </c>
    </row>
    <row r="34" spans="1:14" s="14" customFormat="1" ht="19.5" hidden="1">
      <c r="A34" s="681"/>
      <c r="B34" s="681"/>
      <c r="C34" s="1391" t="s">
        <v>2510</v>
      </c>
      <c r="D34" s="229" t="s">
        <v>9097</v>
      </c>
      <c r="E34" s="229">
        <v>44016</v>
      </c>
      <c r="F34" s="1392">
        <v>44029</v>
      </c>
      <c r="G34" s="1388" t="s">
        <v>9067</v>
      </c>
      <c r="H34" s="1388" t="s">
        <v>9098</v>
      </c>
      <c r="I34" s="234">
        <v>44036</v>
      </c>
      <c r="J34" s="238">
        <f>I34+26</f>
        <v>44062</v>
      </c>
      <c r="K34" s="238">
        <f>I34+29</f>
        <v>44065</v>
      </c>
      <c r="L34" s="238">
        <f>I34+31</f>
        <v>44067</v>
      </c>
      <c r="M34" s="238">
        <f>I34+33</f>
        <v>44069</v>
      </c>
      <c r="N34" s="426">
        <f>I34+35</f>
        <v>44071</v>
      </c>
    </row>
    <row r="35" spans="1:14" s="14" customFormat="1" ht="19.5" hidden="1">
      <c r="A35" s="681"/>
      <c r="B35" s="681"/>
      <c r="C35" s="1210"/>
      <c r="D35" s="73"/>
      <c r="E35" s="73"/>
      <c r="F35" s="1390"/>
      <c r="G35" s="1389"/>
      <c r="H35" s="1389"/>
      <c r="I35" s="228"/>
      <c r="J35" s="228"/>
      <c r="K35" s="228"/>
      <c r="L35" s="228"/>
      <c r="M35" s="228"/>
      <c r="N35" s="427"/>
    </row>
    <row r="36" spans="1:14" s="14" customFormat="1" ht="19.5" hidden="1">
      <c r="A36" s="681"/>
      <c r="B36" s="681"/>
      <c r="C36" s="1391" t="s">
        <v>3362</v>
      </c>
      <c r="D36" s="229" t="s">
        <v>9099</v>
      </c>
      <c r="E36" s="229">
        <v>44023</v>
      </c>
      <c r="F36" s="1397">
        <v>44036</v>
      </c>
      <c r="G36" s="1388" t="s">
        <v>9100</v>
      </c>
      <c r="H36" s="1388" t="s">
        <v>9101</v>
      </c>
      <c r="I36" s="234">
        <v>44043</v>
      </c>
      <c r="J36" s="238">
        <f>I36+26</f>
        <v>44069</v>
      </c>
      <c r="K36" s="238">
        <f>I36+29</f>
        <v>44072</v>
      </c>
      <c r="L36" s="238">
        <f>I36+31</f>
        <v>44074</v>
      </c>
      <c r="M36" s="238">
        <f>I36+33</f>
        <v>44076</v>
      </c>
      <c r="N36" s="426">
        <f>I36+35</f>
        <v>44078</v>
      </c>
    </row>
    <row r="37" spans="1:14" s="14" customFormat="1" ht="19.5" hidden="1">
      <c r="A37" s="681"/>
      <c r="B37" s="681"/>
      <c r="C37" s="1293" t="s">
        <v>9102</v>
      </c>
      <c r="D37" s="1210" t="s">
        <v>9103</v>
      </c>
      <c r="E37" s="228">
        <v>44028</v>
      </c>
      <c r="F37" s="1398">
        <v>44039</v>
      </c>
      <c r="G37" s="1389"/>
      <c r="H37" s="1389"/>
      <c r="I37" s="228"/>
      <c r="J37" s="228"/>
      <c r="K37" s="228"/>
      <c r="L37" s="228"/>
      <c r="M37" s="228"/>
      <c r="N37" s="427"/>
    </row>
    <row r="38" spans="1:14" s="14" customFormat="1" ht="19.5" hidden="1">
      <c r="A38" s="681" t="s">
        <v>9104</v>
      </c>
      <c r="B38" s="681"/>
      <c r="C38" s="493" t="s">
        <v>9105</v>
      </c>
      <c r="D38" s="281" t="s">
        <v>9106</v>
      </c>
      <c r="E38" s="229">
        <v>44035</v>
      </c>
      <c r="F38" s="1397">
        <v>44046</v>
      </c>
      <c r="G38" s="1388" t="s">
        <v>9107</v>
      </c>
      <c r="H38" s="1388" t="s">
        <v>9108</v>
      </c>
      <c r="I38" s="234">
        <v>44050</v>
      </c>
      <c r="J38" s="238">
        <f>I38+26</f>
        <v>44076</v>
      </c>
      <c r="K38" s="238">
        <f>I38+29</f>
        <v>44079</v>
      </c>
      <c r="L38" s="238">
        <f>I38+31</f>
        <v>44081</v>
      </c>
      <c r="M38" s="238">
        <f>I38+33</f>
        <v>44083</v>
      </c>
      <c r="N38" s="426">
        <f>I38+35</f>
        <v>44085</v>
      </c>
    </row>
    <row r="39" spans="1:14" s="14" customFormat="1" ht="19.5" hidden="1">
      <c r="A39" s="681"/>
      <c r="B39" s="681"/>
      <c r="C39" s="1399"/>
      <c r="D39" s="1210"/>
      <c r="E39" s="228"/>
      <c r="F39" s="1400"/>
      <c r="G39" s="1389"/>
      <c r="H39" s="1389"/>
      <c r="I39" s="228"/>
      <c r="J39" s="228"/>
      <c r="K39" s="228"/>
      <c r="L39" s="228"/>
      <c r="M39" s="228"/>
      <c r="N39" s="427"/>
    </row>
    <row r="40" spans="1:14" s="14" customFormat="1" ht="19.5" hidden="1">
      <c r="A40" s="681" t="s">
        <v>3673</v>
      </c>
      <c r="B40" s="681"/>
      <c r="C40" s="493" t="s">
        <v>9109</v>
      </c>
      <c r="D40" s="281" t="s">
        <v>9110</v>
      </c>
      <c r="E40" s="229">
        <v>44042</v>
      </c>
      <c r="F40" s="1397">
        <v>44053</v>
      </c>
      <c r="G40" s="1388" t="s">
        <v>9077</v>
      </c>
      <c r="H40" s="1388" t="s">
        <v>9111</v>
      </c>
      <c r="I40" s="234">
        <v>44057</v>
      </c>
      <c r="J40" s="238">
        <f>I40+26</f>
        <v>44083</v>
      </c>
      <c r="K40" s="238">
        <f>I40+29</f>
        <v>44086</v>
      </c>
      <c r="L40" s="238">
        <f>I40+31</f>
        <v>44088</v>
      </c>
      <c r="M40" s="238">
        <f>I40+33</f>
        <v>44090</v>
      </c>
      <c r="N40" s="426">
        <f>I40+35</f>
        <v>44092</v>
      </c>
    </row>
    <row r="41" spans="1:14" s="14" customFormat="1" ht="19.5" hidden="1">
      <c r="A41" s="681"/>
      <c r="B41" s="681"/>
      <c r="C41" s="1399"/>
      <c r="D41" s="1210"/>
      <c r="E41" s="228"/>
      <c r="F41" s="1109"/>
      <c r="G41" s="1389"/>
      <c r="H41" s="1389"/>
      <c r="I41" s="228"/>
      <c r="J41" s="228"/>
      <c r="K41" s="228"/>
      <c r="L41" s="228"/>
      <c r="M41" s="228"/>
      <c r="N41" s="427"/>
    </row>
    <row r="42" spans="1:14" s="14" customFormat="1" ht="19.5" hidden="1">
      <c r="A42" s="681" t="s">
        <v>9112</v>
      </c>
      <c r="B42" s="681"/>
      <c r="C42" s="493" t="s">
        <v>9113</v>
      </c>
      <c r="D42" s="281" t="s">
        <v>9114</v>
      </c>
      <c r="E42" s="229">
        <v>44049</v>
      </c>
      <c r="F42" s="1397">
        <v>44060</v>
      </c>
      <c r="G42" s="1388" t="s">
        <v>9081</v>
      </c>
      <c r="H42" s="1388" t="s">
        <v>9115</v>
      </c>
      <c r="I42" s="234">
        <v>44064</v>
      </c>
      <c r="J42" s="238">
        <f>I42+26</f>
        <v>44090</v>
      </c>
      <c r="K42" s="238">
        <f>I42+29</f>
        <v>44093</v>
      </c>
      <c r="L42" s="238">
        <f>I42+31</f>
        <v>44095</v>
      </c>
      <c r="M42" s="238">
        <f>I42+33</f>
        <v>44097</v>
      </c>
      <c r="N42" s="426">
        <f>I42+35</f>
        <v>44099</v>
      </c>
    </row>
    <row r="43" spans="1:14" s="14" customFormat="1" ht="19.5" hidden="1">
      <c r="A43" s="681"/>
      <c r="B43" s="681"/>
      <c r="C43" s="1399"/>
      <c r="D43" s="1210"/>
      <c r="E43" s="228"/>
      <c r="F43" s="1400"/>
      <c r="G43" s="1389"/>
      <c r="H43" s="1389"/>
      <c r="I43" s="228"/>
      <c r="J43" s="228"/>
      <c r="K43" s="228"/>
      <c r="L43" s="228"/>
      <c r="M43" s="228"/>
      <c r="N43" s="427"/>
    </row>
    <row r="44" spans="1:14" s="14" customFormat="1" ht="19.5" hidden="1">
      <c r="A44" s="681" t="s">
        <v>9116</v>
      </c>
      <c r="B44" s="681"/>
      <c r="C44" s="493" t="s">
        <v>9117</v>
      </c>
      <c r="D44" s="281" t="s">
        <v>9118</v>
      </c>
      <c r="E44" s="229">
        <v>44056</v>
      </c>
      <c r="F44" s="1397">
        <v>44067</v>
      </c>
      <c r="G44" s="1388" t="s">
        <v>7619</v>
      </c>
      <c r="H44" s="1388" t="s">
        <v>9119</v>
      </c>
      <c r="I44" s="234">
        <v>44071</v>
      </c>
      <c r="J44" s="238">
        <f>I44+26</f>
        <v>44097</v>
      </c>
      <c r="K44" s="238">
        <f>I44+29</f>
        <v>44100</v>
      </c>
      <c r="L44" s="238">
        <f>I44+31</f>
        <v>44102</v>
      </c>
      <c r="M44" s="238">
        <f>I44+33</f>
        <v>44104</v>
      </c>
      <c r="N44" s="426">
        <f>I44+35</f>
        <v>44106</v>
      </c>
    </row>
    <row r="45" spans="1:14" s="14" customFormat="1" ht="19.5" hidden="1">
      <c r="A45" s="681"/>
      <c r="B45" s="681"/>
      <c r="C45" s="1399"/>
      <c r="D45" s="1210"/>
      <c r="E45" s="228"/>
      <c r="F45" s="1109"/>
      <c r="G45" s="1389"/>
      <c r="H45" s="1389"/>
      <c r="I45" s="228"/>
      <c r="J45" s="228"/>
      <c r="K45" s="228"/>
      <c r="L45" s="228"/>
      <c r="M45" s="228"/>
      <c r="N45" s="427"/>
    </row>
    <row r="46" spans="1:14" s="14" customFormat="1" ht="19.5" hidden="1">
      <c r="A46" s="681"/>
      <c r="B46" s="681"/>
      <c r="C46" s="1391" t="s">
        <v>412</v>
      </c>
      <c r="D46" s="229" t="s">
        <v>9120</v>
      </c>
      <c r="E46" s="229">
        <v>44058</v>
      </c>
      <c r="F46" s="1392">
        <v>44071</v>
      </c>
      <c r="G46" s="1388" t="s">
        <v>6973</v>
      </c>
      <c r="H46" s="1388" t="s">
        <v>9121</v>
      </c>
      <c r="I46" s="234">
        <v>44078</v>
      </c>
      <c r="J46" s="238">
        <f>I46+26</f>
        <v>44104</v>
      </c>
      <c r="K46" s="238">
        <f>I46+29</f>
        <v>44107</v>
      </c>
      <c r="L46" s="238">
        <f>I46+31</f>
        <v>44109</v>
      </c>
      <c r="M46" s="238">
        <f>I46+33</f>
        <v>44111</v>
      </c>
      <c r="N46" s="426">
        <f>I46+35</f>
        <v>44113</v>
      </c>
    </row>
    <row r="47" spans="1:14" s="14" customFormat="1" ht="19.5" hidden="1">
      <c r="A47" s="681"/>
      <c r="B47" s="681"/>
      <c r="C47" s="1210"/>
      <c r="D47" s="73"/>
      <c r="E47" s="73"/>
      <c r="F47" s="1390"/>
      <c r="G47" s="1389"/>
      <c r="H47" s="1389"/>
      <c r="I47" s="228"/>
      <c r="J47" s="228"/>
      <c r="K47" s="228"/>
      <c r="L47" s="228"/>
      <c r="M47" s="228"/>
      <c r="N47" s="427"/>
    </row>
    <row r="48" spans="1:14" s="14" customFormat="1" ht="19.5" hidden="1">
      <c r="A48" s="681"/>
      <c r="B48" s="681"/>
      <c r="C48" s="1391" t="s">
        <v>2907</v>
      </c>
      <c r="D48" s="229" t="s">
        <v>9122</v>
      </c>
      <c r="E48" s="229">
        <v>44065</v>
      </c>
      <c r="F48" s="1392">
        <v>44078</v>
      </c>
      <c r="G48" s="1388" t="s">
        <v>5211</v>
      </c>
      <c r="H48" s="1388" t="s">
        <v>9123</v>
      </c>
      <c r="I48" s="234">
        <v>44085</v>
      </c>
      <c r="J48" s="238">
        <f>I48+26</f>
        <v>44111</v>
      </c>
      <c r="K48" s="238">
        <f>I48+29</f>
        <v>44114</v>
      </c>
      <c r="L48" s="238">
        <f>I48+31</f>
        <v>44116</v>
      </c>
      <c r="M48" s="238">
        <f>I48+33</f>
        <v>44118</v>
      </c>
      <c r="N48" s="426">
        <f>I48+35</f>
        <v>44120</v>
      </c>
    </row>
    <row r="50" spans="3:14" s="14" customFormat="1" ht="19.5" hidden="1">
      <c r="C50" s="1391" t="s">
        <v>3664</v>
      </c>
      <c r="D50" s="229" t="s">
        <v>9124</v>
      </c>
      <c r="E50" s="229">
        <v>44072</v>
      </c>
      <c r="F50" s="1392">
        <v>44085</v>
      </c>
      <c r="G50" s="1388" t="s">
        <v>9125</v>
      </c>
      <c r="H50" s="1388" t="s">
        <v>9126</v>
      </c>
      <c r="I50" s="234">
        <v>44092</v>
      </c>
      <c r="J50" s="238">
        <f>I50+26</f>
        <v>44118</v>
      </c>
      <c r="K50" s="238">
        <f>I50+29</f>
        <v>44121</v>
      </c>
      <c r="L50" s="238">
        <f>I50+31</f>
        <v>44123</v>
      </c>
      <c r="M50" s="238">
        <f>I50+33</f>
        <v>44125</v>
      </c>
      <c r="N50" s="426">
        <f>I50+35</f>
        <v>44127</v>
      </c>
    </row>
    <row r="51" spans="3:14" s="14" customFormat="1" ht="19.5" hidden="1">
      <c r="C51" s="1210"/>
      <c r="D51" s="73"/>
      <c r="E51" s="73"/>
      <c r="F51" s="1390"/>
      <c r="G51" s="1389"/>
      <c r="H51" s="1389"/>
      <c r="I51" s="228"/>
      <c r="J51" s="228"/>
      <c r="K51" s="228"/>
      <c r="L51" s="228"/>
      <c r="M51" s="228"/>
      <c r="N51" s="427"/>
    </row>
    <row r="52" spans="3:14" s="14" customFormat="1" ht="19.5" hidden="1">
      <c r="C52" s="1391" t="s">
        <v>2426</v>
      </c>
      <c r="D52" s="229" t="s">
        <v>9127</v>
      </c>
      <c r="E52" s="229">
        <v>44079</v>
      </c>
      <c r="F52" s="1392">
        <v>44092</v>
      </c>
      <c r="G52" s="1388" t="s">
        <v>9095</v>
      </c>
      <c r="H52" s="1388" t="s">
        <v>9128</v>
      </c>
      <c r="I52" s="234">
        <v>44099</v>
      </c>
      <c r="J52" s="238">
        <f>I52+26</f>
        <v>44125</v>
      </c>
      <c r="K52" s="238">
        <f>I52+29</f>
        <v>44128</v>
      </c>
      <c r="L52" s="238">
        <f>I52+31</f>
        <v>44130</v>
      </c>
      <c r="M52" s="238">
        <f>I52+33</f>
        <v>44132</v>
      </c>
      <c r="N52" s="426">
        <f>I52+35</f>
        <v>44134</v>
      </c>
    </row>
    <row r="53" spans="3:14" s="14" customFormat="1" ht="19.5" hidden="1">
      <c r="C53" s="1210"/>
      <c r="D53" s="73"/>
      <c r="E53" s="73"/>
      <c r="F53" s="1211"/>
      <c r="G53" s="1389"/>
      <c r="H53" s="1389"/>
      <c r="I53" s="228"/>
      <c r="J53" s="228"/>
      <c r="K53" s="228"/>
      <c r="L53" s="228"/>
      <c r="M53" s="228"/>
      <c r="N53" s="427"/>
    </row>
    <row r="54" spans="3:14" s="14" customFormat="1" ht="19.5" hidden="1">
      <c r="C54" s="1391" t="s">
        <v>3667</v>
      </c>
      <c r="D54" s="229" t="s">
        <v>9129</v>
      </c>
      <c r="E54" s="229">
        <v>44086</v>
      </c>
      <c r="F54" s="1392">
        <v>44099</v>
      </c>
      <c r="G54" s="1388" t="s">
        <v>9067</v>
      </c>
      <c r="H54" s="1388" t="s">
        <v>9130</v>
      </c>
      <c r="I54" s="234">
        <v>44106</v>
      </c>
      <c r="J54" s="238">
        <f>I54+26</f>
        <v>44132</v>
      </c>
      <c r="K54" s="238">
        <f>I54+29</f>
        <v>44135</v>
      </c>
      <c r="L54" s="238">
        <f>I54+31</f>
        <v>44137</v>
      </c>
      <c r="M54" s="238">
        <f>I54+33</f>
        <v>44139</v>
      </c>
      <c r="N54" s="426">
        <f>I54+35</f>
        <v>44141</v>
      </c>
    </row>
    <row r="55" spans="3:14" s="14" customFormat="1" ht="19.5" hidden="1">
      <c r="C55" s="1210"/>
      <c r="D55" s="73"/>
      <c r="E55" s="73"/>
      <c r="F55" s="1390"/>
      <c r="G55" s="1389"/>
      <c r="H55" s="1389"/>
      <c r="I55" s="228"/>
      <c r="J55" s="228"/>
      <c r="K55" s="228"/>
      <c r="L55" s="228"/>
      <c r="M55" s="228"/>
      <c r="N55" s="427"/>
    </row>
    <row r="56" spans="3:14" s="14" customFormat="1" ht="19.5" hidden="1">
      <c r="C56" s="1391" t="s">
        <v>2355</v>
      </c>
      <c r="D56" s="229" t="s">
        <v>9131</v>
      </c>
      <c r="E56" s="229">
        <v>44093</v>
      </c>
      <c r="F56" s="1392">
        <v>44106</v>
      </c>
      <c r="G56" s="1388" t="s">
        <v>9100</v>
      </c>
      <c r="H56" s="1388" t="s">
        <v>9132</v>
      </c>
      <c r="I56" s="234">
        <v>44113</v>
      </c>
      <c r="J56" s="238">
        <f>I56+26</f>
        <v>44139</v>
      </c>
      <c r="K56" s="238">
        <f>I56+29</f>
        <v>44142</v>
      </c>
      <c r="L56" s="238">
        <f>I56+31</f>
        <v>44144</v>
      </c>
      <c r="M56" s="238">
        <f>I56+33</f>
        <v>44146</v>
      </c>
      <c r="N56" s="426">
        <f>I56+35</f>
        <v>44148</v>
      </c>
    </row>
    <row r="57" spans="3:14" s="14" customFormat="1" ht="19.5" hidden="1">
      <c r="C57" s="1210"/>
      <c r="D57" s="73"/>
      <c r="E57" s="73"/>
      <c r="F57" s="1211"/>
      <c r="G57" s="1389"/>
      <c r="H57" s="1389"/>
      <c r="I57" s="228"/>
      <c r="J57" s="228"/>
      <c r="K57" s="228"/>
      <c r="L57" s="228"/>
      <c r="M57" s="228"/>
      <c r="N57" s="427"/>
    </row>
    <row r="58" spans="3:14" s="14" customFormat="1" ht="19.5" hidden="1">
      <c r="C58" s="1391" t="s">
        <v>2510</v>
      </c>
      <c r="D58" s="229" t="s">
        <v>9133</v>
      </c>
      <c r="E58" s="229">
        <v>44100</v>
      </c>
      <c r="F58" s="1392">
        <v>44113</v>
      </c>
      <c r="G58" s="1388" t="s">
        <v>9107</v>
      </c>
      <c r="H58" s="1388" t="s">
        <v>3340</v>
      </c>
      <c r="I58" s="234">
        <v>44120</v>
      </c>
      <c r="J58" s="238">
        <f>I58+26</f>
        <v>44146</v>
      </c>
      <c r="K58" s="238">
        <f>I58+29</f>
        <v>44149</v>
      </c>
      <c r="L58" s="238">
        <f>I58+31</f>
        <v>44151</v>
      </c>
      <c r="M58" s="238">
        <f>I58+33</f>
        <v>44153</v>
      </c>
      <c r="N58" s="426">
        <f>I58+35</f>
        <v>44155</v>
      </c>
    </row>
    <row r="59" spans="3:14" s="14" customFormat="1" ht="19.5" hidden="1">
      <c r="C59" s="1210"/>
      <c r="D59" s="73"/>
      <c r="E59" s="73"/>
      <c r="F59" s="1390"/>
      <c r="G59" s="1389"/>
      <c r="H59" s="1389"/>
      <c r="I59" s="228"/>
      <c r="J59" s="228"/>
      <c r="K59" s="228"/>
      <c r="L59" s="228"/>
      <c r="M59" s="228"/>
      <c r="N59" s="427"/>
    </row>
    <row r="60" spans="3:14" s="14" customFormat="1" ht="19.5" hidden="1">
      <c r="C60" s="1391" t="s">
        <v>3362</v>
      </c>
      <c r="D60" s="229" t="s">
        <v>9134</v>
      </c>
      <c r="E60" s="229">
        <v>44107</v>
      </c>
      <c r="F60" s="1392">
        <v>44120</v>
      </c>
      <c r="G60" s="1388" t="s">
        <v>9135</v>
      </c>
      <c r="H60" s="1388" t="s">
        <v>9136</v>
      </c>
      <c r="I60" s="234">
        <v>44127</v>
      </c>
      <c r="J60" s="238">
        <f>I60+26</f>
        <v>44153</v>
      </c>
      <c r="K60" s="238">
        <f>I60+29</f>
        <v>44156</v>
      </c>
      <c r="L60" s="238">
        <f>I60+31</f>
        <v>44158</v>
      </c>
      <c r="M60" s="238">
        <f>I60+33</f>
        <v>44160</v>
      </c>
      <c r="N60" s="426">
        <f>I60+35</f>
        <v>44162</v>
      </c>
    </row>
    <row r="61" spans="3:14" s="14" customFormat="1" ht="19.5" hidden="1">
      <c r="C61" s="1210"/>
      <c r="D61" s="73"/>
      <c r="E61" s="73"/>
      <c r="F61" s="1211"/>
      <c r="G61" s="1389"/>
      <c r="H61" s="1389"/>
      <c r="I61" s="228"/>
      <c r="J61" s="228"/>
      <c r="K61" s="228"/>
      <c r="L61" s="228"/>
      <c r="M61" s="228"/>
      <c r="N61" s="427"/>
    </row>
    <row r="62" spans="3:14" s="14" customFormat="1" ht="19.5" hidden="1">
      <c r="C62" s="1401"/>
      <c r="D62" s="238"/>
      <c r="E62" s="238"/>
      <c r="F62" s="1402"/>
      <c r="G62" s="1403"/>
      <c r="H62" s="1403"/>
      <c r="I62" s="238"/>
      <c r="J62" s="238"/>
      <c r="K62" s="238"/>
      <c r="L62" s="238"/>
      <c r="M62" s="238"/>
      <c r="N62" s="426"/>
    </row>
    <row r="63" spans="3:14" s="14" customFormat="1" ht="19.5" hidden="1">
      <c r="C63" s="1401"/>
      <c r="D63" s="238"/>
      <c r="E63" s="238"/>
      <c r="F63" s="1402"/>
      <c r="G63" s="1403"/>
      <c r="H63" s="1403"/>
      <c r="I63" s="238"/>
      <c r="J63" s="238"/>
      <c r="K63" s="238"/>
      <c r="L63" s="238"/>
      <c r="M63" s="238"/>
      <c r="N63" s="426"/>
    </row>
    <row r="64" spans="3:14" s="14" customFormat="1" ht="22.5" hidden="1">
      <c r="C64" s="1383" t="s">
        <v>5233</v>
      </c>
      <c r="D64" s="1384"/>
      <c r="E64" s="1258" t="s">
        <v>96</v>
      </c>
      <c r="F64" s="1258" t="s">
        <v>4648</v>
      </c>
      <c r="G64" s="1258" t="s">
        <v>98</v>
      </c>
      <c r="H64" s="1258" t="s">
        <v>2077</v>
      </c>
      <c r="I64" s="1385" t="s">
        <v>4954</v>
      </c>
      <c r="J64" s="1385" t="s">
        <v>4955</v>
      </c>
      <c r="K64" s="1384" t="s">
        <v>1127</v>
      </c>
      <c r="L64" s="1384" t="s">
        <v>1382</v>
      </c>
      <c r="M64" s="1385" t="s">
        <v>1309</v>
      </c>
      <c r="N64" s="391" t="s">
        <v>735</v>
      </c>
    </row>
    <row r="65" spans="1:14" s="14" customFormat="1" ht="19.5" hidden="1">
      <c r="A65" s="681"/>
      <c r="B65" s="681"/>
      <c r="C65" s="1383"/>
      <c r="D65" s="1386" t="s">
        <v>2599</v>
      </c>
      <c r="E65" s="1258"/>
      <c r="F65" s="208" t="s">
        <v>3656</v>
      </c>
      <c r="G65" s="1258"/>
      <c r="H65" s="1258"/>
      <c r="I65" s="208" t="s">
        <v>3238</v>
      </c>
      <c r="J65" s="208" t="s">
        <v>3219</v>
      </c>
      <c r="K65" s="208" t="s">
        <v>4570</v>
      </c>
      <c r="L65" s="208" t="s">
        <v>3047</v>
      </c>
      <c r="M65" s="208" t="s">
        <v>7306</v>
      </c>
      <c r="N65" s="86" t="s">
        <v>3048</v>
      </c>
    </row>
    <row r="66" spans="1:14" s="14" customFormat="1" ht="19.5" hidden="1">
      <c r="A66" s="681"/>
      <c r="B66" s="681"/>
      <c r="C66" s="1391" t="s">
        <v>129</v>
      </c>
      <c r="D66" s="229" t="s">
        <v>9137</v>
      </c>
      <c r="E66" s="229">
        <v>44116</v>
      </c>
      <c r="F66" s="1392">
        <v>44129</v>
      </c>
      <c r="G66" s="1388" t="s">
        <v>9081</v>
      </c>
      <c r="H66" s="1388" t="s">
        <v>9138</v>
      </c>
      <c r="I66" s="234">
        <v>44134</v>
      </c>
      <c r="J66" s="238">
        <f>I66+24</f>
        <v>44158</v>
      </c>
      <c r="K66" s="238">
        <f>I66+26</f>
        <v>44160</v>
      </c>
      <c r="L66" s="238">
        <f>I66+31</f>
        <v>44165</v>
      </c>
      <c r="M66" s="238">
        <f>I66+34</f>
        <v>44168</v>
      </c>
      <c r="N66" s="426">
        <f>I66+35</f>
        <v>44169</v>
      </c>
    </row>
    <row r="67" spans="1:14" s="14" customFormat="1" ht="19.5" hidden="1">
      <c r="A67" s="681"/>
      <c r="B67" s="681"/>
      <c r="C67" s="1210"/>
      <c r="D67" s="73"/>
      <c r="E67" s="73"/>
      <c r="F67" s="1390"/>
      <c r="G67" s="1389"/>
      <c r="H67" s="1389"/>
      <c r="I67" s="228"/>
      <c r="J67" s="228"/>
      <c r="K67" s="228"/>
      <c r="L67" s="228"/>
      <c r="M67" s="228"/>
      <c r="N67" s="427"/>
    </row>
    <row r="68" spans="1:14" s="14" customFormat="1" ht="19.5" hidden="1">
      <c r="A68" s="681"/>
      <c r="B68" s="681"/>
      <c r="C68" s="1391" t="s">
        <v>133</v>
      </c>
      <c r="D68" s="229" t="s">
        <v>9139</v>
      </c>
      <c r="E68" s="229">
        <v>44121</v>
      </c>
      <c r="F68" s="1392">
        <v>44134</v>
      </c>
      <c r="G68" s="1388" t="s">
        <v>7619</v>
      </c>
      <c r="H68" s="1388" t="s">
        <v>9140</v>
      </c>
      <c r="I68" s="234">
        <v>44141</v>
      </c>
      <c r="J68" s="238">
        <f>I68+24</f>
        <v>44165</v>
      </c>
      <c r="K68" s="238">
        <f>I68+26</f>
        <v>44167</v>
      </c>
      <c r="L68" s="238">
        <f>I68+31</f>
        <v>44172</v>
      </c>
      <c r="M68" s="238">
        <f>I68+34</f>
        <v>44175</v>
      </c>
      <c r="N68" s="426">
        <f>I68+35</f>
        <v>44176</v>
      </c>
    </row>
    <row r="69" spans="1:14" s="14" customFormat="1" ht="19.5" hidden="1">
      <c r="A69" s="681"/>
      <c r="B69" s="681"/>
      <c r="C69" s="1210"/>
      <c r="D69" s="73"/>
      <c r="E69" s="73"/>
      <c r="F69" s="1211"/>
      <c r="G69" s="1389"/>
      <c r="H69" s="1389"/>
      <c r="I69" s="228"/>
      <c r="J69" s="228"/>
      <c r="K69" s="228"/>
      <c r="L69" s="228"/>
      <c r="M69" s="228"/>
      <c r="N69" s="427"/>
    </row>
    <row r="70" spans="1:14" s="14" customFormat="1" ht="19.5" hidden="1">
      <c r="A70" s="741" t="s">
        <v>2365</v>
      </c>
      <c r="B70" s="741"/>
      <c r="C70" s="1391" t="s">
        <v>2268</v>
      </c>
      <c r="D70" s="229" t="s">
        <v>9141</v>
      </c>
      <c r="E70" s="229">
        <v>44130</v>
      </c>
      <c r="F70" s="1392">
        <v>44141</v>
      </c>
      <c r="G70" s="1388" t="s">
        <v>7418</v>
      </c>
      <c r="H70" s="1388" t="s">
        <v>9140</v>
      </c>
      <c r="I70" s="234">
        <v>44148</v>
      </c>
      <c r="J70" s="238">
        <f>I70+24</f>
        <v>44172</v>
      </c>
      <c r="K70" s="238">
        <f>I70+26</f>
        <v>44174</v>
      </c>
      <c r="L70" s="238">
        <f>I70+31</f>
        <v>44179</v>
      </c>
      <c r="M70" s="238">
        <f>I70+34</f>
        <v>44182</v>
      </c>
      <c r="N70" s="426">
        <f>I70+35</f>
        <v>44183</v>
      </c>
    </row>
    <row r="71" spans="1:14" s="14" customFormat="1" ht="19.5" hidden="1">
      <c r="A71" s="681"/>
      <c r="B71" s="681"/>
      <c r="C71" s="1210"/>
      <c r="D71" s="73"/>
      <c r="E71" s="73"/>
      <c r="F71" s="1390"/>
      <c r="G71" s="1389"/>
      <c r="H71" s="1389"/>
      <c r="I71" s="228"/>
      <c r="J71" s="228"/>
      <c r="K71" s="228"/>
      <c r="L71" s="228"/>
      <c r="M71" s="228"/>
      <c r="N71" s="427"/>
    </row>
    <row r="72" spans="1:14" s="14" customFormat="1" ht="19.5" hidden="1">
      <c r="A72" s="741" t="s">
        <v>2357</v>
      </c>
      <c r="B72" s="741"/>
      <c r="C72" s="1391" t="s">
        <v>2365</v>
      </c>
      <c r="D72" s="229" t="s">
        <v>9142</v>
      </c>
      <c r="E72" s="229">
        <v>44137</v>
      </c>
      <c r="F72" s="1392">
        <v>44149</v>
      </c>
      <c r="G72" s="1388" t="s">
        <v>5211</v>
      </c>
      <c r="H72" s="1388" t="s">
        <v>9143</v>
      </c>
      <c r="I72" s="234">
        <v>44155</v>
      </c>
      <c r="J72" s="238">
        <f>I72+24</f>
        <v>44179</v>
      </c>
      <c r="K72" s="238">
        <f>I72+26</f>
        <v>44181</v>
      </c>
      <c r="L72" s="238">
        <f>I72+31</f>
        <v>44186</v>
      </c>
      <c r="M72" s="238">
        <f>I72+34</f>
        <v>44189</v>
      </c>
      <c r="N72" s="426">
        <f>I72+35</f>
        <v>44190</v>
      </c>
    </row>
    <row r="73" spans="1:14" s="14" customFormat="1" ht="19.5" hidden="1">
      <c r="A73" s="681"/>
      <c r="B73" s="681"/>
      <c r="C73" s="1210"/>
      <c r="D73" s="73"/>
      <c r="E73" s="73"/>
      <c r="F73" s="1211"/>
      <c r="G73" s="1389"/>
      <c r="H73" s="1389"/>
      <c r="I73" s="228"/>
      <c r="J73" s="228"/>
      <c r="K73" s="228"/>
      <c r="L73" s="228"/>
      <c r="M73" s="228"/>
      <c r="N73" s="427"/>
    </row>
    <row r="74" spans="1:14" s="14" customFormat="1" ht="19.5" hidden="1">
      <c r="A74" s="681"/>
      <c r="B74" s="681"/>
      <c r="C74" s="1391" t="s">
        <v>2357</v>
      </c>
      <c r="D74" s="229" t="s">
        <v>9144</v>
      </c>
      <c r="E74" s="229">
        <v>44145</v>
      </c>
      <c r="F74" s="1392">
        <v>44158</v>
      </c>
      <c r="G74" s="1388" t="s">
        <v>9145</v>
      </c>
      <c r="H74" s="1388" t="s">
        <v>9146</v>
      </c>
      <c r="I74" s="234">
        <v>44162</v>
      </c>
      <c r="J74" s="238">
        <f>I74+24</f>
        <v>44186</v>
      </c>
      <c r="K74" s="238">
        <f>I74+26</f>
        <v>44188</v>
      </c>
      <c r="L74" s="238">
        <f>I74+31</f>
        <v>44193</v>
      </c>
      <c r="M74" s="238">
        <f>I74+34</f>
        <v>44196</v>
      </c>
      <c r="N74" s="426">
        <f>I74+35</f>
        <v>44197</v>
      </c>
    </row>
    <row r="75" spans="1:14" s="14" customFormat="1" ht="19.5" hidden="1">
      <c r="A75" s="681"/>
      <c r="B75" s="681"/>
      <c r="C75" s="1210"/>
      <c r="D75" s="73"/>
      <c r="E75" s="73"/>
      <c r="F75" s="1390"/>
      <c r="G75" s="1389"/>
      <c r="H75" s="1389"/>
      <c r="I75" s="228"/>
      <c r="J75" s="228"/>
      <c r="K75" s="228"/>
      <c r="L75" s="228"/>
      <c r="M75" s="228"/>
      <c r="N75" s="427"/>
    </row>
    <row r="76" spans="1:14" s="14" customFormat="1" ht="19.5" hidden="1">
      <c r="A76" s="681"/>
      <c r="B76" s="681"/>
      <c r="C76" s="1391" t="s">
        <v>412</v>
      </c>
      <c r="D76" s="229" t="s">
        <v>9147</v>
      </c>
      <c r="E76" s="229">
        <v>44149</v>
      </c>
      <c r="F76" s="1392">
        <v>44162</v>
      </c>
      <c r="G76" s="1388" t="s">
        <v>9148</v>
      </c>
      <c r="H76" s="1388" t="s">
        <v>9149</v>
      </c>
      <c r="I76" s="234">
        <v>44169</v>
      </c>
      <c r="J76" s="238">
        <f>I76+24</f>
        <v>44193</v>
      </c>
      <c r="K76" s="238">
        <f>I76+26</f>
        <v>44195</v>
      </c>
      <c r="L76" s="238">
        <f>I76+31</f>
        <v>44200</v>
      </c>
      <c r="M76" s="238">
        <f>I76+34</f>
        <v>44203</v>
      </c>
      <c r="N76" s="426">
        <f>I76+35</f>
        <v>44204</v>
      </c>
    </row>
    <row r="77" spans="1:14" s="14" customFormat="1" ht="19.5" hidden="1">
      <c r="A77" s="681"/>
      <c r="B77" s="681"/>
      <c r="C77" s="1210"/>
      <c r="D77" s="73"/>
      <c r="E77" s="73"/>
      <c r="F77" s="1211"/>
      <c r="G77" s="1389"/>
      <c r="H77" s="1389"/>
      <c r="I77" s="228"/>
      <c r="J77" s="228"/>
      <c r="K77" s="228"/>
      <c r="L77" s="228"/>
      <c r="M77" s="228"/>
      <c r="N77" s="427"/>
    </row>
    <row r="78" spans="1:14" s="14" customFormat="1" ht="19.5" hidden="1">
      <c r="A78" s="681" t="s">
        <v>3664</v>
      </c>
      <c r="B78" s="681"/>
      <c r="C78" s="1391" t="s">
        <v>2907</v>
      </c>
      <c r="D78" s="229" t="s">
        <v>9150</v>
      </c>
      <c r="E78" s="229">
        <v>44157</v>
      </c>
      <c r="F78" s="1392">
        <v>44169</v>
      </c>
      <c r="G78" s="1388" t="s">
        <v>9067</v>
      </c>
      <c r="H78" s="1388" t="s">
        <v>9151</v>
      </c>
      <c r="I78" s="234">
        <v>44176</v>
      </c>
      <c r="J78" s="238">
        <f>I78+24</f>
        <v>44200</v>
      </c>
      <c r="K78" s="238">
        <f>I78+26</f>
        <v>44202</v>
      </c>
      <c r="L78" s="238">
        <f>I78+31</f>
        <v>44207</v>
      </c>
      <c r="M78" s="238">
        <f>I78+34</f>
        <v>44210</v>
      </c>
      <c r="N78" s="426">
        <f>I78+35</f>
        <v>44211</v>
      </c>
    </row>
    <row r="79" spans="1:14" s="14" customFormat="1" ht="19.5" hidden="1">
      <c r="A79" s="681"/>
      <c r="B79" s="681"/>
      <c r="C79" s="1210"/>
      <c r="D79" s="73"/>
      <c r="E79" s="73"/>
      <c r="F79" s="1390"/>
      <c r="G79" s="1389"/>
      <c r="H79" s="1389"/>
      <c r="I79" s="228"/>
      <c r="J79" s="228"/>
      <c r="K79" s="228"/>
      <c r="L79" s="228"/>
      <c r="M79" s="228"/>
      <c r="N79" s="427"/>
    </row>
    <row r="80" spans="1:14" s="14" customFormat="1" ht="19.5" hidden="1">
      <c r="A80" s="681" t="s">
        <v>2426</v>
      </c>
      <c r="B80" s="681"/>
      <c r="C80" s="1391" t="s">
        <v>3664</v>
      </c>
      <c r="D80" s="229" t="s">
        <v>9152</v>
      </c>
      <c r="E80" s="229">
        <v>44163</v>
      </c>
      <c r="F80" s="1392">
        <v>44176</v>
      </c>
      <c r="G80" s="1388" t="s">
        <v>9100</v>
      </c>
      <c r="H80" s="1388" t="s">
        <v>9153</v>
      </c>
      <c r="I80" s="234">
        <v>44183</v>
      </c>
      <c r="J80" s="238">
        <f>I80+24</f>
        <v>44207</v>
      </c>
      <c r="K80" s="238">
        <f>I80+26</f>
        <v>44209</v>
      </c>
      <c r="L80" s="238">
        <f>I80+31</f>
        <v>44214</v>
      </c>
      <c r="M80" s="238">
        <f>I80+34</f>
        <v>44217</v>
      </c>
      <c r="N80" s="426">
        <f>I80+35</f>
        <v>44218</v>
      </c>
    </row>
    <row r="82" spans="3:14" s="14" customFormat="1" ht="19.5" hidden="1">
      <c r="C82" s="1391" t="s">
        <v>2426</v>
      </c>
      <c r="D82" s="229" t="s">
        <v>9154</v>
      </c>
      <c r="E82" s="229">
        <v>44170</v>
      </c>
      <c r="F82" s="1392">
        <v>44183</v>
      </c>
      <c r="G82" s="1388" t="s">
        <v>9107</v>
      </c>
      <c r="H82" s="1388" t="s">
        <v>9155</v>
      </c>
      <c r="I82" s="234">
        <v>44190</v>
      </c>
      <c r="J82" s="238">
        <f>I82+24</f>
        <v>44214</v>
      </c>
      <c r="K82" s="238">
        <f>I82+26</f>
        <v>44216</v>
      </c>
      <c r="L82" s="238">
        <f>I82+31</f>
        <v>44221</v>
      </c>
      <c r="M82" s="238">
        <f>I82+34</f>
        <v>44224</v>
      </c>
      <c r="N82" s="426">
        <f>I82+35</f>
        <v>44225</v>
      </c>
    </row>
    <row r="83" spans="3:14" s="14" customFormat="1" ht="19.5" hidden="1">
      <c r="C83" s="1210"/>
      <c r="D83" s="73"/>
      <c r="E83" s="73"/>
      <c r="F83" s="1390"/>
      <c r="G83" s="1389"/>
      <c r="H83" s="1389"/>
      <c r="I83" s="228"/>
      <c r="J83" s="228"/>
      <c r="K83" s="228"/>
      <c r="L83" s="228"/>
      <c r="M83" s="228"/>
      <c r="N83" s="427"/>
    </row>
    <row r="84" spans="3:14" s="14" customFormat="1" ht="19.5" hidden="1">
      <c r="C84" s="1391" t="s">
        <v>3667</v>
      </c>
      <c r="D84" s="229" t="s">
        <v>9156</v>
      </c>
      <c r="E84" s="229">
        <v>44180</v>
      </c>
      <c r="F84" s="1392">
        <v>44193</v>
      </c>
      <c r="G84" s="1388" t="s">
        <v>9077</v>
      </c>
      <c r="H84" s="1388" t="s">
        <v>9157</v>
      </c>
      <c r="I84" s="234">
        <v>44197</v>
      </c>
      <c r="J84" s="238">
        <f>I84+24</f>
        <v>44221</v>
      </c>
      <c r="K84" s="238">
        <f>I84+26</f>
        <v>44223</v>
      </c>
      <c r="L84" s="238">
        <f>I84+31</f>
        <v>44228</v>
      </c>
      <c r="M84" s="238">
        <f>I84+34</f>
        <v>44231</v>
      </c>
      <c r="N84" s="426">
        <f>I84+35</f>
        <v>44232</v>
      </c>
    </row>
    <row r="85" spans="3:14" s="14" customFormat="1" ht="19.5" hidden="1">
      <c r="C85" s="1210"/>
      <c r="D85" s="73"/>
      <c r="E85" s="73"/>
      <c r="F85" s="1211"/>
      <c r="G85" s="1389"/>
      <c r="H85" s="1389"/>
      <c r="I85" s="228"/>
      <c r="J85" s="228"/>
      <c r="K85" s="228"/>
      <c r="L85" s="228"/>
      <c r="M85" s="228"/>
      <c r="N85" s="427"/>
    </row>
    <row r="86" spans="3:14" s="14" customFormat="1" ht="19.5" hidden="1">
      <c r="C86" s="1391" t="s">
        <v>2355</v>
      </c>
      <c r="D86" s="229" t="s">
        <v>9158</v>
      </c>
      <c r="E86" s="229">
        <v>44184</v>
      </c>
      <c r="F86" s="1392">
        <v>44197</v>
      </c>
      <c r="G86" s="1388" t="s">
        <v>9159</v>
      </c>
      <c r="H86" s="1388" t="s">
        <v>9160</v>
      </c>
      <c r="I86" s="234">
        <v>44204</v>
      </c>
      <c r="J86" s="238">
        <f>I86+24</f>
        <v>44228</v>
      </c>
      <c r="K86" s="238">
        <f>I86+26</f>
        <v>44230</v>
      </c>
      <c r="L86" s="238">
        <f>I86+31</f>
        <v>44235</v>
      </c>
      <c r="M86" s="238">
        <f>I86+34</f>
        <v>44238</v>
      </c>
      <c r="N86" s="426">
        <f>I86+35</f>
        <v>44239</v>
      </c>
    </row>
    <row r="87" spans="3:14" s="14" customFormat="1" ht="19.5" hidden="1">
      <c r="C87" s="1210"/>
      <c r="D87" s="73"/>
      <c r="E87" s="73"/>
      <c r="F87" s="1390"/>
      <c r="G87" s="1389"/>
      <c r="H87" s="1389"/>
      <c r="I87" s="228"/>
      <c r="J87" s="228"/>
      <c r="K87" s="228"/>
      <c r="L87" s="228"/>
      <c r="M87" s="228"/>
      <c r="N87" s="427"/>
    </row>
    <row r="88" spans="3:14" s="14" customFormat="1" ht="19.5" hidden="1">
      <c r="C88" s="1391" t="s">
        <v>2510</v>
      </c>
      <c r="D88" s="229" t="s">
        <v>9161</v>
      </c>
      <c r="E88" s="229">
        <v>44193</v>
      </c>
      <c r="F88" s="1392">
        <v>43840</v>
      </c>
      <c r="G88" s="1388" t="s">
        <v>7619</v>
      </c>
      <c r="H88" s="1388" t="s">
        <v>9162</v>
      </c>
      <c r="I88" s="234">
        <v>44211</v>
      </c>
      <c r="J88" s="238">
        <f>I88+24</f>
        <v>44235</v>
      </c>
      <c r="K88" s="238">
        <f>I88+26</f>
        <v>44237</v>
      </c>
      <c r="L88" s="238">
        <f>I88+31</f>
        <v>44242</v>
      </c>
      <c r="M88" s="238">
        <f>I88+34</f>
        <v>44245</v>
      </c>
      <c r="N88" s="426">
        <f>I88+35</f>
        <v>44246</v>
      </c>
    </row>
    <row r="89" spans="3:14" s="14" customFormat="1" ht="19.5" hidden="1">
      <c r="C89" s="1210"/>
      <c r="D89" s="73"/>
      <c r="E89" s="73"/>
      <c r="F89" s="1211"/>
      <c r="G89" s="1389"/>
      <c r="H89" s="1389"/>
      <c r="I89" s="228"/>
      <c r="J89" s="228"/>
      <c r="K89" s="228"/>
      <c r="L89" s="228"/>
      <c r="M89" s="228"/>
      <c r="N89" s="427"/>
    </row>
    <row r="90" spans="3:14" s="14" customFormat="1" ht="19.5" hidden="1">
      <c r="C90" s="1391" t="s">
        <v>3362</v>
      </c>
      <c r="D90" s="229" t="s">
        <v>9163</v>
      </c>
      <c r="E90" s="229">
        <v>43834</v>
      </c>
      <c r="F90" s="1392">
        <v>44211</v>
      </c>
      <c r="G90" s="1388" t="s">
        <v>6973</v>
      </c>
      <c r="H90" s="1388" t="s">
        <v>9164</v>
      </c>
      <c r="I90" s="234">
        <v>44218</v>
      </c>
      <c r="J90" s="238">
        <f>I90+24</f>
        <v>44242</v>
      </c>
      <c r="K90" s="238">
        <f>I90+26</f>
        <v>44244</v>
      </c>
      <c r="L90" s="238">
        <f>I90+31</f>
        <v>44249</v>
      </c>
      <c r="M90" s="238">
        <f>I90+34</f>
        <v>44252</v>
      </c>
      <c r="N90" s="426">
        <f>I90+35</f>
        <v>44253</v>
      </c>
    </row>
    <row r="91" spans="3:14" s="14" customFormat="1" ht="19.5" hidden="1">
      <c r="C91" s="1210"/>
      <c r="D91" s="73"/>
      <c r="E91" s="73"/>
      <c r="F91" s="1390"/>
      <c r="G91" s="1389"/>
      <c r="H91" s="1389"/>
      <c r="I91" s="228"/>
      <c r="J91" s="228"/>
      <c r="K91" s="228"/>
      <c r="L91" s="228"/>
      <c r="M91" s="228"/>
      <c r="N91" s="427"/>
    </row>
    <row r="92" spans="3:14" s="14" customFormat="1" ht="19.5" hidden="1">
      <c r="C92" s="1391" t="s">
        <v>129</v>
      </c>
      <c r="D92" s="229" t="s">
        <v>9165</v>
      </c>
      <c r="E92" s="229">
        <v>44208</v>
      </c>
      <c r="F92" s="1392">
        <v>44223</v>
      </c>
      <c r="G92" s="1388" t="s">
        <v>5211</v>
      </c>
      <c r="H92" s="1388" t="s">
        <v>9166</v>
      </c>
      <c r="I92" s="234">
        <v>44234</v>
      </c>
      <c r="J92" s="238">
        <f>I92+24</f>
        <v>44258</v>
      </c>
      <c r="K92" s="238">
        <f>I92+26</f>
        <v>44260</v>
      </c>
      <c r="L92" s="238">
        <f>I92+31</f>
        <v>44265</v>
      </c>
      <c r="M92" s="238">
        <f>I92+34</f>
        <v>44268</v>
      </c>
      <c r="N92" s="426">
        <f>I92+35</f>
        <v>44269</v>
      </c>
    </row>
    <row r="93" spans="3:14" s="14" customFormat="1" ht="19.5" hidden="1">
      <c r="C93" s="1210"/>
      <c r="D93" s="73"/>
      <c r="E93" s="73"/>
      <c r="F93" s="1211"/>
      <c r="G93" s="1389"/>
      <c r="H93" s="1389"/>
      <c r="I93" s="228"/>
      <c r="J93" s="228"/>
      <c r="K93" s="228"/>
      <c r="L93" s="228"/>
      <c r="M93" s="228"/>
      <c r="N93" s="427"/>
    </row>
    <row r="94" spans="3:14" s="14" customFormat="1" ht="19.5" hidden="1">
      <c r="C94" s="1391" t="s">
        <v>133</v>
      </c>
      <c r="D94" s="229" t="s">
        <v>9167</v>
      </c>
      <c r="E94" s="229">
        <v>44220</v>
      </c>
      <c r="F94" s="1392">
        <v>44233</v>
      </c>
      <c r="G94" s="1388" t="s">
        <v>9145</v>
      </c>
      <c r="H94" s="1388" t="s">
        <v>9168</v>
      </c>
      <c r="I94" s="234">
        <v>44234</v>
      </c>
      <c r="J94" s="238">
        <f>I94+24</f>
        <v>44258</v>
      </c>
      <c r="K94" s="238">
        <f>I94+26</f>
        <v>44260</v>
      </c>
      <c r="L94" s="238">
        <f>I94+31</f>
        <v>44265</v>
      </c>
      <c r="M94" s="238">
        <f>I94+34</f>
        <v>44268</v>
      </c>
      <c r="N94" s="426">
        <f>I94+35</f>
        <v>44269</v>
      </c>
    </row>
    <row r="95" spans="3:14" s="14" customFormat="1" ht="19.5" hidden="1">
      <c r="C95" s="1210"/>
      <c r="D95" s="73"/>
      <c r="E95" s="73"/>
      <c r="F95" s="1390"/>
      <c r="G95" s="1389"/>
      <c r="H95" s="1389"/>
      <c r="I95" s="228"/>
      <c r="J95" s="228"/>
      <c r="K95" s="228"/>
      <c r="L95" s="228"/>
      <c r="M95" s="228"/>
      <c r="N95" s="427"/>
    </row>
    <row r="96" spans="3:14" s="14" customFormat="1" ht="19.5" hidden="1">
      <c r="C96" s="1391" t="s">
        <v>2268</v>
      </c>
      <c r="D96" s="229" t="s">
        <v>9169</v>
      </c>
      <c r="E96" s="229">
        <v>44223</v>
      </c>
      <c r="F96" s="1392">
        <v>44236</v>
      </c>
      <c r="G96" s="1388" t="s">
        <v>9148</v>
      </c>
      <c r="H96" s="1388" t="s">
        <v>9170</v>
      </c>
      <c r="I96" s="234">
        <v>44239</v>
      </c>
      <c r="J96" s="238">
        <f>I96+24</f>
        <v>44263</v>
      </c>
      <c r="K96" s="238">
        <f>I96+26</f>
        <v>44265</v>
      </c>
      <c r="L96" s="238">
        <f>I96+31</f>
        <v>44270</v>
      </c>
      <c r="M96" s="238">
        <f>I96+34</f>
        <v>44273</v>
      </c>
      <c r="N96" s="426">
        <f>I96+35</f>
        <v>44274</v>
      </c>
    </row>
    <row r="98" spans="3:14" s="14" customFormat="1" ht="19.5" hidden="1">
      <c r="C98" s="1391" t="s">
        <v>2365</v>
      </c>
      <c r="D98" s="229" t="s">
        <v>9171</v>
      </c>
      <c r="E98" s="229">
        <v>44232</v>
      </c>
      <c r="F98" s="1392">
        <v>44245</v>
      </c>
      <c r="G98" s="1388" t="s">
        <v>9067</v>
      </c>
      <c r="H98" s="1388" t="s">
        <v>9172</v>
      </c>
      <c r="I98" s="234">
        <v>44246</v>
      </c>
      <c r="J98" s="238">
        <f>I98+24</f>
        <v>44270</v>
      </c>
      <c r="K98" s="238">
        <f>I98+26</f>
        <v>44272</v>
      </c>
      <c r="L98" s="238">
        <f>I98+31</f>
        <v>44277</v>
      </c>
      <c r="M98" s="238">
        <f>I98+34</f>
        <v>44280</v>
      </c>
      <c r="N98" s="426">
        <f>I98+35</f>
        <v>44281</v>
      </c>
    </row>
    <row r="99" spans="3:14" s="14" customFormat="1" ht="19.5" hidden="1">
      <c r="C99" s="1210"/>
      <c r="D99" s="73"/>
      <c r="E99" s="73"/>
      <c r="F99" s="1390"/>
      <c r="G99" s="1389"/>
      <c r="H99" s="1389"/>
      <c r="I99" s="228"/>
      <c r="J99" s="228"/>
      <c r="K99" s="228"/>
      <c r="L99" s="228"/>
      <c r="M99" s="228"/>
      <c r="N99" s="427"/>
    </row>
    <row r="100" spans="3:14" s="14" customFormat="1" ht="19.5" hidden="1">
      <c r="C100" s="1391"/>
      <c r="D100" s="229"/>
      <c r="E100" s="229"/>
      <c r="F100" s="1404"/>
      <c r="G100" s="1388" t="s">
        <v>9100</v>
      </c>
      <c r="H100" s="1388" t="s">
        <v>9173</v>
      </c>
      <c r="I100" s="234">
        <v>44256</v>
      </c>
      <c r="J100" s="238">
        <f>I100+24</f>
        <v>44280</v>
      </c>
      <c r="K100" s="238">
        <f>I100+26</f>
        <v>44282</v>
      </c>
      <c r="L100" s="238">
        <f>I100+31</f>
        <v>44287</v>
      </c>
      <c r="M100" s="238">
        <f>I100+34</f>
        <v>44290</v>
      </c>
      <c r="N100" s="426">
        <f>I100+35</f>
        <v>44291</v>
      </c>
    </row>
    <row r="101" spans="3:14" s="14" customFormat="1" ht="19.5" hidden="1">
      <c r="C101" s="1210"/>
      <c r="D101" s="73"/>
      <c r="E101" s="73"/>
      <c r="F101" s="1211"/>
      <c r="G101" s="1389"/>
      <c r="H101" s="1389"/>
      <c r="I101" s="228"/>
      <c r="J101" s="228"/>
      <c r="K101" s="228"/>
      <c r="L101" s="228"/>
      <c r="M101" s="228"/>
      <c r="N101" s="427"/>
    </row>
    <row r="102" spans="3:14" s="14" customFormat="1" ht="19.5" hidden="1">
      <c r="C102" s="1391" t="s">
        <v>412</v>
      </c>
      <c r="D102" s="229" t="s">
        <v>9174</v>
      </c>
      <c r="E102" s="229">
        <v>44240</v>
      </c>
      <c r="F102" s="74">
        <v>44253</v>
      </c>
      <c r="G102" s="1388" t="s">
        <v>9107</v>
      </c>
      <c r="H102" s="1388" t="s">
        <v>9175</v>
      </c>
      <c r="I102" s="234">
        <v>44265</v>
      </c>
      <c r="J102" s="238">
        <f>I102+24</f>
        <v>44289</v>
      </c>
      <c r="K102" s="238">
        <f>I102+26</f>
        <v>44291</v>
      </c>
      <c r="L102" s="238">
        <f>I102+31</f>
        <v>44296</v>
      </c>
      <c r="M102" s="238">
        <f>I102+34</f>
        <v>44299</v>
      </c>
      <c r="N102" s="426">
        <f>I102+35</f>
        <v>44300</v>
      </c>
    </row>
    <row r="103" spans="3:14" s="14" customFormat="1" ht="19.5" hidden="1">
      <c r="C103" s="1210"/>
      <c r="D103" s="73"/>
      <c r="E103" s="73"/>
      <c r="F103" s="1405"/>
      <c r="G103" s="1389"/>
      <c r="H103" s="1389"/>
      <c r="I103" s="228"/>
      <c r="J103" s="228"/>
      <c r="K103" s="228"/>
      <c r="L103" s="228"/>
      <c r="M103" s="228"/>
      <c r="N103" s="427"/>
    </row>
    <row r="104" spans="3:14" s="14" customFormat="1" ht="19.5" hidden="1">
      <c r="C104" s="1391" t="s">
        <v>2357</v>
      </c>
      <c r="D104" s="229" t="s">
        <v>9176</v>
      </c>
      <c r="E104" s="229">
        <v>44242</v>
      </c>
      <c r="F104" s="1404">
        <v>44260</v>
      </c>
      <c r="G104" s="1388" t="s">
        <v>9077</v>
      </c>
      <c r="H104" s="1388" t="s">
        <v>9177</v>
      </c>
      <c r="I104" s="234">
        <v>44272</v>
      </c>
      <c r="J104" s="238">
        <f>I104+24</f>
        <v>44296</v>
      </c>
      <c r="K104" s="238">
        <f>I104+26</f>
        <v>44298</v>
      </c>
      <c r="L104" s="238">
        <f>I104+31</f>
        <v>44303</v>
      </c>
      <c r="M104" s="238">
        <f>I104+34</f>
        <v>44306</v>
      </c>
      <c r="N104" s="426">
        <f>I104+35</f>
        <v>44307</v>
      </c>
    </row>
    <row r="105" spans="3:14" s="14" customFormat="1" ht="19.5" hidden="1">
      <c r="C105" s="1210"/>
      <c r="D105" s="73"/>
      <c r="E105" s="73"/>
      <c r="F105" s="1211"/>
      <c r="G105" s="1389"/>
      <c r="H105" s="1389"/>
      <c r="I105" s="228"/>
      <c r="J105" s="228"/>
      <c r="K105" s="228"/>
      <c r="L105" s="228"/>
      <c r="M105" s="228"/>
      <c r="N105" s="427"/>
    </row>
    <row r="106" spans="3:14" s="14" customFormat="1" ht="19.5" hidden="1">
      <c r="C106" s="1391" t="s">
        <v>2907</v>
      </c>
      <c r="D106" s="229" t="s">
        <v>9178</v>
      </c>
      <c r="E106" s="229">
        <v>44251</v>
      </c>
      <c r="F106" s="1404">
        <v>44271</v>
      </c>
      <c r="G106" s="1388" t="s">
        <v>9081</v>
      </c>
      <c r="H106" s="1388" t="s">
        <v>9179</v>
      </c>
      <c r="I106" s="234">
        <v>44279</v>
      </c>
      <c r="J106" s="238">
        <f>I106+24</f>
        <v>44303</v>
      </c>
      <c r="K106" s="238">
        <f>I106+26</f>
        <v>44305</v>
      </c>
      <c r="L106" s="238">
        <f>I106+31</f>
        <v>44310</v>
      </c>
      <c r="M106" s="238">
        <f>I106+34</f>
        <v>44313</v>
      </c>
      <c r="N106" s="426">
        <f>I106+35</f>
        <v>44314</v>
      </c>
    </row>
    <row r="107" spans="3:14" s="14" customFormat="1" ht="19.5" hidden="1">
      <c r="C107" s="1210" t="s">
        <v>3664</v>
      </c>
      <c r="D107" s="73" t="s">
        <v>9180</v>
      </c>
      <c r="E107" s="73">
        <v>44258</v>
      </c>
      <c r="F107" s="1211">
        <v>44276</v>
      </c>
      <c r="G107" s="1389"/>
      <c r="H107" s="1389"/>
      <c r="I107" s="228"/>
      <c r="J107" s="228"/>
      <c r="K107" s="228"/>
      <c r="L107" s="228"/>
      <c r="M107" s="228"/>
      <c r="N107" s="427"/>
    </row>
    <row r="108" spans="3:14" s="14" customFormat="1" ht="19.5" hidden="1">
      <c r="C108" s="1391" t="s">
        <v>2426</v>
      </c>
      <c r="D108" s="229" t="s">
        <v>9181</v>
      </c>
      <c r="E108" s="229">
        <v>44265</v>
      </c>
      <c r="F108" s="1404">
        <v>44282</v>
      </c>
      <c r="G108" s="1388" t="s">
        <v>7619</v>
      </c>
      <c r="H108" s="1388" t="s">
        <v>9182</v>
      </c>
      <c r="I108" s="234">
        <v>44296</v>
      </c>
      <c r="J108" s="238">
        <f>I108+24</f>
        <v>44320</v>
      </c>
      <c r="K108" s="238">
        <f>I108+26</f>
        <v>44322</v>
      </c>
      <c r="L108" s="238">
        <f>I108+31</f>
        <v>44327</v>
      </c>
      <c r="M108" s="238">
        <f>I108+34</f>
        <v>44330</v>
      </c>
      <c r="N108" s="426">
        <f>I108+35</f>
        <v>44331</v>
      </c>
    </row>
    <row r="109" spans="3:14" s="14" customFormat="1" ht="19.5" hidden="1">
      <c r="C109" s="1210" t="s">
        <v>3667</v>
      </c>
      <c r="D109" s="73" t="s">
        <v>9183</v>
      </c>
      <c r="E109" s="73">
        <v>44275</v>
      </c>
      <c r="F109" s="1211">
        <v>44288</v>
      </c>
      <c r="G109" s="1389"/>
      <c r="H109" s="1389"/>
      <c r="I109" s="228"/>
      <c r="J109" s="228"/>
      <c r="K109" s="228"/>
      <c r="L109" s="228"/>
      <c r="M109" s="228"/>
      <c r="N109" s="427"/>
    </row>
    <row r="110" spans="3:14" s="14" customFormat="1" ht="19.5" hidden="1">
      <c r="C110" s="1391"/>
      <c r="D110" s="229"/>
      <c r="E110" s="229"/>
      <c r="F110" s="1404"/>
      <c r="G110" s="1388" t="s">
        <v>6973</v>
      </c>
      <c r="H110" s="1388" t="s">
        <v>9184</v>
      </c>
      <c r="I110" s="234">
        <v>44304</v>
      </c>
      <c r="J110" s="238">
        <f>I110+24</f>
        <v>44328</v>
      </c>
      <c r="K110" s="238">
        <f>I110+26</f>
        <v>44330</v>
      </c>
      <c r="L110" s="238">
        <f>I110+31</f>
        <v>44335</v>
      </c>
      <c r="M110" s="238">
        <f>I110+34</f>
        <v>44338</v>
      </c>
      <c r="N110" s="426">
        <f>I110+35</f>
        <v>44339</v>
      </c>
    </row>
    <row r="111" spans="3:14" s="14" customFormat="1" ht="19.5" hidden="1">
      <c r="C111" s="1391" t="s">
        <v>404</v>
      </c>
      <c r="D111" s="229" t="s">
        <v>9185</v>
      </c>
      <c r="E111" s="229" t="s">
        <v>78</v>
      </c>
      <c r="F111" s="1404" t="s">
        <v>78</v>
      </c>
      <c r="G111" s="1406"/>
      <c r="H111" s="1406"/>
      <c r="I111" s="1407"/>
      <c r="J111" s="1407"/>
      <c r="K111" s="1407"/>
      <c r="L111" s="1407"/>
      <c r="M111" s="1407"/>
      <c r="N111" s="912"/>
    </row>
    <row r="113" spans="3:14" s="14" customFormat="1" ht="19.5" hidden="1">
      <c r="C113" s="1391" t="s">
        <v>2355</v>
      </c>
      <c r="D113" s="229" t="s">
        <v>9186</v>
      </c>
      <c r="E113" s="229">
        <v>44282</v>
      </c>
      <c r="F113" s="1404">
        <v>44295</v>
      </c>
      <c r="G113" s="1388" t="s">
        <v>9145</v>
      </c>
      <c r="H113" s="1388" t="s">
        <v>9187</v>
      </c>
      <c r="I113" s="234">
        <v>44294</v>
      </c>
      <c r="J113" s="238">
        <f>I113+24</f>
        <v>44318</v>
      </c>
      <c r="K113" s="238">
        <f>I113+26</f>
        <v>44320</v>
      </c>
      <c r="L113" s="238">
        <f>I113+31</f>
        <v>44325</v>
      </c>
      <c r="M113" s="238">
        <f>I113+34</f>
        <v>44328</v>
      </c>
      <c r="N113" s="426">
        <f>I113+35</f>
        <v>44329</v>
      </c>
    </row>
    <row r="114" spans="3:14" s="14" customFormat="1" ht="19.5" hidden="1">
      <c r="C114" s="1210"/>
      <c r="D114" s="73"/>
      <c r="E114" s="73"/>
      <c r="F114" s="1211"/>
      <c r="G114" s="228" t="s">
        <v>9188</v>
      </c>
      <c r="H114" s="1389"/>
      <c r="I114" s="228"/>
      <c r="J114" s="228"/>
      <c r="K114" s="228"/>
      <c r="L114" s="228"/>
      <c r="M114" s="228"/>
      <c r="N114" s="427"/>
    </row>
    <row r="115" spans="3:14" s="14" customFormat="1" ht="19.5" hidden="1">
      <c r="C115" s="1391" t="s">
        <v>2510</v>
      </c>
      <c r="D115" s="229" t="s">
        <v>9189</v>
      </c>
      <c r="E115" s="229">
        <v>44290</v>
      </c>
      <c r="F115" s="1404">
        <v>44303</v>
      </c>
      <c r="G115" s="1388" t="s">
        <v>9190</v>
      </c>
      <c r="H115" s="1388" t="s">
        <v>9191</v>
      </c>
      <c r="I115" s="234">
        <v>44302</v>
      </c>
      <c r="J115" s="238">
        <f>I115+24</f>
        <v>44326</v>
      </c>
      <c r="K115" s="238">
        <f>I115+26</f>
        <v>44328</v>
      </c>
      <c r="L115" s="238">
        <f>I115+31</f>
        <v>44333</v>
      </c>
      <c r="M115" s="238">
        <f>I115+34</f>
        <v>44336</v>
      </c>
      <c r="N115" s="426">
        <f>I115+35</f>
        <v>44337</v>
      </c>
    </row>
    <row r="116" spans="3:14" s="14" customFormat="1" ht="19.5" hidden="1">
      <c r="C116" s="1210"/>
      <c r="D116" s="73"/>
      <c r="E116" s="73"/>
      <c r="F116" s="1405"/>
      <c r="G116" s="228" t="s">
        <v>9192</v>
      </c>
      <c r="H116" s="1389"/>
      <c r="I116" s="228"/>
      <c r="J116" s="228"/>
      <c r="K116" s="228"/>
      <c r="L116" s="228"/>
      <c r="M116" s="228"/>
      <c r="N116" s="427"/>
    </row>
    <row r="117" spans="3:14" s="14" customFormat="1" ht="19.5" hidden="1">
      <c r="C117" s="1391" t="s">
        <v>3362</v>
      </c>
      <c r="D117" s="229" t="s">
        <v>3363</v>
      </c>
      <c r="E117" s="229">
        <v>44296</v>
      </c>
      <c r="F117" s="1404">
        <v>44309</v>
      </c>
      <c r="G117" s="1388" t="s">
        <v>9148</v>
      </c>
      <c r="H117" s="1388" t="s">
        <v>9193</v>
      </c>
      <c r="I117" s="234">
        <v>44317</v>
      </c>
      <c r="J117" s="238">
        <f>I117+24</f>
        <v>44341</v>
      </c>
      <c r="K117" s="238">
        <f>I117+26</f>
        <v>44343</v>
      </c>
      <c r="L117" s="238">
        <f>I117+31</f>
        <v>44348</v>
      </c>
      <c r="M117" s="238">
        <f>I117+34</f>
        <v>44351</v>
      </c>
      <c r="N117" s="426">
        <f>I117+35</f>
        <v>44352</v>
      </c>
    </row>
    <row r="118" spans="3:14" s="14" customFormat="1" ht="19.5" hidden="1">
      <c r="C118" s="1210"/>
      <c r="D118" s="73"/>
      <c r="E118" s="73"/>
      <c r="F118" s="1109"/>
      <c r="G118" s="1389"/>
      <c r="H118" s="1389"/>
      <c r="I118" s="228"/>
      <c r="J118" s="228"/>
      <c r="K118" s="228"/>
      <c r="L118" s="228"/>
      <c r="M118" s="228"/>
      <c r="N118" s="427"/>
    </row>
    <row r="119" spans="3:14" s="14" customFormat="1" ht="19.5" hidden="1">
      <c r="C119" s="1391" t="s">
        <v>129</v>
      </c>
      <c r="D119" s="229" t="s">
        <v>3365</v>
      </c>
      <c r="E119" s="229">
        <v>44303</v>
      </c>
      <c r="F119" s="1404">
        <v>44316</v>
      </c>
      <c r="G119" s="1388" t="s">
        <v>9067</v>
      </c>
      <c r="H119" s="1388" t="s">
        <v>9194</v>
      </c>
      <c r="I119" s="234">
        <v>44331</v>
      </c>
      <c r="J119" s="238">
        <f>I119+24</f>
        <v>44355</v>
      </c>
      <c r="K119" s="238">
        <f>I119+26</f>
        <v>44357</v>
      </c>
      <c r="L119" s="238">
        <f>I119+31</f>
        <v>44362</v>
      </c>
      <c r="M119" s="238">
        <f>I119+34</f>
        <v>44365</v>
      </c>
      <c r="N119" s="426">
        <f>I119+35</f>
        <v>44366</v>
      </c>
    </row>
    <row r="120" spans="3:14" s="14" customFormat="1" ht="19.5" hidden="1">
      <c r="C120" s="1210"/>
      <c r="D120" s="73"/>
      <c r="E120" s="73"/>
      <c r="F120" s="1405"/>
      <c r="G120" s="1389"/>
      <c r="H120" s="1389"/>
      <c r="I120" s="228"/>
      <c r="J120" s="228"/>
      <c r="K120" s="228"/>
      <c r="L120" s="228"/>
      <c r="M120" s="228"/>
      <c r="N120" s="427"/>
    </row>
    <row r="121" spans="3:14" s="14" customFormat="1" ht="19.5" hidden="1">
      <c r="C121" s="1391" t="s">
        <v>133</v>
      </c>
      <c r="D121" s="229" t="s">
        <v>3371</v>
      </c>
      <c r="E121" s="229">
        <v>44321</v>
      </c>
      <c r="F121" s="1404">
        <v>44333</v>
      </c>
      <c r="G121" s="1388" t="s">
        <v>9100</v>
      </c>
      <c r="H121" s="1388" t="s">
        <v>9195</v>
      </c>
      <c r="I121" s="234">
        <v>44334</v>
      </c>
      <c r="J121" s="238">
        <f>I121+24</f>
        <v>44358</v>
      </c>
      <c r="K121" s="238">
        <f>I121+26</f>
        <v>44360</v>
      </c>
      <c r="L121" s="238">
        <f>I121+31</f>
        <v>44365</v>
      </c>
      <c r="M121" s="238">
        <f>I121+34</f>
        <v>44368</v>
      </c>
      <c r="N121" s="426">
        <f>I121+35</f>
        <v>44369</v>
      </c>
    </row>
    <row r="122" spans="3:14" s="14" customFormat="1" ht="19.5" hidden="1">
      <c r="C122" s="1210"/>
      <c r="D122" s="73"/>
      <c r="E122" s="73"/>
      <c r="F122" s="1109"/>
      <c r="G122" s="1389"/>
      <c r="H122" s="1389"/>
      <c r="I122" s="228"/>
      <c r="J122" s="228"/>
      <c r="K122" s="228"/>
      <c r="L122" s="228"/>
      <c r="M122" s="228"/>
      <c r="N122" s="427"/>
    </row>
    <row r="123" spans="3:14" s="14" customFormat="1" ht="19.5" hidden="1">
      <c r="C123" s="1391" t="s">
        <v>2268</v>
      </c>
      <c r="D123" s="229" t="s">
        <v>3374</v>
      </c>
      <c r="E123" s="229">
        <v>44318</v>
      </c>
      <c r="F123" s="1404">
        <v>44328</v>
      </c>
      <c r="G123" s="1388" t="s">
        <v>9107</v>
      </c>
      <c r="H123" s="1388" t="s">
        <v>9196</v>
      </c>
      <c r="I123" s="234">
        <v>44336</v>
      </c>
      <c r="J123" s="238">
        <f>I123+24</f>
        <v>44360</v>
      </c>
      <c r="K123" s="238">
        <f>I123+26</f>
        <v>44362</v>
      </c>
      <c r="L123" s="238">
        <f>I123+31</f>
        <v>44367</v>
      </c>
      <c r="M123" s="238">
        <f>I123+34</f>
        <v>44370</v>
      </c>
      <c r="N123" s="426">
        <f>I123+35</f>
        <v>44371</v>
      </c>
    </row>
    <row r="124" spans="3:14" s="14" customFormat="1" ht="19.5" hidden="1">
      <c r="C124" s="1210"/>
      <c r="D124" s="73"/>
      <c r="E124" s="73"/>
      <c r="F124" s="1405"/>
      <c r="G124" s="1389"/>
      <c r="H124" s="1389"/>
      <c r="I124" s="228"/>
      <c r="J124" s="228"/>
      <c r="K124" s="228"/>
      <c r="L124" s="228"/>
      <c r="M124" s="228"/>
      <c r="N124" s="427"/>
    </row>
    <row r="125" spans="3:14" s="14" customFormat="1" ht="19.5" hidden="1">
      <c r="C125" s="1391" t="s">
        <v>2365</v>
      </c>
      <c r="D125" s="229" t="s">
        <v>3376</v>
      </c>
      <c r="E125" s="229">
        <v>44325</v>
      </c>
      <c r="F125" s="1404">
        <v>44338</v>
      </c>
      <c r="G125" s="1388" t="s">
        <v>9077</v>
      </c>
      <c r="H125" s="1388" t="s">
        <v>9197</v>
      </c>
      <c r="I125" s="234">
        <v>44351</v>
      </c>
      <c r="J125" s="238">
        <f>I125+24</f>
        <v>44375</v>
      </c>
      <c r="K125" s="238">
        <f>I125+26</f>
        <v>44377</v>
      </c>
      <c r="L125" s="238">
        <f>I125+31</f>
        <v>44382</v>
      </c>
      <c r="M125" s="238">
        <f>I125+34</f>
        <v>44385</v>
      </c>
      <c r="N125" s="426">
        <f>I125+35</f>
        <v>44386</v>
      </c>
    </row>
    <row r="129" spans="2:14" s="14" customFormat="1" ht="22.5" hidden="1">
      <c r="B129" s="681"/>
      <c r="C129" s="1383"/>
      <c r="D129" s="1384"/>
      <c r="E129" s="1258" t="s">
        <v>96</v>
      </c>
      <c r="F129" s="1258" t="s">
        <v>4648</v>
      </c>
      <c r="G129" s="1258" t="s">
        <v>98</v>
      </c>
      <c r="H129" s="1258" t="s">
        <v>2077</v>
      </c>
      <c r="I129" s="1385" t="s">
        <v>4954</v>
      </c>
      <c r="J129" s="1385" t="s">
        <v>1065</v>
      </c>
      <c r="K129" s="1384" t="s">
        <v>1127</v>
      </c>
      <c r="L129" s="1384" t="s">
        <v>1483</v>
      </c>
      <c r="M129" s="1385" t="s">
        <v>1617</v>
      </c>
      <c r="N129" s="391" t="s">
        <v>659</v>
      </c>
    </row>
    <row r="130" spans="2:14" s="14" customFormat="1" ht="19.5" hidden="1">
      <c r="B130" s="681" t="s">
        <v>3598</v>
      </c>
      <c r="C130" s="1423"/>
      <c r="D130" s="1386" t="s">
        <v>3378</v>
      </c>
      <c r="E130" s="1258"/>
      <c r="F130" s="208" t="s">
        <v>4038</v>
      </c>
      <c r="G130" s="1258"/>
      <c r="H130" s="1258"/>
      <c r="I130" s="208" t="s">
        <v>3238</v>
      </c>
      <c r="J130" s="208" t="s">
        <v>3429</v>
      </c>
      <c r="K130" s="208" t="s">
        <v>4570</v>
      </c>
      <c r="L130" s="208" t="s">
        <v>4571</v>
      </c>
      <c r="M130" s="208" t="s">
        <v>8405</v>
      </c>
      <c r="N130" s="86" t="s">
        <v>9198</v>
      </c>
    </row>
    <row r="131" spans="2:14" s="14" customFormat="1" ht="19.5" hidden="1">
      <c r="B131" s="681">
        <v>25</v>
      </c>
      <c r="C131" s="580" t="s">
        <v>3398</v>
      </c>
      <c r="D131" s="229" t="s">
        <v>5240</v>
      </c>
      <c r="E131" s="229">
        <v>44746</v>
      </c>
      <c r="F131" s="1209">
        <f>E131+12</f>
        <v>44758</v>
      </c>
      <c r="G131" s="1388" t="s">
        <v>9199</v>
      </c>
      <c r="H131" s="1388" t="s">
        <v>9200</v>
      </c>
      <c r="I131" s="234">
        <v>44769</v>
      </c>
      <c r="J131" s="238">
        <f>I131+22</f>
        <v>44791</v>
      </c>
      <c r="K131" s="238">
        <f>I131+27</f>
        <v>44796</v>
      </c>
      <c r="L131" s="238">
        <f>I131+31</f>
        <v>44800</v>
      </c>
      <c r="M131" s="238">
        <f>I131+33</f>
        <v>44802</v>
      </c>
      <c r="N131" s="426">
        <f>I131+48</f>
        <v>44817</v>
      </c>
    </row>
    <row r="132" spans="2:14" s="14" customFormat="1" ht="19.5" hidden="1">
      <c r="B132" s="681"/>
      <c r="C132" s="1210"/>
      <c r="D132" s="73"/>
      <c r="E132" s="73"/>
      <c r="F132" s="1211"/>
      <c r="G132" s="1389"/>
      <c r="H132" s="1389"/>
      <c r="I132" s="228"/>
      <c r="J132" s="228"/>
      <c r="K132" s="228"/>
      <c r="L132" s="228"/>
      <c r="M132" s="228"/>
      <c r="N132" s="427"/>
    </row>
    <row r="133" spans="2:14" s="14" customFormat="1" ht="19.5" hidden="1">
      <c r="B133" s="681">
        <v>26</v>
      </c>
      <c r="C133" s="580" t="s">
        <v>2472</v>
      </c>
      <c r="D133" s="229" t="s">
        <v>9201</v>
      </c>
      <c r="E133" s="229">
        <v>44752</v>
      </c>
      <c r="F133" s="1209">
        <f>E133+10</f>
        <v>44762</v>
      </c>
      <c r="G133" s="1388" t="s">
        <v>9202</v>
      </c>
      <c r="H133" s="1388" t="s">
        <v>9203</v>
      </c>
      <c r="I133" s="234">
        <v>44774</v>
      </c>
      <c r="J133" s="238">
        <f>I133+22</f>
        <v>44796</v>
      </c>
      <c r="K133" s="238">
        <f>I133+27</f>
        <v>44801</v>
      </c>
      <c r="L133" s="238">
        <f>I133+31</f>
        <v>44805</v>
      </c>
      <c r="M133" s="238">
        <f>I133+33</f>
        <v>44807</v>
      </c>
      <c r="N133" s="426">
        <f>I133+48</f>
        <v>44822</v>
      </c>
    </row>
    <row r="134" spans="2:14" s="14" customFormat="1" ht="19.5" hidden="1">
      <c r="B134" s="681">
        <v>28</v>
      </c>
      <c r="C134" s="1210" t="s">
        <v>160</v>
      </c>
      <c r="D134" s="73" t="s">
        <v>9204</v>
      </c>
      <c r="E134" s="73">
        <v>44761</v>
      </c>
      <c r="F134" s="1211">
        <v>44774</v>
      </c>
      <c r="G134" s="1389"/>
      <c r="H134" s="1389"/>
      <c r="I134" s="228"/>
      <c r="J134" s="228"/>
      <c r="K134" s="228"/>
      <c r="L134" s="228"/>
      <c r="M134" s="228"/>
      <c r="N134" s="427"/>
    </row>
    <row r="135" spans="2:14" s="14" customFormat="1" ht="16.5" hidden="1" customHeight="1" thickTop="1">
      <c r="B135" s="681">
        <v>29</v>
      </c>
      <c r="C135" s="580"/>
      <c r="D135" s="229"/>
      <c r="E135" s="229"/>
      <c r="F135" s="1209"/>
      <c r="G135" s="1388" t="s">
        <v>8275</v>
      </c>
      <c r="H135" s="1388" t="s">
        <v>9205</v>
      </c>
      <c r="I135" s="234">
        <v>44784</v>
      </c>
      <c r="J135" s="238">
        <f>I135+22</f>
        <v>44806</v>
      </c>
      <c r="K135" s="238">
        <f>I135+27</f>
        <v>44811</v>
      </c>
      <c r="L135" s="238">
        <f>I135+31</f>
        <v>44815</v>
      </c>
      <c r="M135" s="238">
        <f>I135+33</f>
        <v>44817</v>
      </c>
      <c r="N135" s="426">
        <f>I135+48</f>
        <v>44832</v>
      </c>
    </row>
    <row r="136" spans="2:14" s="14" customFormat="1" ht="16.5" hidden="1" customHeight="1" thickBot="1">
      <c r="B136" s="681"/>
      <c r="C136" s="1210"/>
      <c r="D136" s="73"/>
      <c r="E136" s="73"/>
      <c r="F136" s="1211"/>
      <c r="G136" s="1389"/>
      <c r="H136" s="1389"/>
      <c r="I136" s="228"/>
      <c r="J136" s="228"/>
      <c r="K136" s="228"/>
      <c r="L136" s="228"/>
      <c r="M136" s="228"/>
      <c r="N136" s="427"/>
    </row>
    <row r="137" spans="2:14" s="14" customFormat="1" ht="19.5" hidden="1">
      <c r="B137" s="681">
        <v>30</v>
      </c>
      <c r="C137" s="580" t="s">
        <v>160</v>
      </c>
      <c r="D137" s="229" t="s">
        <v>9204</v>
      </c>
      <c r="E137" s="229">
        <v>44761</v>
      </c>
      <c r="F137" s="1209">
        <v>44774</v>
      </c>
      <c r="G137" s="1388" t="s">
        <v>3440</v>
      </c>
      <c r="H137" s="1388" t="s">
        <v>9206</v>
      </c>
      <c r="I137" s="234">
        <v>44789</v>
      </c>
      <c r="J137" s="238">
        <f>I137+22</f>
        <v>44811</v>
      </c>
      <c r="K137" s="238">
        <f>I137+27</f>
        <v>44816</v>
      </c>
      <c r="L137" s="238">
        <f>I137+31</f>
        <v>44820</v>
      </c>
      <c r="M137" s="238">
        <f>I137+33</f>
        <v>44822</v>
      </c>
      <c r="N137" s="426">
        <f>I137+48</f>
        <v>44837</v>
      </c>
    </row>
    <row r="138" spans="2:14" s="14" customFormat="1" ht="19.5" hidden="1">
      <c r="B138" s="681"/>
      <c r="C138" s="1210" t="s">
        <v>3392</v>
      </c>
      <c r="D138" s="73" t="s">
        <v>9207</v>
      </c>
      <c r="E138" s="73">
        <v>44772</v>
      </c>
      <c r="F138" s="1211">
        <f>E138+10</f>
        <v>44782</v>
      </c>
      <c r="G138" s="1389"/>
      <c r="H138" s="1389"/>
      <c r="I138" s="228"/>
      <c r="J138" s="228"/>
      <c r="K138" s="228"/>
      <c r="L138" s="228"/>
      <c r="M138" s="228"/>
      <c r="N138" s="427"/>
    </row>
    <row r="139" spans="2:14" s="14" customFormat="1" ht="19.5" hidden="1">
      <c r="B139" s="681"/>
      <c r="C139" s="580" t="s">
        <v>3401</v>
      </c>
      <c r="D139" s="229" t="s">
        <v>9208</v>
      </c>
      <c r="E139" s="229">
        <v>44778</v>
      </c>
      <c r="F139" s="1209">
        <f>E139+12</f>
        <v>44790</v>
      </c>
      <c r="G139" s="1388" t="s">
        <v>4899</v>
      </c>
      <c r="H139" s="1388" t="s">
        <v>9209</v>
      </c>
      <c r="I139" s="234">
        <v>44794</v>
      </c>
      <c r="J139" s="238">
        <f>I139+22</f>
        <v>44816</v>
      </c>
      <c r="K139" s="238">
        <f>I139+27</f>
        <v>44821</v>
      </c>
      <c r="L139" s="238">
        <f>I139+31</f>
        <v>44825</v>
      </c>
      <c r="M139" s="238">
        <f>I139+33</f>
        <v>44827</v>
      </c>
      <c r="N139" s="426">
        <f>I139+48</f>
        <v>44842</v>
      </c>
    </row>
    <row r="140" spans="2:14" s="14" customFormat="1" ht="19.5" hidden="1">
      <c r="B140" s="681"/>
      <c r="C140" s="1210"/>
      <c r="D140" s="73"/>
      <c r="E140" s="73"/>
      <c r="F140" s="1211"/>
      <c r="G140" s="1389"/>
      <c r="H140" s="1389"/>
      <c r="I140" s="228"/>
      <c r="J140" s="228"/>
      <c r="K140" s="228"/>
      <c r="L140" s="228"/>
      <c r="M140" s="228"/>
      <c r="N140" s="427"/>
    </row>
    <row r="141" spans="2:14" s="14" customFormat="1" ht="19.5" hidden="1">
      <c r="B141" s="681"/>
      <c r="C141" s="580" t="s">
        <v>3401</v>
      </c>
      <c r="D141" s="229" t="s">
        <v>9208</v>
      </c>
      <c r="E141" s="229">
        <v>44778</v>
      </c>
      <c r="F141" s="1209">
        <f>E141+12</f>
        <v>44790</v>
      </c>
      <c r="G141" s="1388" t="s">
        <v>4644</v>
      </c>
      <c r="H141" s="1388" t="s">
        <v>9210</v>
      </c>
      <c r="I141" s="234">
        <v>44801</v>
      </c>
      <c r="J141" s="238">
        <f>I141+22</f>
        <v>44823</v>
      </c>
      <c r="K141" s="238">
        <f>I141+27</f>
        <v>44828</v>
      </c>
      <c r="L141" s="238">
        <f>I141+31</f>
        <v>44832</v>
      </c>
      <c r="M141" s="238">
        <f>I141+33</f>
        <v>44834</v>
      </c>
      <c r="N141" s="426">
        <f>I141+48</f>
        <v>44849</v>
      </c>
    </row>
    <row r="142" spans="2:14" s="14" customFormat="1" ht="19.5" hidden="1">
      <c r="B142" s="681"/>
      <c r="C142" s="1210"/>
      <c r="D142" s="73"/>
      <c r="E142" s="73"/>
      <c r="F142" s="1211"/>
      <c r="G142" s="1389"/>
      <c r="H142" s="1389"/>
      <c r="I142" s="228"/>
      <c r="J142" s="228"/>
      <c r="K142" s="228"/>
      <c r="L142" s="228"/>
      <c r="M142" s="228"/>
      <c r="N142" s="427"/>
    </row>
    <row r="143" spans="2:14" s="14" customFormat="1" ht="19.5" hidden="1">
      <c r="B143" s="681"/>
      <c r="C143" s="580" t="s">
        <v>3326</v>
      </c>
      <c r="D143" s="229" t="s">
        <v>9211</v>
      </c>
      <c r="E143" s="229">
        <v>44788</v>
      </c>
      <c r="F143" s="1209">
        <v>44802</v>
      </c>
      <c r="G143" s="1408" t="s">
        <v>9212</v>
      </c>
      <c r="H143" s="1388" t="s">
        <v>9213</v>
      </c>
      <c r="I143" s="234">
        <v>44808</v>
      </c>
      <c r="J143" s="238">
        <f>I143+22</f>
        <v>44830</v>
      </c>
      <c r="K143" s="238">
        <f>I143+27</f>
        <v>44835</v>
      </c>
      <c r="L143" s="238">
        <f>I143+31</f>
        <v>44839</v>
      </c>
      <c r="M143" s="238">
        <f>I143+33</f>
        <v>44841</v>
      </c>
      <c r="N143" s="426">
        <f>I143+48</f>
        <v>44856</v>
      </c>
    </row>
    <row r="145" spans="3:14" s="14" customFormat="1" ht="19.5" hidden="1">
      <c r="C145" s="580" t="s">
        <v>2369</v>
      </c>
      <c r="D145" s="229" t="s">
        <v>9214</v>
      </c>
      <c r="E145" s="229">
        <v>44796</v>
      </c>
      <c r="F145" s="1209">
        <v>44809</v>
      </c>
      <c r="G145" s="1388" t="s">
        <v>9215</v>
      </c>
      <c r="H145" s="1388" t="s">
        <v>9216</v>
      </c>
      <c r="I145" s="234">
        <v>44815</v>
      </c>
      <c r="J145" s="238">
        <f>I145+22</f>
        <v>44837</v>
      </c>
      <c r="K145" s="238">
        <f>I145+27</f>
        <v>44842</v>
      </c>
      <c r="L145" s="238">
        <f>I145+31</f>
        <v>44846</v>
      </c>
      <c r="M145" s="238">
        <f>I145+33</f>
        <v>44848</v>
      </c>
      <c r="N145" s="426">
        <f>I145+48</f>
        <v>44863</v>
      </c>
    </row>
    <row r="146" spans="3:14" s="14" customFormat="1" ht="19.5" hidden="1">
      <c r="C146" s="1210"/>
      <c r="D146" s="73"/>
      <c r="E146" s="73"/>
      <c r="F146" s="1211"/>
      <c r="G146" s="1389"/>
      <c r="H146" s="1389"/>
      <c r="I146" s="228"/>
      <c r="J146" s="228"/>
      <c r="K146" s="228"/>
      <c r="L146" s="228"/>
      <c r="M146" s="228"/>
      <c r="N146" s="427"/>
    </row>
    <row r="147" spans="3:14" s="14" customFormat="1" ht="19.5" hidden="1">
      <c r="C147" s="580" t="s">
        <v>2089</v>
      </c>
      <c r="D147" s="229" t="s">
        <v>9217</v>
      </c>
      <c r="E147" s="229">
        <v>44807</v>
      </c>
      <c r="F147" s="1209">
        <v>44816</v>
      </c>
      <c r="G147" s="1388" t="s">
        <v>9218</v>
      </c>
      <c r="H147" s="1388" t="s">
        <v>9219</v>
      </c>
      <c r="I147" s="234">
        <v>44828</v>
      </c>
      <c r="J147" s="238">
        <f>I147+22</f>
        <v>44850</v>
      </c>
      <c r="K147" s="238">
        <f>I147+27</f>
        <v>44855</v>
      </c>
      <c r="L147" s="238">
        <f>I147+31</f>
        <v>44859</v>
      </c>
      <c r="M147" s="238">
        <f>I147+33</f>
        <v>44861</v>
      </c>
      <c r="N147" s="426">
        <f>I147+48</f>
        <v>44876</v>
      </c>
    </row>
    <row r="148" spans="3:14" s="14" customFormat="1" ht="19.5" hidden="1">
      <c r="C148" s="1210"/>
      <c r="D148" s="73"/>
      <c r="E148" s="73"/>
      <c r="F148" s="1211"/>
      <c r="G148" s="1389"/>
      <c r="H148" s="1389"/>
      <c r="I148" s="228"/>
      <c r="J148" s="228"/>
      <c r="K148" s="228"/>
      <c r="L148" s="228"/>
      <c r="M148" s="228"/>
      <c r="N148" s="427"/>
    </row>
    <row r="149" spans="3:14" s="14" customFormat="1" ht="19.5" hidden="1">
      <c r="C149" s="580" t="s">
        <v>3408</v>
      </c>
      <c r="D149" s="229" t="s">
        <v>9220</v>
      </c>
      <c r="E149" s="229">
        <v>44814</v>
      </c>
      <c r="F149" s="1209">
        <v>44823</v>
      </c>
      <c r="G149" s="1408" t="s">
        <v>404</v>
      </c>
      <c r="H149" s="1388" t="s">
        <v>9221</v>
      </c>
      <c r="I149" s="234">
        <v>44829</v>
      </c>
      <c r="J149" s="1409"/>
      <c r="K149" s="1409"/>
      <c r="L149" s="1409"/>
      <c r="M149" s="1409"/>
      <c r="N149" s="518"/>
    </row>
    <row r="150" spans="3:14" s="14" customFormat="1" ht="19.5" hidden="1">
      <c r="C150" s="1410" t="s">
        <v>404</v>
      </c>
      <c r="D150" s="1411" t="s">
        <v>9222</v>
      </c>
      <c r="E150" s="73"/>
      <c r="F150" s="1211"/>
      <c r="G150" s="1389"/>
      <c r="H150" s="1389"/>
      <c r="I150" s="228"/>
      <c r="J150" s="1371"/>
      <c r="K150" s="1371"/>
      <c r="L150" s="1371"/>
      <c r="M150" s="1371"/>
      <c r="N150" s="487"/>
    </row>
    <row r="151" spans="3:14" s="14" customFormat="1" ht="19.5" hidden="1">
      <c r="C151" s="580" t="s">
        <v>3387</v>
      </c>
      <c r="D151" s="229" t="s">
        <v>9223</v>
      </c>
      <c r="E151" s="229">
        <v>44819</v>
      </c>
      <c r="F151" s="1209">
        <v>44830</v>
      </c>
      <c r="G151" s="1408" t="s">
        <v>404</v>
      </c>
      <c r="H151" s="1388" t="s">
        <v>9224</v>
      </c>
      <c r="I151" s="234">
        <v>44836</v>
      </c>
      <c r="J151" s="1409"/>
      <c r="K151" s="1409"/>
      <c r="L151" s="1409"/>
      <c r="M151" s="1409"/>
      <c r="N151" s="518"/>
    </row>
    <row r="152" spans="3:14" s="14" customFormat="1" ht="19.5" hidden="1">
      <c r="C152" s="1210"/>
      <c r="D152" s="73"/>
      <c r="E152" s="73"/>
      <c r="F152" s="1211"/>
      <c r="G152" s="1389"/>
      <c r="H152" s="1389"/>
      <c r="I152" s="228"/>
      <c r="J152" s="1371"/>
      <c r="K152" s="1371"/>
      <c r="L152" s="1371"/>
      <c r="M152" s="1371"/>
      <c r="N152" s="487"/>
    </row>
    <row r="153" spans="3:14" s="14" customFormat="1" ht="19.5" hidden="1">
      <c r="C153" s="580" t="s">
        <v>3413</v>
      </c>
      <c r="D153" s="229" t="s">
        <v>9225</v>
      </c>
      <c r="E153" s="229">
        <v>44826</v>
      </c>
      <c r="F153" s="1209">
        <v>44837</v>
      </c>
      <c r="G153" s="1408" t="s">
        <v>9212</v>
      </c>
      <c r="H153" s="1388" t="s">
        <v>9226</v>
      </c>
      <c r="I153" s="234">
        <v>44843</v>
      </c>
      <c r="J153" s="1409"/>
      <c r="K153" s="1409"/>
      <c r="L153" s="1409"/>
      <c r="M153" s="1409"/>
      <c r="N153" s="518"/>
    </row>
    <row r="154" spans="3:14" s="14" customFormat="1" ht="19.5" hidden="1">
      <c r="C154" s="1210"/>
      <c r="D154" s="73"/>
      <c r="E154" s="73"/>
      <c r="F154" s="1211"/>
      <c r="G154" s="1389"/>
      <c r="H154" s="1389"/>
      <c r="I154" s="228"/>
      <c r="J154" s="1371"/>
      <c r="K154" s="1371"/>
      <c r="L154" s="1371"/>
      <c r="M154" s="1371"/>
      <c r="N154" s="487"/>
    </row>
    <row r="155" spans="3:14" s="14" customFormat="1" ht="19.5" hidden="1">
      <c r="C155" s="580" t="s">
        <v>3398</v>
      </c>
      <c r="D155" s="229" t="s">
        <v>9227</v>
      </c>
      <c r="E155" s="73">
        <v>44839</v>
      </c>
      <c r="F155" s="1209">
        <v>44851</v>
      </c>
      <c r="G155" s="1408" t="s">
        <v>9212</v>
      </c>
      <c r="H155" s="1388" t="s">
        <v>9228</v>
      </c>
      <c r="I155" s="234">
        <v>44850</v>
      </c>
      <c r="J155" s="1409"/>
      <c r="K155" s="1409"/>
      <c r="L155" s="1409"/>
      <c r="M155" s="1409"/>
      <c r="N155" s="518"/>
    </row>
    <row r="156" spans="3:14" s="14" customFormat="1" ht="19.5" hidden="1">
      <c r="C156" s="1210"/>
      <c r="D156" s="73"/>
      <c r="E156" s="73"/>
      <c r="F156" s="1211"/>
      <c r="G156" s="1389"/>
      <c r="H156" s="1389"/>
      <c r="I156" s="228"/>
      <c r="J156" s="1371"/>
      <c r="K156" s="1371"/>
      <c r="L156" s="1371"/>
      <c r="M156" s="1371"/>
      <c r="N156" s="487"/>
    </row>
    <row r="157" spans="3:14" s="14" customFormat="1" ht="19.5" hidden="1">
      <c r="C157" s="580" t="s">
        <v>2472</v>
      </c>
      <c r="D157" s="229" t="s">
        <v>9229</v>
      </c>
      <c r="E157" s="229">
        <v>44839</v>
      </c>
      <c r="F157" s="1209">
        <v>44851</v>
      </c>
      <c r="G157" s="1408" t="s">
        <v>404</v>
      </c>
      <c r="H157" s="1388" t="s">
        <v>9230</v>
      </c>
      <c r="I157" s="234">
        <v>44857</v>
      </c>
      <c r="J157" s="1409"/>
      <c r="K157" s="1409"/>
      <c r="L157" s="1409"/>
      <c r="M157" s="1409"/>
      <c r="N157" s="518"/>
    </row>
    <row r="158" spans="3:14" s="14" customFormat="1" ht="19.5" hidden="1">
      <c r="C158" s="1210"/>
      <c r="D158" s="73"/>
      <c r="E158" s="73"/>
      <c r="F158" s="1211"/>
      <c r="G158" s="1389"/>
      <c r="H158" s="1389"/>
      <c r="I158" s="228"/>
      <c r="J158" s="1371"/>
      <c r="K158" s="1371"/>
      <c r="L158" s="1371"/>
      <c r="M158" s="1371"/>
      <c r="N158" s="487"/>
    </row>
    <row r="159" spans="3:14" s="14" customFormat="1" ht="19.5" hidden="1">
      <c r="C159" s="580" t="s">
        <v>160</v>
      </c>
      <c r="D159" s="229" t="s">
        <v>9231</v>
      </c>
      <c r="E159" s="229">
        <v>44848</v>
      </c>
      <c r="F159" s="1209">
        <v>44857</v>
      </c>
      <c r="G159" s="1408" t="s">
        <v>404</v>
      </c>
      <c r="H159" s="1388" t="s">
        <v>9232</v>
      </c>
      <c r="I159" s="234">
        <v>44864</v>
      </c>
      <c r="J159" s="1409"/>
      <c r="K159" s="1409"/>
      <c r="L159" s="1409"/>
      <c r="M159" s="1409"/>
      <c r="N159" s="518"/>
    </row>
    <row r="161" spans="3:13" s="14" customFormat="1" ht="19.5" hidden="1">
      <c r="C161" s="580" t="s">
        <v>6118</v>
      </c>
      <c r="D161" s="229" t="s">
        <v>9233</v>
      </c>
      <c r="E161" s="229">
        <v>44854</v>
      </c>
      <c r="F161" s="1209">
        <v>44865</v>
      </c>
      <c r="G161" s="1408" t="s">
        <v>404</v>
      </c>
      <c r="H161" s="1388" t="s">
        <v>9234</v>
      </c>
      <c r="I161" s="234">
        <v>44871</v>
      </c>
      <c r="J161" s="1409"/>
      <c r="K161" s="1409"/>
      <c r="L161" s="1409"/>
      <c r="M161" s="1409"/>
    </row>
    <row r="162" spans="3:13" s="14" customFormat="1" ht="19.5" hidden="1">
      <c r="C162" s="1210"/>
      <c r="D162" s="73"/>
      <c r="E162" s="73"/>
      <c r="F162" s="1211"/>
      <c r="G162" s="1389"/>
      <c r="H162" s="1389"/>
      <c r="I162" s="228"/>
      <c r="J162" s="1371"/>
      <c r="K162" s="1371"/>
      <c r="L162" s="1371"/>
      <c r="M162" s="1371"/>
    </row>
    <row r="163" spans="3:13" s="14" customFormat="1" ht="19.5" hidden="1">
      <c r="C163" s="280"/>
      <c r="D163" s="123"/>
      <c r="E163" s="123"/>
      <c r="F163" s="123"/>
      <c r="G163" s="1414"/>
      <c r="H163" s="1414"/>
      <c r="I163" s="123"/>
      <c r="J163" s="123"/>
      <c r="K163" s="123"/>
      <c r="L163" s="123"/>
      <c r="M163" s="123"/>
    </row>
    <row r="164" spans="3:13" s="14" customFormat="1" ht="19.5" hidden="1">
      <c r="C164" s="280"/>
      <c r="D164" s="123"/>
      <c r="E164" s="123"/>
      <c r="F164" s="123"/>
      <c r="G164" s="1414"/>
      <c r="H164" s="1414"/>
      <c r="I164" s="123"/>
      <c r="J164" s="123"/>
      <c r="K164" s="123"/>
      <c r="L164" s="123"/>
      <c r="M164" s="123"/>
    </row>
    <row r="165" spans="3:13" s="14" customFormat="1" ht="30" customHeight="1" thickBot="1">
      <c r="C165" s="280"/>
      <c r="D165" s="1384"/>
      <c r="E165" s="1258" t="s">
        <v>96</v>
      </c>
      <c r="F165" s="1258" t="s">
        <v>4648</v>
      </c>
      <c r="G165" s="1258" t="s">
        <v>98</v>
      </c>
      <c r="H165" s="1258" t="s">
        <v>2077</v>
      </c>
      <c r="I165" s="1385" t="s">
        <v>8052</v>
      </c>
      <c r="J165" s="1385" t="s">
        <v>1065</v>
      </c>
      <c r="K165" s="1385" t="s">
        <v>870</v>
      </c>
      <c r="L165" s="1385" t="s">
        <v>1127</v>
      </c>
      <c r="M165" s="1385" t="s">
        <v>659</v>
      </c>
    </row>
    <row r="166" spans="3:13" s="14" customFormat="1" ht="19.5" hidden="1">
      <c r="C166" s="280"/>
      <c r="D166" s="1386" t="s">
        <v>3378</v>
      </c>
      <c r="E166" s="1258"/>
      <c r="F166" s="208" t="s">
        <v>4038</v>
      </c>
      <c r="G166" s="1258"/>
      <c r="H166" s="1258"/>
      <c r="I166" s="208" t="s">
        <v>3238</v>
      </c>
      <c r="J166" s="208" t="s">
        <v>2080</v>
      </c>
      <c r="K166" s="208" t="s">
        <v>3964</v>
      </c>
      <c r="L166" s="208" t="s">
        <v>3219</v>
      </c>
      <c r="M166" s="208" t="s">
        <v>9235</v>
      </c>
    </row>
    <row r="167" spans="3:13" s="14" customFormat="1" ht="19.5" hidden="1">
      <c r="C167" s="580" t="s">
        <v>3401</v>
      </c>
      <c r="D167" s="229" t="s">
        <v>9236</v>
      </c>
      <c r="E167" s="229">
        <v>44863</v>
      </c>
      <c r="F167" s="74">
        <v>44872</v>
      </c>
      <c r="G167" s="1424" t="s">
        <v>404</v>
      </c>
      <c r="H167" s="1403" t="s">
        <v>9237</v>
      </c>
      <c r="I167" s="238">
        <v>44878</v>
      </c>
      <c r="J167" s="1409"/>
      <c r="K167" s="1409"/>
      <c r="L167" s="1409"/>
      <c r="M167" s="1409"/>
    </row>
    <row r="168" spans="3:13" s="14" customFormat="1" ht="19.5" hidden="1">
      <c r="C168" s="1410" t="s">
        <v>404</v>
      </c>
      <c r="D168" s="1411" t="s">
        <v>9238</v>
      </c>
      <c r="E168" s="73"/>
      <c r="F168" s="1211"/>
      <c r="G168" s="1389"/>
      <c r="H168" s="1389"/>
      <c r="I168" s="228"/>
      <c r="J168" s="1371"/>
      <c r="K168" s="1371"/>
      <c r="L168" s="1371"/>
      <c r="M168" s="1371"/>
    </row>
    <row r="169" spans="3:13" s="14" customFormat="1" ht="19.5" hidden="1">
      <c r="C169" s="580" t="s">
        <v>3326</v>
      </c>
      <c r="D169" s="229" t="s">
        <v>9239</v>
      </c>
      <c r="E169" s="229">
        <v>44868</v>
      </c>
      <c r="F169" s="1209">
        <v>44879</v>
      </c>
      <c r="G169" s="1424" t="s">
        <v>404</v>
      </c>
      <c r="H169" s="1388" t="s">
        <v>9240</v>
      </c>
      <c r="I169" s="234">
        <v>44885</v>
      </c>
      <c r="J169" s="1409"/>
      <c r="K169" s="1409"/>
      <c r="L169" s="1409"/>
      <c r="M169" s="1409"/>
    </row>
    <row r="170" spans="3:13" s="14" customFormat="1" ht="19.5" hidden="1">
      <c r="C170" s="1410"/>
      <c r="D170" s="1411"/>
      <c r="E170" s="73"/>
      <c r="F170" s="1211"/>
      <c r="G170" s="1389"/>
      <c r="H170" s="1389"/>
      <c r="I170" s="228"/>
      <c r="J170" s="1371"/>
      <c r="K170" s="1371"/>
      <c r="L170" s="1371"/>
      <c r="M170" s="1371"/>
    </row>
    <row r="171" spans="3:13" s="14" customFormat="1" ht="19.5" hidden="1">
      <c r="C171" s="580" t="s">
        <v>2369</v>
      </c>
      <c r="D171" s="229" t="s">
        <v>9241</v>
      </c>
      <c r="E171" s="229">
        <v>44891</v>
      </c>
      <c r="F171" s="1209">
        <v>44900</v>
      </c>
      <c r="G171" s="1424" t="s">
        <v>404</v>
      </c>
      <c r="H171" s="1388" t="s">
        <v>9242</v>
      </c>
      <c r="I171" s="234">
        <v>44892</v>
      </c>
      <c r="J171" s="1409">
        <f t="shared" ref="J171" si="0">I171+20</f>
        <v>44912</v>
      </c>
      <c r="K171" s="1409">
        <f t="shared" ref="K171" si="1">I171+23</f>
        <v>44915</v>
      </c>
      <c r="L171" s="1409">
        <f t="shared" ref="L171" si="2">I171+29</f>
        <v>44921</v>
      </c>
      <c r="M171" s="1409">
        <f t="shared" ref="M171" si="3">I171+46</f>
        <v>44938</v>
      </c>
    </row>
    <row r="172" spans="3:13" s="14" customFormat="1" ht="19.5" hidden="1">
      <c r="C172" s="1210"/>
      <c r="D172" s="73"/>
      <c r="E172" s="73"/>
      <c r="F172" s="1211"/>
      <c r="G172" s="1389"/>
      <c r="H172" s="1389"/>
      <c r="I172" s="228"/>
      <c r="J172" s="1371"/>
      <c r="K172" s="1371"/>
      <c r="L172" s="1371"/>
      <c r="M172" s="1371"/>
    </row>
    <row r="173" spans="3:13" s="14" customFormat="1" ht="19.5" hidden="1">
      <c r="C173" s="580" t="s">
        <v>2089</v>
      </c>
      <c r="D173" s="229" t="s">
        <v>9243</v>
      </c>
      <c r="E173" s="229">
        <v>44895</v>
      </c>
      <c r="F173" s="1209">
        <v>44907</v>
      </c>
      <c r="G173" s="238" t="s">
        <v>3440</v>
      </c>
      <c r="H173" s="1388" t="s">
        <v>9244</v>
      </c>
      <c r="I173" s="234">
        <v>44899</v>
      </c>
      <c r="J173" s="238">
        <f t="shared" ref="J173" si="4">I173+20</f>
        <v>44919</v>
      </c>
      <c r="K173" s="238">
        <f t="shared" ref="K173" si="5">I173+23</f>
        <v>44922</v>
      </c>
      <c r="L173" s="238">
        <f t="shared" ref="L173" si="6">I173+29</f>
        <v>44928</v>
      </c>
      <c r="M173" s="238">
        <f t="shared" ref="M173" si="7">I173+46</f>
        <v>44945</v>
      </c>
    </row>
    <row r="174" spans="3:13" s="14" customFormat="1" ht="19.5" hidden="1">
      <c r="C174" s="1210"/>
      <c r="D174" s="73"/>
      <c r="E174" s="73"/>
      <c r="F174" s="1211"/>
      <c r="G174" s="1389"/>
      <c r="H174" s="1389"/>
      <c r="I174" s="228"/>
      <c r="J174" s="228"/>
      <c r="K174" s="228"/>
      <c r="L174" s="228"/>
      <c r="M174" s="228"/>
    </row>
    <row r="175" spans="3:13" s="14" customFormat="1" ht="19.5" hidden="1">
      <c r="C175" s="580" t="s">
        <v>3408</v>
      </c>
      <c r="D175" s="229" t="s">
        <v>9245</v>
      </c>
      <c r="E175" s="229">
        <v>44899</v>
      </c>
      <c r="F175" s="1209">
        <v>44914</v>
      </c>
      <c r="G175" s="238" t="s">
        <v>4644</v>
      </c>
      <c r="H175" s="1388" t="s">
        <v>9246</v>
      </c>
      <c r="I175" s="234">
        <v>44906</v>
      </c>
      <c r="J175" s="238">
        <f t="shared" ref="J175" si="8">I175+20</f>
        <v>44926</v>
      </c>
      <c r="K175" s="238">
        <f t="shared" ref="K175" si="9">I175+23</f>
        <v>44929</v>
      </c>
      <c r="L175" s="238">
        <f t="shared" ref="L175" si="10">I175+29</f>
        <v>44935</v>
      </c>
      <c r="M175" s="238">
        <f t="shared" ref="M175" si="11">I175+46</f>
        <v>44952</v>
      </c>
    </row>
    <row r="176" spans="3:13" ht="14.25" thickTop="1" thickBot="1"/>
    <row r="177" spans="3:13" s="14" customFormat="1" ht="14.25" customHeight="1" thickTop="1">
      <c r="C177" s="580" t="s">
        <v>3392</v>
      </c>
      <c r="D177" s="229" t="s">
        <v>9247</v>
      </c>
      <c r="E177" s="229">
        <v>44931</v>
      </c>
      <c r="F177" s="1209">
        <v>44584</v>
      </c>
      <c r="G177" s="1424" t="s">
        <v>404</v>
      </c>
      <c r="H177" s="1426" t="s">
        <v>9248</v>
      </c>
      <c r="I177" s="1427">
        <v>44955</v>
      </c>
      <c r="J177" s="1409">
        <v>44975</v>
      </c>
      <c r="K177" s="1409">
        <v>44978</v>
      </c>
      <c r="L177" s="1409">
        <v>44984</v>
      </c>
      <c r="M177" s="1409">
        <v>45001</v>
      </c>
    </row>
    <row r="178" spans="3:13" s="14" customFormat="1" ht="14.25" customHeight="1" thickBot="1">
      <c r="C178" s="1210"/>
      <c r="D178" s="73"/>
      <c r="E178" s="73"/>
      <c r="F178" s="1211"/>
      <c r="G178" s="1428"/>
      <c r="H178" s="1428"/>
      <c r="I178" s="1429"/>
      <c r="J178" s="1371"/>
      <c r="K178" s="1371"/>
      <c r="L178" s="1371"/>
      <c r="M178" s="1371"/>
    </row>
    <row r="179" spans="3:13" s="14" customFormat="1" ht="14.25" customHeight="1">
      <c r="C179" s="580" t="s">
        <v>3401</v>
      </c>
      <c r="D179" s="229" t="s">
        <v>9249</v>
      </c>
      <c r="E179" s="229">
        <v>44577</v>
      </c>
      <c r="F179" s="1209">
        <v>44591</v>
      </c>
      <c r="G179" s="1424" t="s">
        <v>404</v>
      </c>
      <c r="H179" s="1426" t="s">
        <v>9250</v>
      </c>
      <c r="I179" s="1427">
        <v>44962</v>
      </c>
      <c r="J179" s="1409">
        <v>44982</v>
      </c>
      <c r="K179" s="1409">
        <v>44985</v>
      </c>
      <c r="L179" s="1409">
        <v>44991</v>
      </c>
      <c r="M179" s="1409">
        <v>45008</v>
      </c>
    </row>
    <row r="180" spans="3:13" s="14" customFormat="1" ht="14.25" customHeight="1" thickBot="1">
      <c r="C180" s="1210"/>
      <c r="D180" s="73"/>
      <c r="E180" s="73"/>
      <c r="F180" s="1211"/>
      <c r="G180" s="1428"/>
      <c r="H180" s="1428"/>
      <c r="I180" s="1429"/>
      <c r="J180" s="1371"/>
      <c r="K180" s="1371"/>
      <c r="L180" s="1371"/>
      <c r="M180" s="1371"/>
    </row>
    <row r="181" spans="3:13" s="14" customFormat="1" ht="14.25" customHeight="1" thickTop="1" thickBot="1">
      <c r="C181" s="580" t="s">
        <v>3326</v>
      </c>
      <c r="D181" s="229" t="s">
        <v>9251</v>
      </c>
      <c r="E181" s="228">
        <v>44949</v>
      </c>
      <c r="F181" s="1209">
        <v>44598</v>
      </c>
      <c r="G181" s="1424" t="s">
        <v>404</v>
      </c>
      <c r="H181" s="1426" t="s">
        <v>9252</v>
      </c>
      <c r="I181" s="1427">
        <v>44969</v>
      </c>
      <c r="J181" s="1409">
        <v>44989</v>
      </c>
      <c r="K181" s="1409">
        <v>44992</v>
      </c>
      <c r="L181" s="1409">
        <v>44998</v>
      </c>
      <c r="M181" s="1409">
        <v>45015</v>
      </c>
    </row>
    <row r="182" spans="3:13" s="14" customFormat="1" ht="14.25" customHeight="1" thickTop="1" thickBot="1">
      <c r="C182" s="1210" t="s">
        <v>502</v>
      </c>
      <c r="D182" s="73" t="s">
        <v>9253</v>
      </c>
      <c r="E182" s="73">
        <v>44587</v>
      </c>
      <c r="F182" s="1432" t="s">
        <v>391</v>
      </c>
      <c r="G182" s="1428"/>
      <c r="H182" s="1428"/>
      <c r="I182" s="1429"/>
      <c r="J182" s="1371"/>
      <c r="K182" s="1371"/>
      <c r="L182" s="1371"/>
      <c r="M182" s="1371"/>
    </row>
    <row r="183" spans="3:13" s="14" customFormat="1" ht="14.25" customHeight="1" thickTop="1">
      <c r="C183" s="580" t="s">
        <v>3398</v>
      </c>
      <c r="D183" s="229" t="s">
        <v>9254</v>
      </c>
      <c r="E183" s="229">
        <v>44963</v>
      </c>
      <c r="F183" s="1209">
        <v>44976</v>
      </c>
      <c r="G183" s="1424" t="s">
        <v>404</v>
      </c>
      <c r="H183" s="1426" t="s">
        <v>9255</v>
      </c>
      <c r="I183" s="1427">
        <v>44976</v>
      </c>
      <c r="J183" s="1409">
        <v>44996</v>
      </c>
      <c r="K183" s="1409">
        <v>44999</v>
      </c>
      <c r="L183" s="1409">
        <v>45005</v>
      </c>
      <c r="M183" s="1409">
        <v>45022</v>
      </c>
    </row>
    <row r="184" spans="3:13" s="14" customFormat="1" ht="14.25" customHeight="1" thickBot="1">
      <c r="C184" s="1210"/>
      <c r="D184" s="73"/>
      <c r="E184" s="73"/>
      <c r="F184" s="1211"/>
      <c r="G184" s="1428"/>
      <c r="H184" s="1428"/>
      <c r="I184" s="1429"/>
      <c r="J184" s="1371"/>
      <c r="K184" s="1371"/>
      <c r="L184" s="1371"/>
      <c r="M184" s="1371"/>
    </row>
    <row r="185" spans="3:13" s="14" customFormat="1" ht="14.25" customHeight="1">
      <c r="C185" s="580" t="s">
        <v>2369</v>
      </c>
      <c r="D185" s="229" t="s">
        <v>8061</v>
      </c>
      <c r="E185" s="229">
        <v>44970</v>
      </c>
      <c r="F185" s="1432" t="s">
        <v>391</v>
      </c>
      <c r="G185" s="1424" t="s">
        <v>404</v>
      </c>
      <c r="H185" s="1426" t="s">
        <v>9256</v>
      </c>
      <c r="I185" s="1427">
        <v>44983</v>
      </c>
      <c r="J185" s="1409">
        <v>45003</v>
      </c>
      <c r="K185" s="1409">
        <v>45006</v>
      </c>
      <c r="L185" s="1409">
        <v>45012</v>
      </c>
      <c r="M185" s="1409">
        <v>45029</v>
      </c>
    </row>
    <row r="186" spans="3:13" s="14" customFormat="1" ht="14.25" customHeight="1">
      <c r="C186" s="1410" t="s">
        <v>6377</v>
      </c>
      <c r="D186" s="1411" t="s">
        <v>8064</v>
      </c>
      <c r="E186" s="1411">
        <v>44973</v>
      </c>
      <c r="F186" s="1110">
        <v>44988</v>
      </c>
      <c r="G186" s="1428"/>
      <c r="H186" s="1428"/>
      <c r="I186" s="1429"/>
      <c r="J186" s="1371"/>
      <c r="K186" s="1371"/>
      <c r="L186" s="1371"/>
      <c r="M186" s="1371"/>
    </row>
    <row r="187" spans="3:13" s="14" customFormat="1" ht="14.25" customHeight="1">
      <c r="C187" s="580" t="s">
        <v>2089</v>
      </c>
      <c r="D187" s="229" t="s">
        <v>9257</v>
      </c>
      <c r="E187" s="229">
        <v>44974</v>
      </c>
      <c r="F187" s="1209">
        <v>44985</v>
      </c>
      <c r="G187" s="1424" t="s">
        <v>404</v>
      </c>
      <c r="H187" s="1426" t="s">
        <v>9258</v>
      </c>
      <c r="I187" s="1427">
        <v>44990</v>
      </c>
      <c r="J187" s="1409">
        <v>45010</v>
      </c>
      <c r="K187" s="1409">
        <v>45013</v>
      </c>
      <c r="L187" s="1409">
        <v>45019</v>
      </c>
      <c r="M187" s="1409">
        <v>45036</v>
      </c>
    </row>
    <row r="188" spans="3:13" s="14" customFormat="1" ht="14.25" customHeight="1">
      <c r="C188" s="1210"/>
      <c r="D188" s="73"/>
      <c r="E188" s="73"/>
      <c r="F188" s="1211"/>
      <c r="G188" s="1428"/>
      <c r="H188" s="1428"/>
      <c r="I188" s="1429"/>
      <c r="J188" s="1371"/>
      <c r="K188" s="1371"/>
      <c r="L188" s="1371"/>
      <c r="M188" s="1371"/>
    </row>
    <row r="189" spans="3:13" s="14" customFormat="1" ht="14.25" customHeight="1">
      <c r="C189" s="1412" t="s">
        <v>3408</v>
      </c>
      <c r="D189" s="1413" t="s">
        <v>8067</v>
      </c>
      <c r="E189" s="1413">
        <v>44985</v>
      </c>
      <c r="F189" s="1432" t="s">
        <v>391</v>
      </c>
      <c r="G189" s="1424" t="s">
        <v>404</v>
      </c>
      <c r="H189" s="1426" t="s">
        <v>9259</v>
      </c>
      <c r="I189" s="1427">
        <v>44997</v>
      </c>
      <c r="J189" s="1440">
        <f>I189+20</f>
        <v>45017</v>
      </c>
      <c r="K189" s="1440">
        <f>I189+23</f>
        <v>45020</v>
      </c>
      <c r="L189" s="1440">
        <f>I189+29</f>
        <v>45026</v>
      </c>
      <c r="M189" s="1440">
        <f>I189+46</f>
        <v>45043</v>
      </c>
    </row>
    <row r="190" spans="3:13" s="14" customFormat="1" ht="14.25" customHeight="1">
      <c r="C190" s="1210" t="s">
        <v>6380</v>
      </c>
      <c r="D190" s="73" t="s">
        <v>8070</v>
      </c>
      <c r="E190" s="73">
        <v>44989</v>
      </c>
      <c r="F190" s="1211">
        <v>44996</v>
      </c>
      <c r="G190" s="1428"/>
      <c r="H190" s="1428"/>
      <c r="I190" s="1429"/>
      <c r="J190" s="1441"/>
      <c r="K190" s="1441"/>
      <c r="L190" s="1441"/>
      <c r="M190" s="1441"/>
    </row>
    <row r="191" spans="3:13" s="14" customFormat="1" ht="14.25" customHeight="1" thickTop="1">
      <c r="C191" s="580" t="s">
        <v>3413</v>
      </c>
      <c r="D191" s="229" t="s">
        <v>9260</v>
      </c>
      <c r="E191" s="229">
        <v>44997</v>
      </c>
      <c r="F191" s="1209">
        <v>45008</v>
      </c>
      <c r="G191" s="1424" t="s">
        <v>404</v>
      </c>
      <c r="H191" s="1426" t="s">
        <v>9261</v>
      </c>
      <c r="I191" s="1427">
        <v>45004</v>
      </c>
      <c r="J191" s="1440">
        <f>I191+20</f>
        <v>45024</v>
      </c>
      <c r="K191" s="1440">
        <f>I191+23</f>
        <v>45027</v>
      </c>
      <c r="L191" s="1440">
        <f>I191+29</f>
        <v>45033</v>
      </c>
      <c r="M191" s="1440">
        <f>I191+46</f>
        <v>45050</v>
      </c>
    </row>
    <row r="193" spans="3:13" s="14" customFormat="1" ht="14.25" customHeight="1" thickTop="1">
      <c r="C193" s="580" t="s">
        <v>3416</v>
      </c>
      <c r="D193" s="229" t="s">
        <v>9262</v>
      </c>
      <c r="E193" s="229">
        <v>45005</v>
      </c>
      <c r="F193" s="1209">
        <v>45015</v>
      </c>
      <c r="G193" s="1424" t="s">
        <v>404</v>
      </c>
      <c r="H193" s="1426" t="s">
        <v>9263</v>
      </c>
      <c r="I193" s="1427">
        <v>45011</v>
      </c>
      <c r="J193" s="723">
        <f>I193+20</f>
        <v>45031</v>
      </c>
      <c r="K193" s="723">
        <f>I193+23</f>
        <v>45034</v>
      </c>
      <c r="L193" s="723">
        <f>I193+29</f>
        <v>45040</v>
      </c>
      <c r="M193" s="723">
        <f>I193+46</f>
        <v>45057</v>
      </c>
    </row>
    <row r="194" spans="3:13" s="14" customFormat="1" ht="14.25" customHeight="1">
      <c r="C194" s="1210"/>
      <c r="D194" s="73"/>
      <c r="E194" s="73"/>
      <c r="F194" s="1211"/>
      <c r="G194" s="1428"/>
      <c r="H194" s="1428"/>
      <c r="I194" s="1429"/>
      <c r="J194" s="488"/>
      <c r="K194" s="488"/>
      <c r="L194" s="488"/>
      <c r="M194" s="488"/>
    </row>
    <row r="195" spans="3:13" s="14" customFormat="1" ht="14.25" customHeight="1">
      <c r="C195" s="580" t="s">
        <v>2472</v>
      </c>
      <c r="D195" s="229" t="s">
        <v>9264</v>
      </c>
      <c r="E195" s="229">
        <v>45010</v>
      </c>
      <c r="F195" s="1209">
        <v>45020</v>
      </c>
      <c r="G195" s="1425" t="s">
        <v>2337</v>
      </c>
      <c r="H195" s="1426" t="s">
        <v>9265</v>
      </c>
      <c r="I195" s="1427">
        <v>45018</v>
      </c>
      <c r="J195" s="1425">
        <f>I195+20</f>
        <v>45038</v>
      </c>
      <c r="K195" s="1425">
        <f>I195+23</f>
        <v>45041</v>
      </c>
      <c r="L195" s="1425">
        <f>I195+29</f>
        <v>45047</v>
      </c>
      <c r="M195" s="1425">
        <f>I195+46</f>
        <v>45064</v>
      </c>
    </row>
    <row r="196" spans="3:13" s="14" customFormat="1" ht="14.25" customHeight="1">
      <c r="C196" s="1210"/>
      <c r="D196" s="73"/>
      <c r="E196" s="73"/>
      <c r="F196" s="1211"/>
      <c r="G196" s="1428"/>
      <c r="H196" s="1428"/>
      <c r="I196" s="1429"/>
      <c r="J196" s="1429"/>
      <c r="K196" s="1429"/>
      <c r="L196" s="1429"/>
      <c r="M196" s="1429"/>
    </row>
    <row r="197" spans="3:13" s="14" customFormat="1" ht="14.25" customHeight="1">
      <c r="C197" s="580" t="s">
        <v>3387</v>
      </c>
      <c r="D197" s="229" t="s">
        <v>8081</v>
      </c>
      <c r="E197" s="229">
        <v>45015</v>
      </c>
      <c r="F197" s="1209">
        <v>45021</v>
      </c>
      <c r="G197" s="1425" t="s">
        <v>2337</v>
      </c>
      <c r="H197" s="1426" t="s">
        <v>9266</v>
      </c>
      <c r="I197" s="1427">
        <v>45025</v>
      </c>
      <c r="J197" s="1425">
        <f>I197+20</f>
        <v>45045</v>
      </c>
      <c r="K197" s="1425">
        <f>I197+23</f>
        <v>45048</v>
      </c>
      <c r="L197" s="1425">
        <f>I197+29</f>
        <v>45054</v>
      </c>
      <c r="M197" s="1425">
        <f>I197+46</f>
        <v>45071</v>
      </c>
    </row>
    <row r="198" spans="3:13" s="14" customFormat="1" ht="14.25" customHeight="1">
      <c r="C198" s="1210"/>
      <c r="D198" s="73"/>
      <c r="E198" s="73"/>
      <c r="F198" s="1211"/>
      <c r="G198" s="1428"/>
      <c r="H198" s="1428"/>
      <c r="I198" s="1429"/>
      <c r="J198" s="1429"/>
      <c r="K198" s="1429"/>
      <c r="L198" s="1429"/>
      <c r="M198" s="1429"/>
    </row>
    <row r="199" spans="3:13" s="14" customFormat="1" ht="14.25" customHeight="1">
      <c r="C199" s="580" t="s">
        <v>3392</v>
      </c>
      <c r="D199" s="229" t="s">
        <v>9267</v>
      </c>
      <c r="E199" s="229">
        <v>45023</v>
      </c>
      <c r="F199" s="1209">
        <v>45033</v>
      </c>
      <c r="G199" s="1425" t="s">
        <v>2337</v>
      </c>
      <c r="H199" s="1426" t="s">
        <v>9268</v>
      </c>
      <c r="I199" s="1427">
        <f>I197+7</f>
        <v>45032</v>
      </c>
      <c r="J199" s="1425">
        <f>I199+20</f>
        <v>45052</v>
      </c>
      <c r="K199" s="1425">
        <f>I199+23</f>
        <v>45055</v>
      </c>
      <c r="L199" s="1425">
        <f>I199+29</f>
        <v>45061</v>
      </c>
      <c r="M199" s="1425">
        <f>I199+46</f>
        <v>45078</v>
      </c>
    </row>
    <row r="200" spans="3:13" s="14" customFormat="1" ht="14.25" customHeight="1" thickBot="1">
      <c r="C200" s="1210"/>
      <c r="D200" s="73"/>
      <c r="E200" s="73"/>
      <c r="F200" s="1211"/>
      <c r="G200" s="1428"/>
      <c r="H200" s="1428"/>
      <c r="I200" s="1429"/>
      <c r="J200" s="1429"/>
      <c r="K200" s="1429"/>
      <c r="L200" s="1429"/>
      <c r="M200" s="1429"/>
    </row>
    <row r="201" spans="3:13" s="14" customFormat="1" ht="14.25" customHeight="1" thickTop="1">
      <c r="C201" s="1271" t="s">
        <v>404</v>
      </c>
      <c r="D201" s="229" t="s">
        <v>9269</v>
      </c>
      <c r="E201" s="229">
        <v>45022</v>
      </c>
      <c r="F201" s="1370"/>
      <c r="G201" s="1425" t="s">
        <v>2337</v>
      </c>
      <c r="H201" s="1426" t="s">
        <v>9270</v>
      </c>
      <c r="I201" s="1427">
        <f>I199+7</f>
        <v>45039</v>
      </c>
      <c r="J201" s="1425">
        <f>I201+20</f>
        <v>45059</v>
      </c>
      <c r="K201" s="1425">
        <f>I201+23</f>
        <v>45062</v>
      </c>
      <c r="L201" s="1425">
        <f>I201+29</f>
        <v>45068</v>
      </c>
      <c r="M201" s="1425">
        <f>I201+46</f>
        <v>45085</v>
      </c>
    </row>
    <row r="202" spans="3:13" s="14" customFormat="1" ht="14.25" customHeight="1" thickBot="1">
      <c r="C202" s="1210" t="s">
        <v>6422</v>
      </c>
      <c r="D202" s="73" t="s">
        <v>8082</v>
      </c>
      <c r="E202" s="73">
        <v>45022</v>
      </c>
      <c r="F202" s="1211">
        <v>45031</v>
      </c>
      <c r="G202" s="1428"/>
      <c r="H202" s="1428"/>
      <c r="I202" s="1429"/>
      <c r="J202" s="1429"/>
      <c r="K202" s="1429"/>
      <c r="L202" s="1429"/>
      <c r="M202" s="1429"/>
    </row>
    <row r="203" spans="3:13" s="14" customFormat="1" ht="14.25" customHeight="1" thickTop="1">
      <c r="C203" s="580" t="s">
        <v>3326</v>
      </c>
      <c r="D203" s="229" t="s">
        <v>8088</v>
      </c>
      <c r="E203" s="229">
        <v>45029</v>
      </c>
      <c r="F203" s="1209">
        <f>E203+11</f>
        <v>45040</v>
      </c>
      <c r="G203" s="1425" t="s">
        <v>2337</v>
      </c>
      <c r="H203" s="1426" t="s">
        <v>9271</v>
      </c>
      <c r="I203" s="1427">
        <f>I201+7</f>
        <v>45046</v>
      </c>
      <c r="J203" s="1425">
        <f>I203+20</f>
        <v>45066</v>
      </c>
      <c r="K203" s="1425">
        <f>I203+23</f>
        <v>45069</v>
      </c>
      <c r="L203" s="1425">
        <f>I203+29</f>
        <v>45075</v>
      </c>
      <c r="M203" s="1425">
        <f>I203+46</f>
        <v>45092</v>
      </c>
    </row>
    <row r="204" spans="3:13" s="14" customFormat="1" ht="14.25" customHeight="1" thickBot="1">
      <c r="C204" s="1210"/>
      <c r="D204" s="73"/>
      <c r="E204" s="73"/>
      <c r="F204" s="1211"/>
      <c r="G204" s="1428"/>
      <c r="H204" s="1428"/>
      <c r="I204" s="1429"/>
      <c r="J204" s="1429"/>
      <c r="K204" s="1429"/>
      <c r="L204" s="1429"/>
      <c r="M204" s="1429"/>
    </row>
    <row r="205" spans="3:13" s="14" customFormat="1" ht="14.25" customHeight="1" thickTop="1">
      <c r="C205" s="580" t="s">
        <v>3398</v>
      </c>
      <c r="D205" s="229" t="s">
        <v>9272</v>
      </c>
      <c r="E205" s="229">
        <f>E203+7</f>
        <v>45036</v>
      </c>
      <c r="F205" s="1209">
        <f>E205+11</f>
        <v>45047</v>
      </c>
      <c r="G205" s="1425" t="s">
        <v>2337</v>
      </c>
      <c r="H205" s="1426" t="s">
        <v>9273</v>
      </c>
      <c r="I205" s="1427">
        <f>I203+7</f>
        <v>45053</v>
      </c>
      <c r="J205" s="1425">
        <f>I205+20</f>
        <v>45073</v>
      </c>
      <c r="K205" s="1425">
        <f>I205+23</f>
        <v>45076</v>
      </c>
      <c r="L205" s="1425">
        <f>I205+29</f>
        <v>45082</v>
      </c>
      <c r="M205" s="1425">
        <f>I205+46</f>
        <v>45099</v>
      </c>
    </row>
    <row r="206" spans="3:13" s="14" customFormat="1" ht="14.25" customHeight="1" thickBot="1">
      <c r="C206" s="1210"/>
      <c r="D206" s="73"/>
      <c r="E206" s="73"/>
      <c r="F206" s="1211"/>
      <c r="G206" s="1428"/>
      <c r="H206" s="1428"/>
      <c r="I206" s="1429"/>
      <c r="J206" s="1429"/>
      <c r="K206" s="1429"/>
      <c r="L206" s="1429"/>
      <c r="M206" s="1429"/>
    </row>
    <row r="207" spans="3:13" s="14" customFormat="1" ht="14.25" customHeight="1" thickTop="1">
      <c r="C207" s="580" t="s">
        <v>3401</v>
      </c>
      <c r="D207" s="229" t="s">
        <v>9274</v>
      </c>
      <c r="E207" s="229">
        <f>E205+7</f>
        <v>45043</v>
      </c>
      <c r="F207" s="1209">
        <v>45055</v>
      </c>
      <c r="G207" s="1425" t="s">
        <v>2337</v>
      </c>
      <c r="H207" s="1426" t="s">
        <v>9275</v>
      </c>
      <c r="I207" s="1427">
        <f>I205+7</f>
        <v>45060</v>
      </c>
      <c r="J207" s="1425">
        <f>I207+20</f>
        <v>45080</v>
      </c>
      <c r="K207" s="1425">
        <f>I207+23</f>
        <v>45083</v>
      </c>
      <c r="L207" s="1425">
        <f>I207+29</f>
        <v>45089</v>
      </c>
      <c r="M207" s="1425">
        <f>I207+46</f>
        <v>45106</v>
      </c>
    </row>
    <row r="209" spans="3:13" s="14" customFormat="1" ht="14.25" customHeight="1" thickTop="1">
      <c r="C209" s="580" t="s">
        <v>2089</v>
      </c>
      <c r="D209" s="229" t="s">
        <v>9276</v>
      </c>
      <c r="E209" s="229">
        <f>E207+7</f>
        <v>45050</v>
      </c>
      <c r="F209" s="1209">
        <f>E209+11</f>
        <v>45061</v>
      </c>
      <c r="G209" s="1425" t="s">
        <v>2337</v>
      </c>
      <c r="H209" s="1426" t="s">
        <v>9277</v>
      </c>
      <c r="I209" s="1427">
        <f>I207+7</f>
        <v>45067</v>
      </c>
      <c r="J209" s="1425">
        <f>I209+20</f>
        <v>45087</v>
      </c>
      <c r="K209" s="1425">
        <f>I209+23</f>
        <v>45090</v>
      </c>
      <c r="L209" s="1425">
        <f>I209+29</f>
        <v>45096</v>
      </c>
      <c r="M209" s="1425">
        <f>I209+46</f>
        <v>45113</v>
      </c>
    </row>
    <row r="210" spans="3:13" s="14" customFormat="1" ht="14.25" customHeight="1" thickBot="1">
      <c r="C210" s="1210"/>
      <c r="D210" s="73"/>
      <c r="E210" s="73"/>
      <c r="F210" s="1211"/>
      <c r="G210" s="1428"/>
      <c r="H210" s="1428"/>
      <c r="I210" s="1429"/>
      <c r="J210" s="1429"/>
      <c r="K210" s="1429"/>
      <c r="L210" s="1429"/>
      <c r="M210" s="1429"/>
    </row>
    <row r="211" spans="3:13" s="14" customFormat="1" ht="20.25" thickTop="1">
      <c r="C211" s="4811" t="s">
        <v>609</v>
      </c>
      <c r="D211" s="4811"/>
      <c r="E211" s="4811"/>
      <c r="F211" s="4811"/>
      <c r="G211" s="4811"/>
      <c r="H211" s="4811"/>
      <c r="I211" s="4811"/>
      <c r="J211" s="123"/>
      <c r="K211" s="123"/>
      <c r="L211" s="123"/>
      <c r="M211" s="123"/>
    </row>
    <row r="212" spans="3:13" s="14" customFormat="1" ht="19.5">
      <c r="C212" s="280"/>
      <c r="D212" s="123"/>
      <c r="E212" s="123"/>
      <c r="F212" s="1381"/>
      <c r="G212" s="1414"/>
      <c r="H212" s="1414"/>
      <c r="I212" s="123"/>
      <c r="J212" s="123"/>
      <c r="K212" s="123"/>
      <c r="L212" s="123"/>
      <c r="M212" s="123"/>
    </row>
    <row r="213" spans="3:13" s="14" customFormat="1" ht="19.5">
      <c r="C213" s="280"/>
      <c r="D213" s="123"/>
      <c r="E213" s="123"/>
      <c r="F213" s="123"/>
      <c r="G213" s="1414"/>
      <c r="H213" s="1414"/>
      <c r="I213" s="123"/>
      <c r="J213" s="123"/>
      <c r="K213" s="123"/>
      <c r="L213" s="1381"/>
      <c r="M213" s="1381"/>
    </row>
    <row r="214" spans="3:13" s="14" customFormat="1" ht="19.5">
      <c r="C214" s="76" t="s">
        <v>609</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0" t="s">
        <v>0</v>
      </c>
      <c r="D216" s="69"/>
      <c r="E216" s="69"/>
      <c r="F216" s="231"/>
      <c r="G216" s="70" t="s">
        <v>35</v>
      </c>
      <c r="H216" s="70"/>
      <c r="I216" s="230"/>
      <c r="J216" s="69"/>
      <c r="K216" s="1415" t="s">
        <v>60</v>
      </c>
      <c r="L216" s="230"/>
      <c r="M216" s="70"/>
    </row>
    <row r="217" spans="3:13" s="30" customFormat="1" ht="14.25">
      <c r="C217" s="80" t="s">
        <v>1</v>
      </c>
      <c r="D217" s="69"/>
      <c r="E217" s="1430" t="s">
        <v>610</v>
      </c>
      <c r="F217" s="70"/>
      <c r="G217" s="69" t="s">
        <v>611</v>
      </c>
      <c r="H217" s="69"/>
      <c r="I217" s="283" t="s">
        <v>38</v>
      </c>
      <c r="J217" s="69"/>
      <c r="K217" s="1417" t="s">
        <v>62</v>
      </c>
      <c r="L217" s="69"/>
      <c r="M217" s="250" t="s">
        <v>63</v>
      </c>
    </row>
    <row r="218" spans="3:13" s="29" customFormat="1" ht="14.25">
      <c r="C218" s="69"/>
      <c r="D218" s="69"/>
      <c r="E218" s="1097"/>
      <c r="F218" s="70"/>
      <c r="G218" s="69"/>
      <c r="H218" s="69"/>
      <c r="I218" s="250"/>
      <c r="J218" s="60"/>
      <c r="K218" s="1417"/>
      <c r="L218" s="80"/>
      <c r="M218" s="250"/>
    </row>
    <row r="219" spans="3:13" s="5" customFormat="1">
      <c r="C219" s="320" t="str">
        <f>HOME!A$561</f>
        <v>PANTHER</v>
      </c>
      <c r="D219" s="320" t="str">
        <f>HOME!B$561</f>
        <v>YARIMCA</v>
      </c>
      <c r="E219" s="4" t="str">
        <f>HOME!C$561</f>
        <v>TRYAR</v>
      </c>
      <c r="G219" s="1532" t="e">
        <f>HOME!#REF!</f>
        <v>#REF!</v>
      </c>
      <c r="H219" s="1532" t="e">
        <f>HOME!#REF!</f>
        <v>#REF!</v>
      </c>
      <c r="I219" s="1533" t="e">
        <f>HOME!#REF!</f>
        <v>#REF!</v>
      </c>
      <c r="K219" s="1532">
        <f>HOME!A$594</f>
        <v>0</v>
      </c>
      <c r="L219" s="320">
        <f>HOME!B$594</f>
        <v>0</v>
      </c>
      <c r="M219" s="4">
        <f>HOME!C$594</f>
        <v>0</v>
      </c>
    </row>
    <row r="220" spans="3:13" s="5" customFormat="1">
      <c r="C220" s="320" t="str">
        <f>HOME!A$562</f>
        <v>TIGER SERVICE</v>
      </c>
      <c r="D220" s="320" t="str">
        <f>HOME!B$562</f>
        <v>YARIMCA</v>
      </c>
      <c r="E220" s="4" t="str">
        <f>HOME!C$562</f>
        <v>TRYAR</v>
      </c>
      <c r="G220" s="1532" t="e">
        <f>HOME!#REF!</f>
        <v>#REF!</v>
      </c>
      <c r="H220" s="1532" t="e">
        <f>HOME!#REF!</f>
        <v>#REF!</v>
      </c>
      <c r="I220" s="1533" t="e">
        <f>HOME!#REF!</f>
        <v>#REF!</v>
      </c>
      <c r="K220" s="1532">
        <f>HOME!A$595</f>
        <v>0</v>
      </c>
      <c r="L220" s="320">
        <f>HOME!B$595</f>
        <v>0</v>
      </c>
      <c r="M220" s="4">
        <f>HOME!C$595</f>
        <v>0</v>
      </c>
    </row>
    <row r="221" spans="3:13" s="5" customFormat="1">
      <c r="C221" s="320" t="str">
        <f>HOME!A$564</f>
        <v>BRITANNIA</v>
      </c>
      <c r="D221" s="320" t="str">
        <f>HOME!B$564</f>
        <v>ZANZIBAR</v>
      </c>
      <c r="E221" s="4" t="str">
        <f>HOME!C$564</f>
        <v>TZZNZ</v>
      </c>
      <c r="G221" s="1532" t="str">
        <f>HOME!A$573</f>
        <v>SAMBAR / ALPACA</v>
      </c>
      <c r="H221" s="1532" t="str">
        <f>HOME!B$573</f>
        <v>CALLAO</v>
      </c>
      <c r="I221" s="1533" t="str">
        <f>HOME!C$573</f>
        <v>PECLL</v>
      </c>
      <c r="K221" s="1532">
        <f>HOME!A$596</f>
        <v>0</v>
      </c>
      <c r="L221" s="320">
        <f>HOME!B$596</f>
        <v>0</v>
      </c>
      <c r="M221" s="4">
        <f>HOME!C$596</f>
        <v>0</v>
      </c>
    </row>
    <row r="222" spans="3:13" s="5" customFormat="1">
      <c r="C222" s="320" t="str">
        <f>HOME!A$569</f>
        <v>IPANEMA</v>
      </c>
      <c r="D222" s="320" t="str">
        <f>HOME!B$569</f>
        <v>ZARATE</v>
      </c>
      <c r="E222" s="4" t="str">
        <f>HOME!C$569</f>
        <v>ARZAE</v>
      </c>
      <c r="G222" s="1532">
        <f>HOME!A$582</f>
        <v>0</v>
      </c>
      <c r="H222" s="1532">
        <f>HOME!B$582</f>
        <v>0</v>
      </c>
      <c r="I222" s="1533">
        <f>HOME!C$582</f>
        <v>0</v>
      </c>
      <c r="K222" s="1532">
        <f>HOME!A$597</f>
        <v>0</v>
      </c>
      <c r="L222" s="320">
        <f>HOME!B$597</f>
        <v>0</v>
      </c>
      <c r="M222" s="4">
        <f>HOME!C$597</f>
        <v>0</v>
      </c>
    </row>
    <row r="223" spans="3:13" s="5" customFormat="1">
      <c r="C223" s="320" t="str">
        <f>HOME!A$571</f>
        <v>BRITANNIA</v>
      </c>
      <c r="D223" s="320" t="str">
        <f>HOME!B$571</f>
        <v>ZEEBRUGGE</v>
      </c>
      <c r="E223" s="4" t="str">
        <f>HOME!C$571</f>
        <v>BEZEE</v>
      </c>
      <c r="G223" s="1532" t="e">
        <f>HOME!#REF!</f>
        <v>#REF!</v>
      </c>
      <c r="H223" s="1532">
        <f>HOME!B$583</f>
        <v>0</v>
      </c>
      <c r="I223" s="1533">
        <f>HOME!C$583</f>
        <v>0</v>
      </c>
      <c r="K223" s="1532">
        <f>HOME!A$598</f>
        <v>0</v>
      </c>
      <c r="L223" s="320">
        <f>HOME!B$598</f>
        <v>0</v>
      </c>
      <c r="M223" s="4">
        <f>HOME!C$598</f>
        <v>0</v>
      </c>
    </row>
    <row r="224" spans="3:13" s="5" customFormat="1">
      <c r="C224" s="320" t="str">
        <f>HOME!A$572</f>
        <v>SWAN SERVICE</v>
      </c>
      <c r="D224" s="320" t="str">
        <f>HOME!B$572</f>
        <v>HAMBURG</v>
      </c>
      <c r="E224" s="4" t="str">
        <f>HOME!C$572</f>
        <v>DEHAM</v>
      </c>
      <c r="G224" s="1532">
        <f>HOME!A$584</f>
        <v>0</v>
      </c>
      <c r="H224" s="1532">
        <f>HOME!B$584</f>
        <v>0</v>
      </c>
      <c r="I224" s="1533">
        <f>HOME!C$584</f>
        <v>0</v>
      </c>
      <c r="K224" s="1532">
        <f>HOME!A$599</f>
        <v>0</v>
      </c>
      <c r="L224" s="320">
        <f>HOME!B$599</f>
        <v>0</v>
      </c>
      <c r="M224" s="4">
        <f>HOME!C$599</f>
        <v>0</v>
      </c>
    </row>
    <row r="225" spans="3:13" s="5" customFormat="1">
      <c r="C225" s="320" t="e">
        <f>HOME!#REF!</f>
        <v>#REF!</v>
      </c>
      <c r="D225" s="320" t="e">
        <f>HOME!#REF!</f>
        <v>#REF!</v>
      </c>
      <c r="E225" s="4" t="e">
        <f>HOME!#REF!</f>
        <v>#REF!</v>
      </c>
      <c r="G225" s="1532"/>
      <c r="H225" s="1532"/>
      <c r="I225" s="1533"/>
      <c r="K225" s="1532">
        <f>HOME!A$600</f>
        <v>0</v>
      </c>
      <c r="L225" s="320">
        <f>HOME!B$600</f>
        <v>0</v>
      </c>
      <c r="M225" s="4">
        <f>HOME!C$600</f>
        <v>0</v>
      </c>
    </row>
    <row r="226" spans="3:13" s="5" customFormat="1">
      <c r="C226" s="320" t="str">
        <f>HOME!A$583</f>
        <v>ENDD</v>
      </c>
      <c r="D226" s="320" t="e">
        <f>HOME!#REF!</f>
        <v>#REF!</v>
      </c>
      <c r="E226" s="4" t="e">
        <f>HOME!#REF!</f>
        <v>#REF!</v>
      </c>
      <c r="G226" s="320"/>
      <c r="H226" s="320"/>
      <c r="I226" s="1533"/>
      <c r="K226" s="1532">
        <f>HOME!A$601</f>
        <v>0</v>
      </c>
      <c r="L226" s="320">
        <f>HOME!B$601</f>
        <v>0</v>
      </c>
      <c r="M226" s="4">
        <f>HOME!C$601</f>
        <v>0</v>
      </c>
    </row>
    <row r="227" spans="3:13" s="5" customFormat="1">
      <c r="C227" s="320" t="e">
        <f>HOME!#REF!</f>
        <v>#REF!</v>
      </c>
      <c r="D227" s="320" t="e">
        <f>HOME!#REF!</f>
        <v>#REF!</v>
      </c>
      <c r="E227" s="4" t="e">
        <f>HOME!#REF!</f>
        <v>#REF!</v>
      </c>
      <c r="L227" s="1533"/>
    </row>
    <row r="228" spans="3:13">
      <c r="C228" s="60"/>
      <c r="D228" s="64"/>
      <c r="E228" s="1163"/>
      <c r="F228" s="60"/>
      <c r="G228" s="60"/>
      <c r="H228" s="60"/>
      <c r="I228" s="60"/>
      <c r="J228" s="60"/>
      <c r="K228" s="60"/>
      <c r="L228" s="589"/>
      <c r="M228" s="60"/>
    </row>
    <row r="229" spans="3:13">
      <c r="C229" s="60" t="s">
        <v>33</v>
      </c>
      <c r="D229" s="64" t="s">
        <v>612</v>
      </c>
      <c r="E229" s="1163"/>
      <c r="F229" s="60"/>
      <c r="G229" s="60" t="s">
        <v>58</v>
      </c>
      <c r="H229" s="60"/>
      <c r="I229" s="64" t="s">
        <v>59</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15"/>
  <sheetViews>
    <sheetView showGridLines="0" zoomScaleNormal="100" workbookViewId="0">
      <selection activeCell="E192" sqref="E192"/>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2596</v>
      </c>
      <c r="B1" s="24"/>
      <c r="C1" s="5"/>
      <c r="D1" s="5"/>
      <c r="E1" s="5"/>
      <c r="F1" s="5"/>
      <c r="G1" s="5"/>
      <c r="H1" s="5"/>
      <c r="I1" s="5"/>
      <c r="J1" s="5"/>
      <c r="K1" s="5"/>
      <c r="L1" s="5"/>
      <c r="M1" s="5"/>
      <c r="N1" s="37"/>
      <c r="O1" s="5"/>
    </row>
    <row r="2" spans="1:15" s="6" customFormat="1" ht="33">
      <c r="C2" s="138" t="s">
        <v>1779</v>
      </c>
      <c r="D2" s="44"/>
      <c r="N2" s="37"/>
      <c r="O2" s="39"/>
    </row>
    <row r="3" spans="1:15" ht="15.75">
      <c r="A3" s="4"/>
      <c r="B3" s="4"/>
      <c r="C3" s="45"/>
      <c r="D3" s="45"/>
      <c r="E3" s="45" t="s">
        <v>2597</v>
      </c>
      <c r="F3" s="45"/>
      <c r="G3" s="45"/>
      <c r="H3" s="45"/>
      <c r="I3" s="45"/>
      <c r="J3" s="45"/>
      <c r="K3" s="37"/>
      <c r="L3" s="37"/>
      <c r="M3" s="37"/>
      <c r="N3" s="37"/>
      <c r="O3" s="5"/>
    </row>
    <row r="4" spans="1:15" ht="15">
      <c r="A4" s="10"/>
      <c r="B4" s="10"/>
      <c r="C4" s="751"/>
      <c r="D4" s="46"/>
      <c r="E4" s="46"/>
      <c r="F4" s="46"/>
      <c r="G4" s="46"/>
      <c r="H4" s="46"/>
      <c r="I4" s="47"/>
      <c r="J4" s="46"/>
      <c r="K4" s="37"/>
      <c r="L4" s="37"/>
      <c r="M4" s="37"/>
      <c r="N4" s="37"/>
      <c r="O4" s="5"/>
    </row>
    <row r="5" spans="1:15" s="14" customFormat="1" ht="51" hidden="1" customHeight="1">
      <c r="A5" s="423"/>
      <c r="B5" s="423"/>
      <c r="C5" s="399" t="s">
        <v>2598</v>
      </c>
      <c r="D5" s="412"/>
      <c r="E5" s="401" t="s">
        <v>96</v>
      </c>
      <c r="F5" s="91" t="s">
        <v>97</v>
      </c>
      <c r="G5" s="215" t="s">
        <v>98</v>
      </c>
      <c r="H5" s="216" t="s">
        <v>99</v>
      </c>
      <c r="I5" s="84" t="s">
        <v>100</v>
      </c>
      <c r="J5" s="141" t="s">
        <v>102</v>
      </c>
      <c r="K5" s="141" t="s">
        <v>138</v>
      </c>
      <c r="L5" s="141" t="s">
        <v>1052</v>
      </c>
      <c r="M5" s="141" t="s">
        <v>1055</v>
      </c>
      <c r="N5" s="141" t="s">
        <v>1193</v>
      </c>
      <c r="O5" s="1860" t="s">
        <v>2212</v>
      </c>
    </row>
    <row r="6" spans="1:15" s="14" customFormat="1" ht="20.25" hidden="1" thickBot="1">
      <c r="A6" s="423"/>
      <c r="B6" s="423"/>
      <c r="C6" s="799" t="s">
        <v>1785</v>
      </c>
      <c r="D6" s="461" t="s">
        <v>2599</v>
      </c>
      <c r="E6" s="15"/>
      <c r="F6" s="86" t="s">
        <v>107</v>
      </c>
      <c r="G6" s="217"/>
      <c r="H6" s="218"/>
      <c r="I6" s="86"/>
      <c r="J6" s="86" t="s">
        <v>2600</v>
      </c>
      <c r="K6" s="86" t="s">
        <v>1788</v>
      </c>
      <c r="L6" s="86" t="s">
        <v>1789</v>
      </c>
      <c r="M6" s="86" t="s">
        <v>2601</v>
      </c>
      <c r="N6" s="86" t="s">
        <v>2602</v>
      </c>
      <c r="O6" s="397"/>
    </row>
    <row r="7" spans="1:15" s="14" customFormat="1" ht="20.25" hidden="1" thickTop="1">
      <c r="A7" s="398"/>
      <c r="B7" s="398"/>
      <c r="C7" s="1455" t="s">
        <v>1865</v>
      </c>
      <c r="D7" s="408" t="s">
        <v>1901</v>
      </c>
      <c r="E7" s="408">
        <v>45300</v>
      </c>
      <c r="F7" s="409">
        <v>45302</v>
      </c>
      <c r="G7" s="411" t="s">
        <v>2603</v>
      </c>
      <c r="H7" s="411" t="s">
        <v>2604</v>
      </c>
      <c r="I7" s="155">
        <v>45308</v>
      </c>
      <c r="J7" s="155">
        <f>I7+18</f>
        <v>45326</v>
      </c>
      <c r="K7" s="155">
        <f>I7+21</f>
        <v>45329</v>
      </c>
      <c r="L7" s="155">
        <f>I7+26</f>
        <v>45334</v>
      </c>
      <c r="M7" s="155">
        <f>I7+27</f>
        <v>45335</v>
      </c>
      <c r="N7" s="155">
        <f>I7+29</f>
        <v>45337</v>
      </c>
      <c r="O7" s="397"/>
    </row>
    <row r="8" spans="1:15" s="14" customFormat="1" ht="20.25" hidden="1" thickBot="1">
      <c r="A8" s="398"/>
      <c r="B8" s="398"/>
      <c r="C8" s="965"/>
      <c r="D8" s="414"/>
      <c r="E8" s="414"/>
      <c r="F8" s="415"/>
      <c r="G8" s="156"/>
      <c r="H8" s="428"/>
      <c r="I8" s="427"/>
      <c r="J8" s="157"/>
      <c r="K8" s="157"/>
      <c r="L8" s="157"/>
      <c r="M8" s="157"/>
      <c r="N8" s="157"/>
      <c r="O8" s="397"/>
    </row>
    <row r="9" spans="1:15" s="14" customFormat="1" ht="20.25" hidden="1" thickTop="1">
      <c r="A9" s="398" t="s">
        <v>1903</v>
      </c>
      <c r="B9" s="398"/>
      <c r="C9" s="1455" t="s">
        <v>1904</v>
      </c>
      <c r="D9" s="408" t="s">
        <v>1905</v>
      </c>
      <c r="E9" s="408">
        <v>45311</v>
      </c>
      <c r="F9" s="409">
        <v>45313</v>
      </c>
      <c r="G9" s="842" t="s">
        <v>404</v>
      </c>
      <c r="H9" s="411" t="s">
        <v>2605</v>
      </c>
      <c r="I9" s="155">
        <v>45315</v>
      </c>
      <c r="J9" s="747"/>
      <c r="K9" s="747"/>
      <c r="L9" s="747"/>
      <c r="M9" s="747"/>
      <c r="N9" s="747"/>
      <c r="O9" s="397"/>
    </row>
    <row r="10" spans="1:15" s="14" customFormat="1" ht="20.25" hidden="1" thickBot="1">
      <c r="A10" s="398"/>
      <c r="B10" s="398"/>
      <c r="C10" s="965"/>
      <c r="D10" s="414"/>
      <c r="E10" s="414"/>
      <c r="F10" s="415"/>
      <c r="G10" s="156"/>
      <c r="H10" s="428"/>
      <c r="I10" s="427"/>
      <c r="J10" s="1752"/>
      <c r="K10" s="1752"/>
      <c r="L10" s="1752"/>
      <c r="M10" s="1752"/>
      <c r="N10" s="1752"/>
      <c r="O10" s="397"/>
    </row>
    <row r="11" spans="1:15" s="14" customFormat="1" ht="20.25" hidden="1" thickTop="1">
      <c r="A11" s="398"/>
      <c r="B11" s="398"/>
      <c r="C11" s="1455" t="s">
        <v>1893</v>
      </c>
      <c r="D11" s="408" t="s">
        <v>1907</v>
      </c>
      <c r="E11" s="408">
        <v>45319</v>
      </c>
      <c r="F11" s="409">
        <v>45322</v>
      </c>
      <c r="G11" s="1455" t="s">
        <v>2606</v>
      </c>
      <c r="H11" s="411" t="s">
        <v>2607</v>
      </c>
      <c r="I11" s="155">
        <v>45322</v>
      </c>
      <c r="J11" s="155">
        <f t="shared" ref="J11" si="0">I11+18</f>
        <v>45340</v>
      </c>
      <c r="K11" s="155">
        <f t="shared" ref="K11" si="1">I11+21</f>
        <v>45343</v>
      </c>
      <c r="L11" s="155">
        <f t="shared" ref="L11" si="2">I11+26</f>
        <v>45348</v>
      </c>
      <c r="M11" s="155">
        <f t="shared" ref="M11" si="3">I11+27</f>
        <v>45349</v>
      </c>
      <c r="N11" s="155">
        <f t="shared" ref="N11" si="4">I11+29</f>
        <v>45351</v>
      </c>
      <c r="O11" s="397"/>
    </row>
    <row r="12" spans="1:15" s="14" customFormat="1" ht="20.25" hidden="1" thickBot="1">
      <c r="A12" s="398"/>
      <c r="B12" s="398"/>
      <c r="C12" s="965"/>
      <c r="D12" s="414"/>
      <c r="E12" s="414"/>
      <c r="F12" s="415"/>
      <c r="G12" s="156"/>
      <c r="H12" s="428"/>
      <c r="I12" s="427"/>
      <c r="J12" s="157"/>
      <c r="K12" s="157"/>
      <c r="L12" s="157"/>
      <c r="M12" s="157"/>
      <c r="N12" s="157"/>
      <c r="O12" s="397"/>
    </row>
    <row r="13" spans="1:15" s="14" customFormat="1" ht="20.25" hidden="1" thickTop="1">
      <c r="A13" s="398"/>
      <c r="B13" s="398"/>
      <c r="C13" s="1455" t="s">
        <v>1880</v>
      </c>
      <c r="D13" s="408" t="s">
        <v>1909</v>
      </c>
      <c r="E13" s="408">
        <v>45323</v>
      </c>
      <c r="F13" s="409">
        <v>45325</v>
      </c>
      <c r="G13" s="1443" t="s">
        <v>2608</v>
      </c>
      <c r="H13" s="411" t="s">
        <v>2609</v>
      </c>
      <c r="I13" s="155">
        <v>45329</v>
      </c>
      <c r="J13" s="155">
        <f t="shared" ref="J13" si="5">I13+18</f>
        <v>45347</v>
      </c>
      <c r="K13" s="155">
        <f t="shared" ref="K13" si="6">I13+21</f>
        <v>45350</v>
      </c>
      <c r="L13" s="155">
        <f t="shared" ref="L13" si="7">I13+26</f>
        <v>45355</v>
      </c>
      <c r="M13" s="155">
        <f t="shared" ref="M13" si="8">I13+27</f>
        <v>45356</v>
      </c>
      <c r="N13" s="155">
        <f t="shared" ref="N13" si="9">I13+29</f>
        <v>45358</v>
      </c>
      <c r="O13" s="397"/>
    </row>
    <row r="14" spans="1:15" s="14" customFormat="1" ht="20.25" hidden="1" thickBot="1">
      <c r="A14" s="398"/>
      <c r="B14" s="398"/>
      <c r="C14" s="965"/>
      <c r="D14" s="414"/>
      <c r="E14" s="414"/>
      <c r="F14" s="415"/>
      <c r="G14" s="156"/>
      <c r="H14" s="428"/>
      <c r="I14" s="427"/>
      <c r="J14" s="157"/>
      <c r="K14" s="157"/>
      <c r="L14" s="157"/>
      <c r="M14" s="157"/>
      <c r="N14" s="157"/>
      <c r="O14" s="397"/>
    </row>
    <row r="15" spans="1:15" s="14" customFormat="1" ht="20.25" hidden="1" thickTop="1">
      <c r="A15" s="398"/>
      <c r="B15" s="398"/>
      <c r="C15" s="1455" t="s">
        <v>1817</v>
      </c>
      <c r="D15" s="408" t="s">
        <v>1911</v>
      </c>
      <c r="E15" s="408">
        <v>45331</v>
      </c>
      <c r="F15" s="409">
        <v>45333</v>
      </c>
      <c r="G15" s="1443" t="s">
        <v>596</v>
      </c>
      <c r="H15" s="411" t="s">
        <v>2610</v>
      </c>
      <c r="I15" s="155">
        <v>45336</v>
      </c>
      <c r="J15" s="155">
        <f t="shared" ref="J15" si="10">I15+18</f>
        <v>45354</v>
      </c>
      <c r="K15" s="155">
        <f t="shared" ref="K15" si="11">I15+21</f>
        <v>45357</v>
      </c>
      <c r="L15" s="155">
        <f t="shared" ref="L15" si="12">I15+26</f>
        <v>45362</v>
      </c>
      <c r="M15" s="155">
        <f t="shared" ref="M15" si="13">I15+27</f>
        <v>45363</v>
      </c>
      <c r="N15" s="155">
        <f t="shared" ref="N15" si="14">I15+29</f>
        <v>45365</v>
      </c>
      <c r="O15" s="397"/>
    </row>
    <row r="16" spans="1:15" s="14" customFormat="1" ht="20.25" hidden="1" thickBot="1">
      <c r="A16" s="398"/>
      <c r="B16" s="398"/>
      <c r="C16" s="965"/>
      <c r="D16" s="414"/>
      <c r="E16" s="414"/>
      <c r="F16" s="415"/>
      <c r="G16" s="156"/>
      <c r="H16" s="428"/>
      <c r="I16" s="427"/>
      <c r="J16" s="157"/>
      <c r="K16" s="157"/>
      <c r="L16" s="157"/>
      <c r="M16" s="157"/>
      <c r="N16" s="157"/>
      <c r="O16" s="397"/>
    </row>
    <row r="17" spans="1:15" s="14" customFormat="1" ht="20.25" hidden="1" thickTop="1">
      <c r="A17" s="398" t="s">
        <v>606</v>
      </c>
      <c r="B17" s="398"/>
      <c r="C17" s="1455" t="s">
        <v>1877</v>
      </c>
      <c r="D17" s="408" t="s">
        <v>1913</v>
      </c>
      <c r="E17" s="408">
        <v>45334</v>
      </c>
      <c r="F17" s="409">
        <v>45336</v>
      </c>
      <c r="G17" s="1443" t="s">
        <v>2611</v>
      </c>
      <c r="H17" s="411" t="s">
        <v>2612</v>
      </c>
      <c r="I17" s="155">
        <v>45343</v>
      </c>
      <c r="J17" s="155">
        <f>I17+32</f>
        <v>45375</v>
      </c>
      <c r="K17" s="155">
        <f>I17+34</f>
        <v>45377</v>
      </c>
      <c r="L17" s="155">
        <f>I17+39</f>
        <v>45382</v>
      </c>
      <c r="M17" s="155">
        <f>I17+42</f>
        <v>45385</v>
      </c>
      <c r="N17" s="155">
        <f>I17+46</f>
        <v>45389</v>
      </c>
      <c r="O17" s="397"/>
    </row>
    <row r="18" spans="1:15" s="14" customFormat="1" ht="20.25" hidden="1" thickBot="1">
      <c r="A18" s="398"/>
      <c r="B18" s="398"/>
      <c r="C18" s="965"/>
      <c r="D18" s="414"/>
      <c r="E18" s="414"/>
      <c r="F18" s="415"/>
      <c r="G18" s="156"/>
      <c r="H18" s="428"/>
      <c r="I18" s="427"/>
      <c r="J18" s="157"/>
      <c r="K18" s="157"/>
      <c r="L18" s="157"/>
      <c r="M18" s="157"/>
      <c r="N18" s="157"/>
      <c r="O18" s="397"/>
    </row>
    <row r="19" spans="1:15" s="14" customFormat="1" ht="20.25" hidden="1" thickTop="1">
      <c r="A19" s="398"/>
      <c r="B19" s="398"/>
      <c r="C19" s="1455"/>
      <c r="D19" s="408"/>
      <c r="E19" s="408"/>
      <c r="F19" s="409"/>
      <c r="G19" s="1443" t="s">
        <v>2613</v>
      </c>
      <c r="H19" s="411" t="s">
        <v>2614</v>
      </c>
      <c r="I19" s="155">
        <v>45350</v>
      </c>
      <c r="J19" s="155">
        <f>I19+32</f>
        <v>45382</v>
      </c>
      <c r="K19" s="155">
        <f>I19+34</f>
        <v>45384</v>
      </c>
      <c r="L19" s="155">
        <f>I19+39</f>
        <v>45389</v>
      </c>
      <c r="M19" s="155">
        <f>I19+42</f>
        <v>45392</v>
      </c>
      <c r="N19" s="155">
        <f>I19+46</f>
        <v>45396</v>
      </c>
      <c r="O19" s="39" t="s">
        <v>2416</v>
      </c>
    </row>
    <row r="20" spans="1:15" s="14" customFormat="1" ht="20.25" hidden="1" thickBot="1">
      <c r="A20" s="398"/>
      <c r="B20" s="398"/>
      <c r="C20" s="965"/>
      <c r="D20" s="414"/>
      <c r="E20" s="414"/>
      <c r="F20" s="415"/>
      <c r="G20" s="156"/>
      <c r="H20" s="428"/>
      <c r="I20" s="427"/>
      <c r="J20" s="157"/>
      <c r="K20" s="157"/>
      <c r="L20" s="157"/>
      <c r="M20" s="157"/>
      <c r="N20" s="157"/>
      <c r="O20" s="14" t="s">
        <v>2615</v>
      </c>
    </row>
    <row r="21" spans="1:15" s="14" customFormat="1" ht="20.25" hidden="1" thickTop="1">
      <c r="A21" s="398" t="s">
        <v>1918</v>
      </c>
      <c r="B21" s="398"/>
      <c r="C21" s="1455" t="s">
        <v>1865</v>
      </c>
      <c r="D21" s="408" t="s">
        <v>1919</v>
      </c>
      <c r="E21" s="408">
        <v>45348</v>
      </c>
      <c r="F21" s="409">
        <v>45350</v>
      </c>
      <c r="G21" s="1821" t="s">
        <v>404</v>
      </c>
      <c r="H21" s="411" t="s">
        <v>2616</v>
      </c>
      <c r="I21" s="155">
        <v>45357</v>
      </c>
      <c r="J21" s="747"/>
      <c r="K21" s="747"/>
      <c r="L21" s="747"/>
      <c r="M21" s="747"/>
      <c r="N21" s="747"/>
      <c r="O21" s="39"/>
    </row>
    <row r="22" spans="1:15" s="14" customFormat="1" ht="20.25" hidden="1" thickBot="1">
      <c r="A22" s="398"/>
      <c r="B22" s="398"/>
      <c r="C22" s="965" t="s">
        <v>1893</v>
      </c>
      <c r="D22" s="414" t="s">
        <v>1922</v>
      </c>
      <c r="E22" s="414">
        <v>45351</v>
      </c>
      <c r="F22" s="415">
        <v>45353</v>
      </c>
      <c r="G22" s="156"/>
      <c r="H22" s="428"/>
      <c r="I22" s="427"/>
      <c r="J22" s="1752"/>
      <c r="K22" s="1752"/>
      <c r="L22" s="1752"/>
      <c r="M22" s="1752"/>
      <c r="N22" s="1752"/>
    </row>
    <row r="23" spans="1:15" s="14" customFormat="1" ht="20.25" hidden="1" thickTop="1">
      <c r="A23" s="398"/>
      <c r="B23" s="398"/>
      <c r="C23" s="1443" t="s">
        <v>1880</v>
      </c>
      <c r="D23" s="408" t="s">
        <v>1923</v>
      </c>
      <c r="E23" s="408">
        <v>45359</v>
      </c>
      <c r="F23" s="409">
        <v>45361</v>
      </c>
      <c r="G23" s="1443" t="s">
        <v>2617</v>
      </c>
      <c r="H23" s="411" t="s">
        <v>2618</v>
      </c>
      <c r="I23" s="155">
        <v>45364</v>
      </c>
      <c r="J23" s="155">
        <v>45396</v>
      </c>
      <c r="K23" s="155">
        <v>45398</v>
      </c>
      <c r="L23" s="155">
        <v>45403</v>
      </c>
      <c r="M23" s="155">
        <v>45405</v>
      </c>
      <c r="N23" s="155">
        <v>45406</v>
      </c>
      <c r="O23" s="39" t="s">
        <v>1915</v>
      </c>
    </row>
    <row r="24" spans="1:15" s="14" customFormat="1" ht="20.25" hidden="1" thickBot="1">
      <c r="A24" s="398"/>
      <c r="B24" s="398"/>
      <c r="C24" s="965"/>
      <c r="D24" s="414"/>
      <c r="E24" s="414"/>
      <c r="F24" s="415"/>
      <c r="G24" s="156"/>
      <c r="H24" s="428"/>
      <c r="I24" s="427"/>
      <c r="J24" s="157"/>
      <c r="K24" s="157"/>
      <c r="L24" s="157"/>
      <c r="M24" s="157"/>
      <c r="N24" s="157"/>
      <c r="O24" s="14" t="s">
        <v>2619</v>
      </c>
    </row>
    <row r="25" spans="1:15" s="14" customFormat="1" ht="20.25" hidden="1" thickTop="1">
      <c r="A25" s="398" t="s">
        <v>1925</v>
      </c>
      <c r="B25" s="398"/>
      <c r="C25" s="1443" t="s">
        <v>1856</v>
      </c>
      <c r="D25" s="408" t="s">
        <v>1926</v>
      </c>
      <c r="E25" s="408">
        <v>45364</v>
      </c>
      <c r="F25" s="409">
        <v>45366</v>
      </c>
      <c r="G25" s="1859" t="s">
        <v>2620</v>
      </c>
      <c r="H25" s="411" t="s">
        <v>2621</v>
      </c>
      <c r="I25" s="155">
        <v>45373</v>
      </c>
      <c r="J25" s="155">
        <f>I25+32</f>
        <v>45405</v>
      </c>
      <c r="K25" s="155">
        <f>I25+34</f>
        <v>45407</v>
      </c>
      <c r="L25" s="155">
        <f>I25+39</f>
        <v>45412</v>
      </c>
      <c r="M25" s="155">
        <f>I25+42</f>
        <v>45415</v>
      </c>
      <c r="N25" s="155">
        <f>I25+46</f>
        <v>45419</v>
      </c>
      <c r="O25" s="397"/>
    </row>
    <row r="26" spans="1:15" s="14" customFormat="1" ht="20.25" hidden="1" thickBot="1">
      <c r="A26" s="398"/>
      <c r="B26" s="398"/>
      <c r="C26" s="965"/>
      <c r="D26" s="414"/>
      <c r="E26" s="414"/>
      <c r="F26" s="415"/>
      <c r="G26" s="156"/>
      <c r="H26" s="428"/>
      <c r="I26" s="427"/>
      <c r="J26" s="157"/>
      <c r="K26" s="157"/>
      <c r="L26" s="157"/>
      <c r="M26" s="157"/>
      <c r="N26" s="157"/>
      <c r="O26" s="397"/>
    </row>
    <row r="27" spans="1:15" s="14" customFormat="1" ht="20.25" hidden="1" thickTop="1">
      <c r="A27" s="398" t="s">
        <v>1928</v>
      </c>
      <c r="B27" s="398"/>
      <c r="C27" s="1443" t="s">
        <v>1904</v>
      </c>
      <c r="D27" s="408" t="s">
        <v>1929</v>
      </c>
      <c r="E27" s="408">
        <v>45373</v>
      </c>
      <c r="F27" s="409">
        <v>45375</v>
      </c>
      <c r="G27" s="1443" t="s">
        <v>2506</v>
      </c>
      <c r="H27" s="411" t="s">
        <v>2622</v>
      </c>
      <c r="I27" s="155">
        <v>45378</v>
      </c>
      <c r="J27" s="155">
        <f>I27+32</f>
        <v>45410</v>
      </c>
      <c r="K27" s="155">
        <f>I27+34</f>
        <v>45412</v>
      </c>
      <c r="L27" s="155">
        <f>I27+39</f>
        <v>45417</v>
      </c>
      <c r="M27" s="155">
        <f>I27+42</f>
        <v>45420</v>
      </c>
      <c r="N27" s="155">
        <f>I27+46</f>
        <v>45424</v>
      </c>
      <c r="O27" s="397"/>
    </row>
    <row r="28" spans="1:15" s="14" customFormat="1" ht="20.25" hidden="1" thickBot="1">
      <c r="A28" s="398"/>
      <c r="B28" s="398"/>
      <c r="C28" s="965"/>
      <c r="D28" s="414"/>
      <c r="E28" s="414"/>
      <c r="F28" s="415"/>
      <c r="G28" s="156"/>
      <c r="H28" s="428"/>
      <c r="I28" s="427"/>
      <c r="J28" s="157"/>
      <c r="K28" s="157"/>
      <c r="L28" s="157"/>
      <c r="M28" s="157"/>
      <c r="N28" s="157"/>
      <c r="O28" s="397"/>
    </row>
    <row r="29" spans="1:15" s="14" customFormat="1" ht="20.25" hidden="1" thickTop="1">
      <c r="A29" s="398"/>
      <c r="B29" s="398"/>
      <c r="C29" s="1443" t="s">
        <v>1918</v>
      </c>
      <c r="D29" s="408" t="s">
        <v>1931</v>
      </c>
      <c r="E29" s="408">
        <v>45383</v>
      </c>
      <c r="F29" s="409">
        <v>45385</v>
      </c>
      <c r="G29" s="1443" t="s">
        <v>2116</v>
      </c>
      <c r="H29" s="411" t="s">
        <v>2623</v>
      </c>
      <c r="I29" s="155">
        <v>45385</v>
      </c>
      <c r="J29" s="155">
        <f>I29+32</f>
        <v>45417</v>
      </c>
      <c r="K29" s="155">
        <f>I29+34</f>
        <v>45419</v>
      </c>
      <c r="L29" s="155">
        <f>I29+39</f>
        <v>45424</v>
      </c>
      <c r="M29" s="155">
        <f>I29+42</f>
        <v>45427</v>
      </c>
      <c r="N29" s="155">
        <f>I29+46</f>
        <v>45431</v>
      </c>
      <c r="O29" s="397"/>
    </row>
    <row r="30" spans="1:15" s="14" customFormat="1" ht="20.25" hidden="1" thickBot="1">
      <c r="A30" s="398"/>
      <c r="B30" s="398"/>
      <c r="C30" s="965"/>
      <c r="D30" s="414"/>
      <c r="E30" s="414"/>
      <c r="F30" s="415"/>
      <c r="G30" s="156"/>
      <c r="H30" s="428"/>
      <c r="I30" s="427"/>
      <c r="J30" s="157"/>
      <c r="K30" s="157"/>
      <c r="L30" s="157"/>
      <c r="M30" s="157"/>
      <c r="N30" s="157"/>
      <c r="O30" s="397"/>
    </row>
    <row r="31" spans="1:15" s="14" customFormat="1" ht="20.25" hidden="1" thickTop="1">
      <c r="A31" s="398"/>
      <c r="B31" s="398"/>
      <c r="C31" s="1443"/>
      <c r="D31" s="408"/>
      <c r="E31" s="408"/>
      <c r="F31" s="409"/>
      <c r="G31" s="1443" t="s">
        <v>2105</v>
      </c>
      <c r="H31" s="411" t="s">
        <v>2624</v>
      </c>
      <c r="I31" s="155">
        <v>45392</v>
      </c>
      <c r="J31" s="155">
        <f>I31+32</f>
        <v>45424</v>
      </c>
      <c r="K31" s="155">
        <f>I31+34</f>
        <v>45426</v>
      </c>
      <c r="L31" s="155">
        <f>I31+39</f>
        <v>45431</v>
      </c>
      <c r="M31" s="155">
        <f>I31+42</f>
        <v>45434</v>
      </c>
      <c r="N31" s="155">
        <f>I31+46</f>
        <v>45438</v>
      </c>
      <c r="O31" s="397"/>
    </row>
    <row r="32" spans="1:15" s="14" customFormat="1" ht="20.25" hidden="1" thickBot="1">
      <c r="A32" s="398"/>
      <c r="B32" s="398"/>
      <c r="C32" s="965"/>
      <c r="D32" s="414"/>
      <c r="E32" s="414"/>
      <c r="F32" s="415"/>
      <c r="G32" s="156"/>
      <c r="H32" s="428"/>
      <c r="I32" s="427"/>
      <c r="J32" s="157"/>
      <c r="K32" s="157"/>
      <c r="L32" s="157"/>
      <c r="M32" s="157"/>
      <c r="N32" s="157"/>
      <c r="O32" s="397"/>
    </row>
    <row r="33" spans="1:14" s="14" customFormat="1" ht="20.25" hidden="1" thickTop="1">
      <c r="A33" s="398"/>
      <c r="B33" s="398"/>
      <c r="C33" s="1443" t="s">
        <v>1893</v>
      </c>
      <c r="D33" s="408" t="s">
        <v>1934</v>
      </c>
      <c r="E33" s="408">
        <v>45390</v>
      </c>
      <c r="F33" s="409">
        <v>45393</v>
      </c>
      <c r="G33" s="1443" t="s">
        <v>2535</v>
      </c>
      <c r="H33" s="411" t="s">
        <v>2625</v>
      </c>
      <c r="I33" s="155">
        <v>45399</v>
      </c>
      <c r="J33" s="155">
        <f>I33+32</f>
        <v>45431</v>
      </c>
      <c r="K33" s="155">
        <f>I33+34</f>
        <v>45433</v>
      </c>
      <c r="L33" s="155">
        <f>I33+39</f>
        <v>45438</v>
      </c>
      <c r="M33" s="155">
        <f>I33+42</f>
        <v>45441</v>
      </c>
      <c r="N33" s="155">
        <f>I33+46</f>
        <v>45445</v>
      </c>
    </row>
    <row r="34" spans="1:14" s="14" customFormat="1" ht="20.25" hidden="1" thickBot="1">
      <c r="A34" s="398"/>
      <c r="B34" s="398"/>
      <c r="C34" s="965"/>
      <c r="D34" s="414"/>
      <c r="E34" s="414"/>
      <c r="F34" s="415"/>
      <c r="G34" s="156"/>
      <c r="H34" s="428"/>
      <c r="I34" s="427"/>
      <c r="J34" s="157"/>
      <c r="K34" s="157"/>
      <c r="L34" s="157"/>
      <c r="M34" s="157"/>
      <c r="N34" s="157"/>
    </row>
    <row r="35" spans="1:14" s="14" customFormat="1" ht="20.25" hidden="1" thickTop="1">
      <c r="A35" s="398" t="s">
        <v>1817</v>
      </c>
      <c r="B35" s="398"/>
      <c r="C35" s="1892" t="s">
        <v>404</v>
      </c>
      <c r="D35" s="408" t="s">
        <v>1936</v>
      </c>
      <c r="E35" s="408">
        <v>45396</v>
      </c>
      <c r="F35" s="1033"/>
      <c r="G35" s="1443" t="s">
        <v>2626</v>
      </c>
      <c r="H35" s="411" t="s">
        <v>2627</v>
      </c>
      <c r="I35" s="155">
        <v>45406</v>
      </c>
      <c r="J35" s="155">
        <f>I35+32</f>
        <v>45438</v>
      </c>
      <c r="K35" s="155">
        <f>I35+34</f>
        <v>45440</v>
      </c>
      <c r="L35" s="155">
        <f>I35+39</f>
        <v>45445</v>
      </c>
      <c r="M35" s="155">
        <f>I35+42</f>
        <v>45448</v>
      </c>
      <c r="N35" s="155">
        <f>I35+46</f>
        <v>45452</v>
      </c>
    </row>
    <row r="36" spans="1:14" s="14" customFormat="1" ht="20.25" hidden="1" thickBot="1">
      <c r="A36" s="398"/>
      <c r="B36" s="398"/>
      <c r="C36" s="965" t="s">
        <v>1880</v>
      </c>
      <c r="D36" s="414" t="s">
        <v>1938</v>
      </c>
      <c r="E36" s="414">
        <v>45399</v>
      </c>
      <c r="F36" s="415">
        <v>45401</v>
      </c>
      <c r="G36" s="1872"/>
      <c r="H36" s="870"/>
      <c r="I36" s="426"/>
      <c r="J36" s="426"/>
      <c r="K36" s="426"/>
      <c r="L36" s="426"/>
      <c r="M36" s="426"/>
      <c r="N36" s="426"/>
    </row>
    <row r="37" spans="1:14" s="14" customFormat="1" ht="21" hidden="1" thickTop="1" thickBot="1">
      <c r="A37" s="398"/>
      <c r="B37" s="398"/>
      <c r="C37" s="965" t="s">
        <v>1939</v>
      </c>
      <c r="D37" s="414" t="s">
        <v>1940</v>
      </c>
      <c r="E37" s="414">
        <v>45400</v>
      </c>
      <c r="F37" s="415">
        <v>45402</v>
      </c>
      <c r="G37" s="156"/>
      <c r="H37" s="428"/>
      <c r="I37" s="427"/>
      <c r="J37" s="157"/>
      <c r="K37" s="157"/>
      <c r="L37" s="157"/>
      <c r="M37" s="157"/>
      <c r="N37" s="157"/>
    </row>
    <row r="38" spans="1:14" s="14" customFormat="1" ht="20.25" hidden="1" thickTop="1">
      <c r="A38" s="398" t="s">
        <v>1941</v>
      </c>
      <c r="B38" s="398"/>
      <c r="C38" s="1662" t="s">
        <v>1817</v>
      </c>
      <c r="D38" s="682" t="s">
        <v>1942</v>
      </c>
      <c r="E38" s="682">
        <v>45411</v>
      </c>
      <c r="F38" s="1922" t="s">
        <v>391</v>
      </c>
      <c r="G38" s="1443" t="s">
        <v>2103</v>
      </c>
      <c r="H38" s="411" t="s">
        <v>2628</v>
      </c>
      <c r="I38" s="155">
        <v>45413</v>
      </c>
      <c r="J38" s="155">
        <f>I38+32</f>
        <v>45445</v>
      </c>
      <c r="K38" s="155">
        <f>I38+34</f>
        <v>45447</v>
      </c>
      <c r="L38" s="155">
        <f>I38+39</f>
        <v>45452</v>
      </c>
      <c r="M38" s="155">
        <f>I38+42</f>
        <v>45455</v>
      </c>
      <c r="N38" s="155">
        <f>I38+46</f>
        <v>45459</v>
      </c>
    </row>
    <row r="39" spans="1:14" s="14" customFormat="1" ht="20.25" hidden="1" thickBot="1">
      <c r="A39" s="398"/>
      <c r="B39" s="398"/>
      <c r="C39" s="965"/>
      <c r="D39" s="414"/>
      <c r="E39" s="414"/>
      <c r="F39" s="415"/>
      <c r="G39" s="156"/>
      <c r="H39" s="428"/>
      <c r="I39" s="427"/>
      <c r="J39" s="157"/>
      <c r="K39" s="157"/>
      <c r="L39" s="157"/>
      <c r="M39" s="157"/>
      <c r="N39" s="157"/>
    </row>
    <row r="40" spans="1:14" s="14" customFormat="1" ht="20.25" hidden="1" thickTop="1">
      <c r="A40" s="398" t="s">
        <v>1918</v>
      </c>
      <c r="B40" s="398"/>
      <c r="C40" s="1443" t="s">
        <v>1941</v>
      </c>
      <c r="D40" s="408" t="s">
        <v>1944</v>
      </c>
      <c r="E40" s="412">
        <v>45421</v>
      </c>
      <c r="F40" s="1922" t="s">
        <v>391</v>
      </c>
      <c r="G40" s="1443" t="s">
        <v>2517</v>
      </c>
      <c r="H40" s="411" t="s">
        <v>2629</v>
      </c>
      <c r="I40" s="155">
        <v>45426</v>
      </c>
      <c r="J40" s="155">
        <f>I40+32</f>
        <v>45458</v>
      </c>
      <c r="K40" s="155">
        <f>I40+34</f>
        <v>45460</v>
      </c>
      <c r="L40" s="155">
        <f>I40+39</f>
        <v>45465</v>
      </c>
      <c r="M40" s="155">
        <f>I40+42</f>
        <v>45468</v>
      </c>
      <c r="N40" s="155">
        <f>I40+46</f>
        <v>45472</v>
      </c>
    </row>
    <row r="41" spans="1:14" s="14" customFormat="1" ht="20.25" hidden="1" thickBot="1">
      <c r="A41" s="398"/>
      <c r="B41" s="398"/>
      <c r="C41" s="965"/>
      <c r="D41" s="414"/>
      <c r="E41" s="414"/>
      <c r="F41" s="415"/>
      <c r="G41" s="156"/>
      <c r="H41" s="428"/>
      <c r="I41" s="427"/>
      <c r="J41" s="157"/>
      <c r="K41" s="157"/>
      <c r="L41" s="157"/>
      <c r="M41" s="157"/>
      <c r="N41" s="157"/>
    </row>
    <row r="42" spans="1:14" s="14" customFormat="1" ht="20.25" hidden="1" thickTop="1">
      <c r="A42" s="398"/>
      <c r="B42" s="398"/>
      <c r="C42" s="1189"/>
      <c r="D42" s="682"/>
      <c r="E42" s="682"/>
      <c r="F42" s="1967"/>
      <c r="G42" s="1443" t="s">
        <v>2630</v>
      </c>
      <c r="H42" s="411" t="s">
        <v>2631</v>
      </c>
      <c r="I42" s="155">
        <v>45432</v>
      </c>
      <c r="J42" s="155">
        <f>I42+32</f>
        <v>45464</v>
      </c>
      <c r="K42" s="155">
        <f>I42+34</f>
        <v>45466</v>
      </c>
      <c r="L42" s="155">
        <f>I42+39</f>
        <v>45471</v>
      </c>
      <c r="M42" s="155">
        <f>I42+42</f>
        <v>45474</v>
      </c>
      <c r="N42" s="155">
        <f>I42+46</f>
        <v>45478</v>
      </c>
    </row>
    <row r="43" spans="1:14" s="14" customFormat="1" ht="20.25" hidden="1" thickBot="1">
      <c r="A43" s="398"/>
      <c r="B43" s="398"/>
      <c r="C43" s="965"/>
      <c r="D43" s="414"/>
      <c r="E43" s="414"/>
      <c r="F43" s="415"/>
      <c r="G43" s="156"/>
      <c r="H43" s="428"/>
      <c r="I43" s="427"/>
      <c r="J43" s="157"/>
      <c r="K43" s="157"/>
      <c r="L43" s="157"/>
      <c r="M43" s="157"/>
      <c r="N43" s="157"/>
    </row>
    <row r="44" spans="1:14" s="14" customFormat="1" ht="20.25" hidden="1" thickTop="1">
      <c r="A44" s="398"/>
      <c r="B44" s="398"/>
      <c r="C44" s="1443" t="s">
        <v>1918</v>
      </c>
      <c r="D44" s="408" t="s">
        <v>1950</v>
      </c>
      <c r="E44" s="682">
        <v>45427</v>
      </c>
      <c r="F44" s="1967">
        <v>45432</v>
      </c>
      <c r="G44" s="1443" t="s">
        <v>2632</v>
      </c>
      <c r="H44" s="411" t="s">
        <v>2633</v>
      </c>
      <c r="I44" s="155">
        <v>45436</v>
      </c>
      <c r="J44" s="155">
        <f>I44+32</f>
        <v>45468</v>
      </c>
      <c r="K44" s="155">
        <f>I44+34</f>
        <v>45470</v>
      </c>
      <c r="L44" s="155">
        <f>I44+39</f>
        <v>45475</v>
      </c>
      <c r="M44" s="155">
        <f>I44+42</f>
        <v>45478</v>
      </c>
      <c r="N44" s="155">
        <f>I44+46</f>
        <v>45482</v>
      </c>
    </row>
    <row r="45" spans="1:14" s="14" customFormat="1" ht="19.5" hidden="1">
      <c r="A45" s="398"/>
      <c r="B45" s="398"/>
      <c r="C45" s="1982" t="s">
        <v>1947</v>
      </c>
      <c r="D45" s="252" t="s">
        <v>1948</v>
      </c>
      <c r="E45" s="1973">
        <v>45426</v>
      </c>
      <c r="F45" s="1974">
        <v>45429</v>
      </c>
      <c r="G45" s="1872"/>
      <c r="H45" s="870"/>
      <c r="I45" s="426"/>
      <c r="J45" s="426"/>
      <c r="K45" s="426"/>
      <c r="L45" s="426"/>
      <c r="M45" s="426"/>
      <c r="N45" s="426"/>
    </row>
    <row r="46" spans="1:14" s="14" customFormat="1" ht="19.5" hidden="1">
      <c r="A46" s="398" t="s">
        <v>1951</v>
      </c>
      <c r="B46" s="398"/>
      <c r="C46" s="1662" t="s">
        <v>1952</v>
      </c>
      <c r="D46" s="252" t="s">
        <v>1953</v>
      </c>
      <c r="E46" s="252">
        <v>45430</v>
      </c>
      <c r="F46" s="1968">
        <v>45433</v>
      </c>
      <c r="G46" s="1872"/>
      <c r="H46" s="870"/>
      <c r="I46" s="426"/>
      <c r="J46" s="426"/>
      <c r="K46" s="426"/>
      <c r="L46" s="426"/>
      <c r="M46" s="426"/>
      <c r="N46" s="426"/>
    </row>
    <row r="47" spans="1:14" s="14" customFormat="1" ht="20.25" hidden="1" thickBot="1">
      <c r="A47" s="398" t="s">
        <v>1880</v>
      </c>
      <c r="B47" s="398"/>
      <c r="C47" s="1918" t="s">
        <v>1893</v>
      </c>
      <c r="D47" s="412" t="s">
        <v>1954</v>
      </c>
      <c r="E47" s="412">
        <v>45429</v>
      </c>
      <c r="F47" s="1962" t="s">
        <v>391</v>
      </c>
      <c r="G47" s="156"/>
      <c r="H47" s="428"/>
      <c r="I47" s="427"/>
      <c r="J47" s="157"/>
      <c r="K47" s="157"/>
      <c r="L47" s="157"/>
      <c r="M47" s="157"/>
      <c r="N47" s="157"/>
    </row>
    <row r="48" spans="1:14" s="14" customFormat="1" ht="20.25" hidden="1" thickTop="1">
      <c r="A48" s="398" t="s">
        <v>1880</v>
      </c>
      <c r="B48" s="398"/>
      <c r="C48" s="1662" t="s">
        <v>1865</v>
      </c>
      <c r="D48" s="408" t="s">
        <v>1955</v>
      </c>
      <c r="E48" s="408">
        <v>45446</v>
      </c>
      <c r="F48" s="409">
        <v>45447</v>
      </c>
      <c r="G48" s="1443" t="s">
        <v>2532</v>
      </c>
      <c r="H48" s="411" t="s">
        <v>2634</v>
      </c>
      <c r="I48" s="155">
        <v>45444</v>
      </c>
      <c r="J48" s="155">
        <f>I48+32</f>
        <v>45476</v>
      </c>
      <c r="K48" s="155">
        <f>I48+34</f>
        <v>45478</v>
      </c>
      <c r="L48" s="155">
        <f>I48+39</f>
        <v>45483</v>
      </c>
      <c r="M48" s="155">
        <f>I48+42</f>
        <v>45486</v>
      </c>
      <c r="N48" s="155">
        <f>I48+46</f>
        <v>45490</v>
      </c>
    </row>
    <row r="49" spans="1:15" s="14" customFormat="1" ht="20.25" hidden="1" thickBot="1">
      <c r="A49" s="398"/>
      <c r="B49" s="398"/>
      <c r="C49" s="965"/>
      <c r="D49" s="414"/>
      <c r="E49" s="414"/>
      <c r="F49" s="415"/>
      <c r="G49" s="156"/>
      <c r="H49" s="428"/>
      <c r="I49" s="427"/>
      <c r="J49" s="157"/>
      <c r="K49" s="157"/>
      <c r="L49" s="157"/>
      <c r="M49" s="157"/>
      <c r="N49" s="157"/>
    </row>
    <row r="50" spans="1:15" s="14" customFormat="1" ht="20.25" hidden="1" thickTop="1">
      <c r="A50" s="398"/>
      <c r="B50" s="398"/>
      <c r="C50" s="1662" t="s">
        <v>1880</v>
      </c>
      <c r="D50" s="408" t="s">
        <v>1957</v>
      </c>
      <c r="E50" s="408">
        <v>45443</v>
      </c>
      <c r="F50" s="409">
        <v>45446</v>
      </c>
      <c r="G50" s="1443" t="s">
        <v>2635</v>
      </c>
      <c r="H50" s="411" t="s">
        <v>2636</v>
      </c>
      <c r="I50" s="425">
        <v>45448</v>
      </c>
      <c r="J50" s="425">
        <f>I50+32</f>
        <v>45480</v>
      </c>
      <c r="K50" s="425">
        <f>I50+34</f>
        <v>45482</v>
      </c>
      <c r="L50" s="425">
        <f>I50+39</f>
        <v>45487</v>
      </c>
      <c r="M50" s="425">
        <f>I50+42</f>
        <v>45490</v>
      </c>
      <c r="N50" s="425">
        <f>I50+46</f>
        <v>45494</v>
      </c>
    </row>
    <row r="51" spans="1:15" s="14" customFormat="1" ht="20.25" hidden="1" thickBot="1">
      <c r="A51" s="398"/>
      <c r="B51" s="398"/>
      <c r="C51" s="965" t="s">
        <v>1817</v>
      </c>
      <c r="D51" s="414" t="s">
        <v>1960</v>
      </c>
      <c r="E51" s="414">
        <v>45442</v>
      </c>
      <c r="F51" s="1138" t="s">
        <v>391</v>
      </c>
      <c r="G51" s="156"/>
      <c r="H51" s="428"/>
      <c r="I51" s="427"/>
      <c r="J51" s="157"/>
      <c r="K51" s="157"/>
      <c r="L51" s="157"/>
      <c r="M51" s="157"/>
      <c r="N51" s="157"/>
    </row>
    <row r="52" spans="1:15" s="14" customFormat="1" ht="21" hidden="1" thickTop="1" thickBot="1">
      <c r="A52" s="398"/>
      <c r="B52" s="398"/>
      <c r="C52" s="18"/>
      <c r="D52" s="400"/>
      <c r="E52" s="400"/>
      <c r="F52" s="400"/>
      <c r="G52" s="424"/>
      <c r="H52" s="48"/>
      <c r="I52" s="397"/>
      <c r="J52" s="397"/>
      <c r="K52" s="397"/>
      <c r="L52" s="397"/>
      <c r="M52" s="397"/>
      <c r="N52" s="397"/>
    </row>
    <row r="53" spans="1:15" s="14" customFormat="1" ht="20.25" hidden="1" thickBot="1">
      <c r="A53" s="398"/>
      <c r="B53" s="398"/>
      <c r="C53" s="18"/>
      <c r="D53" s="400"/>
      <c r="E53" s="400"/>
      <c r="F53" s="400"/>
      <c r="G53" s="424"/>
      <c r="H53" s="48"/>
      <c r="I53" s="397"/>
      <c r="J53" s="397"/>
      <c r="K53" s="397"/>
      <c r="L53" s="397"/>
      <c r="M53" s="397"/>
      <c r="N53" s="397"/>
    </row>
    <row r="54" spans="1:15" s="14" customFormat="1" ht="30.75" hidden="1" thickBot="1">
      <c r="A54" s="398"/>
      <c r="B54" s="398"/>
      <c r="C54" s="399" t="s">
        <v>2598</v>
      </c>
      <c r="D54" s="412"/>
      <c r="E54" s="401" t="s">
        <v>96</v>
      </c>
      <c r="F54" s="2023" t="s">
        <v>97</v>
      </c>
      <c r="G54" s="2024" t="s">
        <v>98</v>
      </c>
      <c r="H54" s="389" t="s">
        <v>99</v>
      </c>
      <c r="I54" s="84" t="s">
        <v>100</v>
      </c>
      <c r="J54" s="141" t="s">
        <v>102</v>
      </c>
      <c r="K54" s="141" t="s">
        <v>138</v>
      </c>
      <c r="L54" s="141" t="s">
        <v>2637</v>
      </c>
      <c r="M54" s="141" t="s">
        <v>1052</v>
      </c>
      <c r="N54" s="141" t="s">
        <v>1055</v>
      </c>
      <c r="O54" s="141" t="s">
        <v>1193</v>
      </c>
    </row>
    <row r="55" spans="1:15" s="14" customFormat="1" ht="20.25" hidden="1" thickTop="1">
      <c r="A55" s="398"/>
      <c r="B55" s="398"/>
      <c r="C55" s="2010" t="s">
        <v>1961</v>
      </c>
      <c r="D55" s="1986" t="s">
        <v>1960</v>
      </c>
      <c r="E55" s="641" t="s">
        <v>391</v>
      </c>
      <c r="F55" s="409" t="s">
        <v>78</v>
      </c>
      <c r="G55" s="1443" t="s">
        <v>2123</v>
      </c>
      <c r="H55" s="870" t="s">
        <v>2638</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98"/>
      <c r="B56" s="398"/>
      <c r="C56" s="965"/>
      <c r="D56" s="414"/>
      <c r="E56" s="414"/>
      <c r="F56" s="415"/>
      <c r="G56" s="156"/>
      <c r="H56" s="428"/>
      <c r="I56" s="427"/>
      <c r="J56" s="157"/>
      <c r="K56" s="157"/>
      <c r="L56" s="157"/>
      <c r="M56" s="157"/>
      <c r="N56" s="157"/>
      <c r="O56" s="157"/>
    </row>
    <row r="57" spans="1:15" s="14" customFormat="1" ht="20.25" hidden="1" thickTop="1">
      <c r="A57" s="398"/>
      <c r="B57" s="398"/>
      <c r="C57" s="1443" t="s">
        <v>1941</v>
      </c>
      <c r="D57" s="408" t="s">
        <v>1963</v>
      </c>
      <c r="E57" s="408">
        <v>45464</v>
      </c>
      <c r="F57" s="409">
        <v>45466</v>
      </c>
      <c r="G57" s="1443" t="s">
        <v>2639</v>
      </c>
      <c r="H57" s="411" t="s">
        <v>2640</v>
      </c>
      <c r="I57" s="155">
        <v>45462</v>
      </c>
      <c r="J57" s="89">
        <f>I57+32</f>
        <v>45494</v>
      </c>
      <c r="K57" s="89">
        <f>I57+34</f>
        <v>45496</v>
      </c>
      <c r="L57" s="89">
        <f>I57+37</f>
        <v>45499</v>
      </c>
      <c r="M57" s="89">
        <f>I57+40</f>
        <v>45502</v>
      </c>
      <c r="N57" s="89">
        <f>I57+41</f>
        <v>45503</v>
      </c>
      <c r="O57" s="89">
        <f>I57+42</f>
        <v>45504</v>
      </c>
    </row>
    <row r="58" spans="1:15" s="14" customFormat="1" ht="20.25" hidden="1" thickBot="1">
      <c r="A58" s="398" t="s">
        <v>1918</v>
      </c>
      <c r="B58" s="398"/>
      <c r="C58" s="635" t="s">
        <v>1965</v>
      </c>
      <c r="D58" s="2011" t="s">
        <v>1966</v>
      </c>
      <c r="E58" s="414">
        <v>45457</v>
      </c>
      <c r="F58" s="415">
        <v>45460</v>
      </c>
      <c r="G58" s="156"/>
      <c r="H58" s="428"/>
      <c r="I58" s="427"/>
      <c r="J58" s="157"/>
      <c r="K58" s="157"/>
      <c r="L58" s="157"/>
      <c r="M58" s="157"/>
      <c r="N58" s="157"/>
      <c r="O58" s="157"/>
    </row>
    <row r="59" spans="1:15" s="14" customFormat="1" ht="20.25" hidden="1" thickTop="1">
      <c r="A59" s="398" t="s">
        <v>1893</v>
      </c>
      <c r="B59" s="398"/>
      <c r="C59" s="1443" t="s">
        <v>1918</v>
      </c>
      <c r="D59" s="408" t="s">
        <v>1969</v>
      </c>
      <c r="E59" s="408">
        <v>45470</v>
      </c>
      <c r="F59" s="409">
        <v>45472</v>
      </c>
      <c r="G59" s="1443" t="s">
        <v>272</v>
      </c>
      <c r="H59" s="411" t="s">
        <v>2641</v>
      </c>
      <c r="I59" s="155">
        <v>45474</v>
      </c>
      <c r="J59" s="89">
        <f>I59+32</f>
        <v>45506</v>
      </c>
      <c r="K59" s="89">
        <f>I59+34</f>
        <v>45508</v>
      </c>
      <c r="L59" s="89">
        <f>I59+37</f>
        <v>45511</v>
      </c>
      <c r="M59" s="89">
        <f>I59+40</f>
        <v>45514</v>
      </c>
      <c r="N59" s="89">
        <f>I59+41</f>
        <v>45515</v>
      </c>
      <c r="O59" s="89">
        <f>I59+42</f>
        <v>45516</v>
      </c>
    </row>
    <row r="60" spans="1:15" s="14" customFormat="1" ht="20.25" hidden="1" thickBot="1">
      <c r="A60" s="398"/>
      <c r="B60" s="398"/>
      <c r="C60" s="965"/>
      <c r="D60" s="414"/>
      <c r="E60" s="414"/>
      <c r="F60" s="415"/>
      <c r="G60" s="156"/>
      <c r="H60" s="428"/>
      <c r="I60" s="427"/>
      <c r="J60" s="157"/>
      <c r="K60" s="157"/>
      <c r="L60" s="157"/>
      <c r="M60" s="157"/>
      <c r="N60" s="157"/>
      <c r="O60" s="157"/>
    </row>
    <row r="61" spans="1:15" s="14" customFormat="1" ht="21" hidden="1" thickTop="1" thickBot="1">
      <c r="A61" s="398"/>
      <c r="B61" s="398"/>
      <c r="C61" s="1443" t="s">
        <v>1904</v>
      </c>
      <c r="D61" s="408" t="s">
        <v>1971</v>
      </c>
      <c r="E61" s="408">
        <v>45471</v>
      </c>
      <c r="F61" s="409">
        <v>45473</v>
      </c>
      <c r="G61" s="1443" t="s">
        <v>2126</v>
      </c>
      <c r="H61" s="411" t="s">
        <v>2642</v>
      </c>
      <c r="I61" s="155">
        <v>45483</v>
      </c>
      <c r="J61" s="89">
        <f>I61+32</f>
        <v>45515</v>
      </c>
      <c r="K61" s="89">
        <f>I61+34</f>
        <v>45517</v>
      </c>
      <c r="L61" s="89">
        <f>I61+37</f>
        <v>45520</v>
      </c>
      <c r="M61" s="89">
        <f>I61+40</f>
        <v>45523</v>
      </c>
      <c r="N61" s="89">
        <f>I61+41</f>
        <v>45524</v>
      </c>
      <c r="O61" s="89">
        <f>I61+42</f>
        <v>45525</v>
      </c>
    </row>
    <row r="62" spans="1:15" s="14" customFormat="1" ht="21" hidden="1" thickTop="1" thickBot="1">
      <c r="A62" s="398" t="s">
        <v>1972</v>
      </c>
      <c r="B62" s="398"/>
      <c r="C62" s="1443" t="s">
        <v>1973</v>
      </c>
      <c r="D62" s="682" t="s">
        <v>1974</v>
      </c>
      <c r="E62" s="408">
        <v>45478</v>
      </c>
      <c r="F62" s="409">
        <v>45481</v>
      </c>
      <c r="G62" s="156"/>
      <c r="H62" s="428"/>
      <c r="I62" s="427"/>
      <c r="J62" s="157"/>
      <c r="K62" s="157"/>
      <c r="L62" s="157"/>
      <c r="M62" s="157"/>
      <c r="N62" s="157"/>
      <c r="O62" s="157"/>
    </row>
    <row r="63" spans="1:15" s="14" customFormat="1" ht="21" hidden="1" thickTop="1" thickBot="1">
      <c r="A63" s="398"/>
      <c r="B63" s="398"/>
      <c r="C63" s="1443"/>
      <c r="D63" s="682"/>
      <c r="E63" s="408"/>
      <c r="F63" s="409"/>
      <c r="G63" s="1910" t="s">
        <v>2086</v>
      </c>
      <c r="H63" s="411" t="s">
        <v>2643</v>
      </c>
      <c r="I63" s="155">
        <v>45488</v>
      </c>
      <c r="J63" s="89">
        <f>I63+32</f>
        <v>45520</v>
      </c>
      <c r="K63" s="89">
        <f>I63+34</f>
        <v>45522</v>
      </c>
      <c r="L63" s="89">
        <f>I63+37</f>
        <v>45525</v>
      </c>
      <c r="M63" s="89">
        <f>I63+40</f>
        <v>45528</v>
      </c>
      <c r="N63" s="89">
        <f>I63+41</f>
        <v>45529</v>
      </c>
      <c r="O63" s="89">
        <f>I63+42</f>
        <v>45530</v>
      </c>
    </row>
    <row r="64" spans="1:15" s="14" customFormat="1" ht="20.25" hidden="1" thickTop="1">
      <c r="A64" s="398" t="s">
        <v>1976</v>
      </c>
      <c r="B64" s="398"/>
      <c r="C64" s="1662" t="s">
        <v>1961</v>
      </c>
      <c r="D64" s="412" t="s">
        <v>1977</v>
      </c>
      <c r="E64" s="408">
        <v>45483</v>
      </c>
      <c r="F64" s="409">
        <v>45485</v>
      </c>
      <c r="G64" s="1872"/>
      <c r="H64" s="1143"/>
      <c r="I64" s="426"/>
      <c r="J64" s="426"/>
      <c r="K64" s="426"/>
      <c r="L64" s="426"/>
      <c r="M64" s="426"/>
      <c r="N64" s="426"/>
      <c r="O64" s="426"/>
    </row>
    <row r="65" spans="1:17" s="14" customFormat="1" ht="20.25" hidden="1" thickBot="1">
      <c r="A65" s="398" t="s">
        <v>1817</v>
      </c>
      <c r="B65" s="398"/>
      <c r="C65" s="965" t="s">
        <v>1880</v>
      </c>
      <c r="D65" s="414" t="s">
        <v>1979</v>
      </c>
      <c r="E65" s="414">
        <v>45486</v>
      </c>
      <c r="F65" s="415">
        <v>45488</v>
      </c>
      <c r="G65" s="1872"/>
      <c r="H65" s="1143"/>
      <c r="I65" s="157"/>
      <c r="J65" s="157"/>
      <c r="K65" s="157"/>
      <c r="L65" s="157"/>
      <c r="M65" s="157"/>
      <c r="N65" s="157"/>
      <c r="O65" s="157"/>
    </row>
    <row r="66" spans="1:17" s="14" customFormat="1" ht="20.25" hidden="1" thickTop="1">
      <c r="A66" s="398"/>
      <c r="B66" s="398"/>
      <c r="C66" s="1443" t="s">
        <v>1941</v>
      </c>
      <c r="D66" s="408" t="s">
        <v>1980</v>
      </c>
      <c r="E66" s="408">
        <v>45489</v>
      </c>
      <c r="F66" s="409">
        <v>45491</v>
      </c>
      <c r="G66" s="1443" t="s">
        <v>2129</v>
      </c>
      <c r="H66" s="411" t="s">
        <v>2644</v>
      </c>
      <c r="I66" s="89">
        <v>45493</v>
      </c>
      <c r="J66" s="89">
        <f>I66+32</f>
        <v>45525</v>
      </c>
      <c r="K66" s="89">
        <f>I66+34</f>
        <v>45527</v>
      </c>
      <c r="L66" s="89">
        <f>I66+37</f>
        <v>45530</v>
      </c>
      <c r="M66" s="89">
        <f>I66+40</f>
        <v>45533</v>
      </c>
      <c r="N66" s="89">
        <f>I66+41</f>
        <v>45534</v>
      </c>
      <c r="O66" s="89">
        <f>I66+42</f>
        <v>45535</v>
      </c>
    </row>
    <row r="67" spans="1:17" s="14" customFormat="1" ht="20.25" hidden="1" thickBot="1">
      <c r="A67" s="398"/>
      <c r="B67" s="398"/>
      <c r="C67" s="965"/>
      <c r="D67" s="414"/>
      <c r="E67" s="414"/>
      <c r="F67" s="415"/>
      <c r="G67" s="156"/>
      <c r="H67" s="428"/>
      <c r="I67" s="427"/>
      <c r="J67" s="157"/>
      <c r="K67" s="157"/>
      <c r="L67" s="157"/>
      <c r="M67" s="157"/>
      <c r="N67" s="157"/>
      <c r="O67" s="157"/>
    </row>
    <row r="68" spans="1:17" s="14" customFormat="1" ht="20.25" hidden="1" thickTop="1">
      <c r="A68" s="398"/>
      <c r="B68" s="398"/>
      <c r="C68" s="18"/>
      <c r="D68" s="412"/>
      <c r="E68" s="412"/>
      <c r="F68" s="835"/>
      <c r="G68" s="424"/>
      <c r="H68" s="871"/>
      <c r="I68" s="426"/>
      <c r="J68" s="426"/>
      <c r="K68" s="426"/>
      <c r="L68" s="426"/>
      <c r="M68" s="426"/>
      <c r="N68" s="426"/>
      <c r="O68" s="426"/>
    </row>
    <row r="69" spans="1:17" s="14" customFormat="1" ht="19.5" hidden="1">
      <c r="A69" s="398"/>
      <c r="B69" s="398"/>
      <c r="C69" s="18"/>
      <c r="D69" s="412"/>
      <c r="E69" s="412"/>
      <c r="F69" s="835"/>
      <c r="G69" s="424"/>
      <c r="H69" s="871"/>
      <c r="I69" s="426"/>
      <c r="J69" s="426"/>
      <c r="K69" s="426"/>
      <c r="L69" s="426"/>
      <c r="M69" s="426"/>
      <c r="N69" s="426"/>
      <c r="O69" s="426"/>
    </row>
    <row r="70" spans="1:17" s="14" customFormat="1" ht="30" hidden="1">
      <c r="A70" s="398"/>
      <c r="B70" s="398"/>
      <c r="C70" s="399" t="s">
        <v>2598</v>
      </c>
      <c r="D70" s="412"/>
      <c r="E70" s="401" t="s">
        <v>96</v>
      </c>
      <c r="F70" s="91" t="s">
        <v>97</v>
      </c>
      <c r="G70" s="215" t="s">
        <v>98</v>
      </c>
      <c r="H70" s="216" t="s">
        <v>99</v>
      </c>
      <c r="I70" s="84" t="s">
        <v>100</v>
      </c>
      <c r="J70" s="141" t="s">
        <v>102</v>
      </c>
      <c r="K70" s="141" t="s">
        <v>825</v>
      </c>
      <c r="L70" s="141" t="s">
        <v>138</v>
      </c>
      <c r="M70" s="141" t="s">
        <v>1105</v>
      </c>
      <c r="N70" s="141" t="s">
        <v>1052</v>
      </c>
      <c r="O70" s="141" t="s">
        <v>1055</v>
      </c>
      <c r="P70" s="141" t="s">
        <v>1193</v>
      </c>
      <c r="Q70" s="1860" t="s">
        <v>2212</v>
      </c>
    </row>
    <row r="71" spans="1:17" s="14" customFormat="1" ht="20.25" hidden="1" thickBot="1">
      <c r="A71" s="398"/>
      <c r="B71" s="398"/>
      <c r="C71" s="799" t="s">
        <v>1785</v>
      </c>
      <c r="D71" s="461" t="s">
        <v>2599</v>
      </c>
      <c r="E71" s="15"/>
      <c r="F71" s="86" t="s">
        <v>107</v>
      </c>
      <c r="G71" s="217"/>
      <c r="H71" s="218"/>
      <c r="I71" s="86"/>
      <c r="J71" s="86" t="s">
        <v>2600</v>
      </c>
      <c r="K71" s="86" t="s">
        <v>1788</v>
      </c>
      <c r="L71" s="86" t="s">
        <v>2645</v>
      </c>
      <c r="M71" s="86" t="s">
        <v>2646</v>
      </c>
      <c r="N71" s="86" t="s">
        <v>2647</v>
      </c>
      <c r="O71" s="86" t="s">
        <v>2350</v>
      </c>
      <c r="P71" s="86" t="s">
        <v>2601</v>
      </c>
    </row>
    <row r="72" spans="1:17" s="14" customFormat="1" ht="20.25" hidden="1" thickTop="1">
      <c r="A72" s="398"/>
      <c r="B72" s="398"/>
      <c r="C72" s="1443" t="s">
        <v>1939</v>
      </c>
      <c r="D72" s="408" t="s">
        <v>1982</v>
      </c>
      <c r="E72" s="408">
        <v>45495</v>
      </c>
      <c r="F72" s="409">
        <v>45499</v>
      </c>
      <c r="G72" s="1443" t="s">
        <v>2648</v>
      </c>
      <c r="H72" s="411" t="s">
        <v>2649</v>
      </c>
      <c r="I72" s="155">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98"/>
      <c r="B73" s="398"/>
      <c r="C73" s="965"/>
      <c r="D73" s="414"/>
      <c r="E73" s="414"/>
      <c r="F73" s="415"/>
      <c r="G73" s="156"/>
      <c r="H73" s="428"/>
      <c r="I73" s="427"/>
      <c r="J73" s="157"/>
      <c r="K73" s="157"/>
      <c r="L73" s="157"/>
      <c r="M73" s="157"/>
      <c r="N73" s="157"/>
      <c r="O73" s="157"/>
      <c r="P73" s="157"/>
    </row>
    <row r="74" spans="1:17" s="14" customFormat="1" ht="20.25" hidden="1" thickTop="1">
      <c r="A74" s="398" t="s">
        <v>1987</v>
      </c>
      <c r="B74" s="398"/>
      <c r="C74" s="1443" t="s">
        <v>1988</v>
      </c>
      <c r="D74" s="408" t="s">
        <v>1989</v>
      </c>
      <c r="E74" s="408">
        <v>45502</v>
      </c>
      <c r="F74" s="409">
        <v>45504</v>
      </c>
      <c r="G74" s="1443" t="s">
        <v>2650</v>
      </c>
      <c r="H74" s="411" t="s">
        <v>2651</v>
      </c>
      <c r="I74" s="155">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98"/>
      <c r="B75" s="398"/>
      <c r="C75" s="965"/>
      <c r="D75" s="414"/>
      <c r="E75" s="414"/>
      <c r="F75" s="415"/>
      <c r="G75" s="156"/>
      <c r="H75" s="428"/>
      <c r="I75" s="427"/>
      <c r="J75" s="157"/>
      <c r="K75" s="157"/>
      <c r="L75" s="157"/>
      <c r="M75" s="157"/>
      <c r="N75" s="157"/>
      <c r="O75" s="157"/>
      <c r="P75" s="157"/>
    </row>
    <row r="76" spans="1:17" s="14" customFormat="1" ht="20.25" hidden="1" thickTop="1">
      <c r="A76" s="398" t="s">
        <v>1984</v>
      </c>
      <c r="B76" s="398"/>
      <c r="C76" s="1443" t="s">
        <v>1965</v>
      </c>
      <c r="D76" s="408" t="s">
        <v>1985</v>
      </c>
      <c r="E76" s="408">
        <v>45503</v>
      </c>
      <c r="F76" s="409">
        <v>45505</v>
      </c>
      <c r="G76" s="1443" t="s">
        <v>2099</v>
      </c>
      <c r="H76" s="411" t="s">
        <v>2652</v>
      </c>
      <c r="I76" s="155">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98"/>
      <c r="B77" s="398"/>
      <c r="C77" s="965"/>
      <c r="D77" s="414"/>
      <c r="E77" s="414"/>
      <c r="F77" s="415"/>
      <c r="G77" s="156"/>
      <c r="H77" s="428"/>
      <c r="I77" s="427"/>
      <c r="J77" s="157"/>
      <c r="K77" s="157"/>
      <c r="L77" s="157"/>
      <c r="M77" s="157"/>
      <c r="N77" s="157"/>
      <c r="O77" s="157"/>
      <c r="P77" s="157"/>
    </row>
    <row r="78" spans="1:17" s="14" customFormat="1" ht="20.25" hidden="1" thickTop="1">
      <c r="A78" s="2190" t="s">
        <v>1990</v>
      </c>
      <c r="B78" s="2190"/>
      <c r="C78" s="1443" t="s">
        <v>1965</v>
      </c>
      <c r="D78" s="408" t="s">
        <v>1991</v>
      </c>
      <c r="E78" s="408">
        <v>45512</v>
      </c>
      <c r="F78" s="409">
        <v>45514</v>
      </c>
      <c r="G78" s="1443" t="s">
        <v>2525</v>
      </c>
      <c r="H78" s="411" t="s">
        <v>2653</v>
      </c>
      <c r="I78" s="155">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98"/>
      <c r="B79" s="398"/>
      <c r="C79" s="965"/>
      <c r="D79" s="414"/>
      <c r="E79" s="414"/>
      <c r="F79" s="415"/>
      <c r="G79" s="156"/>
      <c r="H79" s="428"/>
      <c r="I79" s="427"/>
      <c r="J79" s="157"/>
      <c r="K79" s="157"/>
      <c r="L79" s="157"/>
      <c r="M79" s="157"/>
      <c r="N79" s="157"/>
      <c r="O79" s="157"/>
      <c r="P79" s="157"/>
    </row>
    <row r="80" spans="1:17" s="14" customFormat="1" ht="20.25" hidden="1" thickTop="1">
      <c r="A80" s="398" t="s">
        <v>1961</v>
      </c>
      <c r="B80" s="398"/>
      <c r="C80" s="1443" t="s">
        <v>1993</v>
      </c>
      <c r="D80" s="408" t="s">
        <v>1994</v>
      </c>
      <c r="E80" s="408">
        <v>45518</v>
      </c>
      <c r="F80" s="409">
        <v>45520</v>
      </c>
      <c r="G80" s="1443" t="s">
        <v>2654</v>
      </c>
      <c r="H80" s="411" t="s">
        <v>2655</v>
      </c>
      <c r="I80" s="155">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98"/>
      <c r="B81" s="398"/>
      <c r="C81" s="965" t="s">
        <v>1961</v>
      </c>
      <c r="D81" s="414" t="s">
        <v>1996</v>
      </c>
      <c r="E81" s="414">
        <v>45527</v>
      </c>
      <c r="F81" s="1138" t="s">
        <v>391</v>
      </c>
      <c r="G81" s="156"/>
      <c r="H81" s="428"/>
      <c r="I81" s="427"/>
      <c r="J81" s="157"/>
      <c r="K81" s="157"/>
      <c r="L81" s="157"/>
      <c r="M81" s="157"/>
      <c r="N81" s="157"/>
      <c r="O81" s="157"/>
      <c r="P81" s="157"/>
    </row>
    <row r="82" spans="1:16" s="14" customFormat="1" ht="20.25" hidden="1" thickTop="1">
      <c r="A82" s="398"/>
      <c r="B82" s="398"/>
      <c r="C82" s="1443" t="s">
        <v>1941</v>
      </c>
      <c r="D82" s="408" t="s">
        <v>2002</v>
      </c>
      <c r="E82" s="408">
        <v>45532</v>
      </c>
      <c r="F82" s="409">
        <v>45534</v>
      </c>
      <c r="G82" s="1443" t="s">
        <v>2497</v>
      </c>
      <c r="H82" s="411" t="s">
        <v>2656</v>
      </c>
      <c r="I82" s="155">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98"/>
      <c r="B83" s="398"/>
      <c r="C83" s="965"/>
      <c r="D83" s="414"/>
      <c r="E83" s="414"/>
      <c r="F83" s="1138"/>
      <c r="G83" s="156"/>
      <c r="H83" s="428"/>
      <c r="I83" s="427"/>
      <c r="J83" s="157"/>
      <c r="K83" s="157"/>
      <c r="L83" s="157"/>
      <c r="M83" s="157"/>
      <c r="N83" s="157"/>
      <c r="O83" s="157"/>
      <c r="P83" s="157"/>
    </row>
    <row r="84" spans="1:16" s="14" customFormat="1" ht="20.25" hidden="1" thickTop="1">
      <c r="A84" s="398" t="s">
        <v>1998</v>
      </c>
      <c r="B84" s="398"/>
      <c r="C84" s="1443" t="s">
        <v>1999</v>
      </c>
      <c r="D84" s="408" t="s">
        <v>2000</v>
      </c>
      <c r="E84" s="408">
        <v>45533</v>
      </c>
      <c r="F84" s="814" t="s">
        <v>391</v>
      </c>
      <c r="G84" s="1443" t="s">
        <v>2657</v>
      </c>
      <c r="H84" s="411" t="s">
        <v>2658</v>
      </c>
      <c r="I84" s="155">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98"/>
      <c r="B85" s="398"/>
      <c r="C85" s="965" t="s">
        <v>1941</v>
      </c>
      <c r="D85" s="414" t="s">
        <v>2002</v>
      </c>
      <c r="E85" s="414">
        <v>45532</v>
      </c>
      <c r="F85" s="415">
        <v>45534</v>
      </c>
      <c r="G85" s="156"/>
      <c r="H85" s="428"/>
      <c r="I85" s="427"/>
      <c r="J85" s="157"/>
      <c r="K85" s="157"/>
      <c r="L85" s="157"/>
      <c r="M85" s="157"/>
      <c r="N85" s="157"/>
      <c r="O85" s="157"/>
      <c r="P85" s="157"/>
    </row>
    <row r="86" spans="1:16" s="14" customFormat="1" ht="20.25" hidden="1" thickTop="1">
      <c r="A86" s="398"/>
      <c r="B86" s="398"/>
      <c r="C86" s="1443" t="s">
        <v>1973</v>
      </c>
      <c r="D86" s="408" t="s">
        <v>2003</v>
      </c>
      <c r="E86" s="408">
        <v>45538</v>
      </c>
      <c r="F86" s="409">
        <v>45541</v>
      </c>
      <c r="G86" s="1443" t="s">
        <v>2659</v>
      </c>
      <c r="H86" s="411" t="s">
        <v>2660</v>
      </c>
      <c r="I86" s="155">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98"/>
      <c r="B87" s="398"/>
      <c r="C87" s="965"/>
      <c r="D87" s="414"/>
      <c r="E87" s="414"/>
      <c r="F87" s="415"/>
      <c r="G87" s="156"/>
      <c r="H87" s="428"/>
      <c r="I87" s="427"/>
      <c r="J87" s="157"/>
      <c r="K87" s="157"/>
      <c r="L87" s="157"/>
      <c r="M87" s="157"/>
      <c r="N87" s="157"/>
      <c r="O87" s="157"/>
      <c r="P87" s="157"/>
    </row>
    <row r="88" spans="1:16" s="14" customFormat="1" ht="20.25" hidden="1" thickTop="1">
      <c r="A88" s="398"/>
      <c r="B88" s="398"/>
      <c r="C88" s="1443" t="s">
        <v>1880</v>
      </c>
      <c r="D88" s="408" t="s">
        <v>2005</v>
      </c>
      <c r="E88" s="408">
        <v>45547</v>
      </c>
      <c r="F88" s="409">
        <v>45549</v>
      </c>
      <c r="G88" s="1443" t="s">
        <v>2661</v>
      </c>
      <c r="H88" s="411" t="s">
        <v>2662</v>
      </c>
      <c r="I88" s="155">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98"/>
      <c r="B89" s="398"/>
      <c r="C89" s="965"/>
      <c r="D89" s="414"/>
      <c r="E89" s="414"/>
      <c r="F89" s="415"/>
      <c r="G89" s="156"/>
      <c r="H89" s="428"/>
      <c r="I89" s="427"/>
      <c r="J89" s="157"/>
      <c r="K89" s="157"/>
      <c r="L89" s="157"/>
      <c r="M89" s="157"/>
      <c r="N89" s="157"/>
      <c r="O89" s="157"/>
      <c r="P89" s="157"/>
    </row>
    <row r="90" spans="1:16" s="14" customFormat="1" ht="20.25" hidden="1" thickTop="1">
      <c r="A90" s="398"/>
      <c r="B90" s="398"/>
      <c r="C90" s="1443" t="s">
        <v>1961</v>
      </c>
      <c r="D90" s="408" t="s">
        <v>2007</v>
      </c>
      <c r="E90" s="408">
        <v>45550</v>
      </c>
      <c r="F90" s="814" t="s">
        <v>391</v>
      </c>
      <c r="G90" s="1443" t="s">
        <v>2663</v>
      </c>
      <c r="H90" s="411" t="s">
        <v>2664</v>
      </c>
      <c r="I90" s="155">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98"/>
      <c r="B91" s="398"/>
      <c r="C91" s="965" t="s">
        <v>1939</v>
      </c>
      <c r="D91" s="414" t="s">
        <v>2009</v>
      </c>
      <c r="E91" s="414">
        <v>45551</v>
      </c>
      <c r="F91" s="415">
        <v>45553</v>
      </c>
      <c r="G91" s="156"/>
      <c r="H91" s="428"/>
      <c r="I91" s="427"/>
      <c r="J91" s="157"/>
      <c r="K91" s="157"/>
      <c r="L91" s="157"/>
      <c r="M91" s="157"/>
      <c r="N91" s="157"/>
      <c r="O91" s="157"/>
      <c r="P91" s="157"/>
    </row>
    <row r="92" spans="1:16" s="14" customFormat="1" ht="20.25" hidden="1" thickTop="1">
      <c r="A92" s="398" t="s">
        <v>1941</v>
      </c>
      <c r="B92" s="398"/>
      <c r="C92" s="1443" t="s">
        <v>1999</v>
      </c>
      <c r="D92" s="408" t="s">
        <v>2011</v>
      </c>
      <c r="E92" s="408">
        <v>45557</v>
      </c>
      <c r="F92" s="814" t="s">
        <v>391</v>
      </c>
      <c r="G92" s="1443" t="s">
        <v>2108</v>
      </c>
      <c r="H92" s="411" t="s">
        <v>2665</v>
      </c>
      <c r="I92" s="155">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98"/>
      <c r="B93" s="398"/>
      <c r="C93" s="965" t="s">
        <v>2013</v>
      </c>
      <c r="D93" s="414" t="s">
        <v>2014</v>
      </c>
      <c r="E93" s="414">
        <v>45557</v>
      </c>
      <c r="F93" s="415">
        <v>45559</v>
      </c>
      <c r="G93" s="156"/>
      <c r="H93" s="428"/>
      <c r="I93" s="427"/>
      <c r="J93" s="157"/>
      <c r="K93" s="157"/>
      <c r="L93" s="157"/>
      <c r="M93" s="157"/>
      <c r="N93" s="157"/>
      <c r="O93" s="157"/>
      <c r="P93" s="157"/>
    </row>
    <row r="94" spans="1:16" s="14" customFormat="1" ht="20.25" hidden="1" thickTop="1">
      <c r="A94" s="398" t="s">
        <v>1999</v>
      </c>
      <c r="B94" s="398"/>
      <c r="C94" s="1443" t="s">
        <v>1877</v>
      </c>
      <c r="D94" s="408" t="s">
        <v>2015</v>
      </c>
      <c r="E94" s="408">
        <v>45568</v>
      </c>
      <c r="F94" s="409">
        <v>45571</v>
      </c>
      <c r="G94" s="1992" t="s">
        <v>2630</v>
      </c>
      <c r="H94" s="411" t="s">
        <v>2666</v>
      </c>
      <c r="I94" s="155">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98" t="s">
        <v>1941</v>
      </c>
      <c r="B95" s="398"/>
      <c r="C95" s="413" t="s">
        <v>1973</v>
      </c>
      <c r="D95" s="414" t="s">
        <v>2017</v>
      </c>
      <c r="E95" s="414">
        <v>45567</v>
      </c>
      <c r="F95" s="415">
        <v>45571</v>
      </c>
      <c r="G95" s="156"/>
      <c r="H95" s="428"/>
      <c r="I95" s="427"/>
      <c r="J95" s="157"/>
      <c r="K95" s="157"/>
      <c r="L95" s="157"/>
      <c r="M95" s="157"/>
      <c r="N95" s="157"/>
      <c r="O95" s="157"/>
      <c r="P95" s="157"/>
    </row>
    <row r="96" spans="1:16" s="14" customFormat="1" ht="20.25" hidden="1" thickTop="1">
      <c r="A96" s="398" t="s">
        <v>2018</v>
      </c>
      <c r="B96" s="398"/>
      <c r="C96" s="1443" t="s">
        <v>1877</v>
      </c>
      <c r="D96" s="682" t="s">
        <v>2019</v>
      </c>
      <c r="E96" s="682">
        <v>45577</v>
      </c>
      <c r="F96" s="1967">
        <v>45580</v>
      </c>
      <c r="G96" s="1443" t="s">
        <v>2667</v>
      </c>
      <c r="H96" s="411" t="s">
        <v>2668</v>
      </c>
      <c r="I96" s="155">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98"/>
      <c r="B97" s="398"/>
      <c r="C97" s="965"/>
      <c r="D97" s="414"/>
      <c r="E97" s="414"/>
      <c r="F97" s="415"/>
      <c r="G97" s="416"/>
      <c r="H97" s="428"/>
      <c r="I97" s="427"/>
      <c r="J97" s="157"/>
      <c r="K97" s="157"/>
      <c r="L97" s="157"/>
      <c r="M97" s="157"/>
      <c r="N97" s="157"/>
      <c r="O97" s="157"/>
      <c r="P97" s="157"/>
    </row>
    <row r="98" spans="1:16" s="14" customFormat="1" ht="20.25" hidden="1" thickTop="1">
      <c r="A98" s="398" t="s">
        <v>2021</v>
      </c>
      <c r="B98" s="398"/>
      <c r="C98" s="1443" t="s">
        <v>2022</v>
      </c>
      <c r="D98" s="408" t="s">
        <v>2023</v>
      </c>
      <c r="E98" s="408">
        <v>45582</v>
      </c>
      <c r="F98" s="409">
        <v>45584</v>
      </c>
      <c r="G98" s="1443" t="s">
        <v>2517</v>
      </c>
      <c r="H98" s="411" t="s">
        <v>2669</v>
      </c>
      <c r="I98" s="155">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98"/>
      <c r="B99" s="398"/>
      <c r="C99" s="965"/>
      <c r="D99" s="414"/>
      <c r="E99" s="414"/>
      <c r="F99" s="415"/>
      <c r="G99" s="416"/>
      <c r="H99" s="428"/>
      <c r="I99" s="427"/>
      <c r="J99" s="157"/>
      <c r="K99" s="157"/>
      <c r="L99" s="157"/>
      <c r="M99" s="157"/>
      <c r="N99" s="157"/>
      <c r="O99" s="157"/>
      <c r="P99" s="157"/>
    </row>
    <row r="100" spans="1:16" s="14" customFormat="1" ht="20.25" hidden="1" thickTop="1">
      <c r="A100" s="398" t="s">
        <v>2026</v>
      </c>
      <c r="B100" s="398"/>
      <c r="C100" s="1443" t="s">
        <v>2027</v>
      </c>
      <c r="D100" s="408" t="s">
        <v>2028</v>
      </c>
      <c r="E100" s="408">
        <v>45588</v>
      </c>
      <c r="F100" s="409">
        <v>45590</v>
      </c>
      <c r="G100" s="1443" t="s">
        <v>2626</v>
      </c>
      <c r="H100" s="411" t="s">
        <v>2670</v>
      </c>
      <c r="I100" s="155">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98"/>
      <c r="B101" s="398"/>
      <c r="C101" s="965"/>
      <c r="D101" s="414"/>
      <c r="E101" s="414"/>
      <c r="F101" s="415"/>
      <c r="G101" s="416"/>
      <c r="H101" s="428"/>
      <c r="I101" s="427"/>
      <c r="J101" s="157"/>
      <c r="K101" s="157"/>
      <c r="L101" s="157"/>
      <c r="M101" s="157"/>
      <c r="N101" s="157"/>
      <c r="O101" s="157"/>
      <c r="P101" s="157"/>
    </row>
    <row r="102" spans="1:16" s="14" customFormat="1" ht="20.25" hidden="1" thickTop="1">
      <c r="A102" s="398" t="s">
        <v>2030</v>
      </c>
      <c r="B102" s="398"/>
      <c r="C102" s="1443" t="s">
        <v>2031</v>
      </c>
      <c r="D102" s="408" t="s">
        <v>2032</v>
      </c>
      <c r="E102" s="408">
        <v>45596</v>
      </c>
      <c r="F102" s="409">
        <v>45598</v>
      </c>
      <c r="G102" s="1443" t="s">
        <v>423</v>
      </c>
      <c r="H102" s="411" t="s">
        <v>2671</v>
      </c>
      <c r="I102" s="155">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98"/>
      <c r="B103" s="398"/>
      <c r="C103" s="965"/>
      <c r="D103" s="414"/>
      <c r="E103" s="414"/>
      <c r="F103" s="415"/>
      <c r="G103" s="416"/>
      <c r="H103" s="428"/>
      <c r="I103" s="427"/>
      <c r="J103" s="157"/>
      <c r="K103" s="157"/>
      <c r="L103" s="157"/>
      <c r="M103" s="157"/>
      <c r="N103" s="157"/>
      <c r="O103" s="157"/>
      <c r="P103" s="157"/>
    </row>
    <row r="104" spans="1:16" s="14" customFormat="1" ht="20.25" hidden="1" thickTop="1">
      <c r="A104" s="398" t="s">
        <v>2034</v>
      </c>
      <c r="B104" s="398"/>
      <c r="C104" s="1443" t="s">
        <v>2013</v>
      </c>
      <c r="D104" s="2817" t="s">
        <v>2035</v>
      </c>
      <c r="E104" s="408">
        <v>45605</v>
      </c>
      <c r="F104" s="409">
        <v>45607</v>
      </c>
      <c r="G104" s="1443" t="s">
        <v>2672</v>
      </c>
      <c r="H104" s="411" t="s">
        <v>2673</v>
      </c>
      <c r="I104" s="155">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98"/>
      <c r="B105" s="398"/>
      <c r="C105" s="965"/>
      <c r="D105" s="414"/>
      <c r="E105" s="414"/>
      <c r="F105" s="415"/>
      <c r="G105" s="416"/>
      <c r="H105" s="428"/>
      <c r="I105" s="427"/>
      <c r="J105" s="157"/>
      <c r="K105" s="157"/>
      <c r="L105" s="157"/>
      <c r="M105" s="157"/>
      <c r="N105" s="157"/>
      <c r="O105" s="157"/>
      <c r="P105" s="157"/>
    </row>
    <row r="106" spans="1:16" s="14" customFormat="1" ht="20.25" hidden="1" thickTop="1">
      <c r="A106" s="398"/>
      <c r="B106" s="398"/>
      <c r="C106" s="1443" t="s">
        <v>1973</v>
      </c>
      <c r="D106" s="408" t="s">
        <v>2037</v>
      </c>
      <c r="E106" s="408">
        <v>45612</v>
      </c>
      <c r="F106" s="409">
        <v>45614</v>
      </c>
      <c r="G106" s="1443" t="s">
        <v>2674</v>
      </c>
      <c r="H106" s="411" t="s">
        <v>2675</v>
      </c>
      <c r="I106" s="155">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98"/>
      <c r="B107" s="398"/>
      <c r="C107" s="965"/>
      <c r="D107" s="414"/>
      <c r="E107" s="414"/>
      <c r="F107" s="415"/>
      <c r="G107" s="416"/>
      <c r="H107" s="428"/>
      <c r="I107" s="427"/>
      <c r="J107" s="157"/>
      <c r="K107" s="157"/>
      <c r="L107" s="157"/>
      <c r="M107" s="157"/>
      <c r="N107" s="157"/>
      <c r="O107" s="157"/>
      <c r="P107" s="157"/>
    </row>
    <row r="108" spans="1:16" s="14" customFormat="1" ht="20.25" hidden="1" thickTop="1">
      <c r="A108" s="398" t="s">
        <v>2039</v>
      </c>
      <c r="B108" s="398"/>
      <c r="C108" s="1443" t="s">
        <v>2040</v>
      </c>
      <c r="D108" s="2817" t="s">
        <v>2041</v>
      </c>
      <c r="E108" s="408">
        <v>45621</v>
      </c>
      <c r="F108" s="409">
        <v>45623</v>
      </c>
      <c r="G108" s="1443" t="s">
        <v>2184</v>
      </c>
      <c r="H108" s="411" t="s">
        <v>2676</v>
      </c>
      <c r="I108" s="155">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98"/>
      <c r="B109" s="398"/>
      <c r="C109" s="965"/>
      <c r="D109" s="414"/>
      <c r="E109" s="414"/>
      <c r="F109" s="415"/>
      <c r="G109" s="416"/>
      <c r="H109" s="428"/>
      <c r="I109" s="427"/>
      <c r="J109" s="157"/>
      <c r="K109" s="157"/>
      <c r="L109" s="157"/>
      <c r="M109" s="157"/>
      <c r="N109" s="157"/>
      <c r="O109" s="157"/>
      <c r="P109" s="157"/>
    </row>
    <row r="110" spans="1:16" s="14" customFormat="1" ht="20.25" hidden="1" thickTop="1">
      <c r="A110" s="398"/>
      <c r="B110" s="398"/>
      <c r="C110" s="1443" t="s">
        <v>2043</v>
      </c>
      <c r="D110" s="408" t="s">
        <v>2044</v>
      </c>
      <c r="E110" s="408">
        <v>45625</v>
      </c>
      <c r="F110" s="409">
        <v>45627</v>
      </c>
      <c r="G110" s="1443" t="s">
        <v>2129</v>
      </c>
      <c r="H110" s="411" t="s">
        <v>2677</v>
      </c>
      <c r="I110" s="155">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98"/>
      <c r="B111" s="398"/>
      <c r="C111" s="965"/>
      <c r="D111" s="414"/>
      <c r="E111" s="414"/>
      <c r="F111" s="415"/>
      <c r="G111" s="416"/>
      <c r="H111" s="428"/>
      <c r="I111" s="427"/>
      <c r="J111" s="157"/>
      <c r="K111" s="157"/>
      <c r="L111" s="157"/>
      <c r="M111" s="157"/>
      <c r="N111" s="157"/>
      <c r="O111" s="157"/>
      <c r="P111" s="157"/>
    </row>
    <row r="112" spans="1:16" s="14" customFormat="1" ht="20.25" hidden="1" thickTop="1">
      <c r="A112" s="398"/>
      <c r="B112" s="398"/>
      <c r="C112" s="1443" t="s">
        <v>2046</v>
      </c>
      <c r="D112" s="408" t="s">
        <v>2047</v>
      </c>
      <c r="E112" s="408">
        <v>45640</v>
      </c>
      <c r="F112" s="409">
        <v>45642</v>
      </c>
      <c r="G112" s="1443" t="s">
        <v>272</v>
      </c>
      <c r="H112" s="411" t="s">
        <v>2678</v>
      </c>
      <c r="I112" s="155">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98"/>
      <c r="B113" s="398"/>
      <c r="C113" s="965"/>
      <c r="D113" s="414"/>
      <c r="E113" s="414"/>
      <c r="F113" s="415"/>
      <c r="G113" s="416"/>
      <c r="H113" s="428"/>
      <c r="I113" s="427"/>
      <c r="J113" s="157"/>
      <c r="K113" s="157"/>
      <c r="L113" s="157"/>
      <c r="M113" s="157"/>
      <c r="N113" s="157"/>
      <c r="O113" s="157"/>
      <c r="P113" s="157"/>
    </row>
    <row r="114" spans="1:16" s="14" customFormat="1" ht="20.25" hidden="1" thickTop="1">
      <c r="A114" s="398"/>
      <c r="B114" s="398"/>
      <c r="C114" s="1443" t="s">
        <v>2049</v>
      </c>
      <c r="D114" s="408" t="s">
        <v>2050</v>
      </c>
      <c r="E114" s="408">
        <v>45647</v>
      </c>
      <c r="F114" s="409">
        <v>45649</v>
      </c>
      <c r="G114" s="1443" t="s">
        <v>2606</v>
      </c>
      <c r="H114" s="411" t="s">
        <v>2679</v>
      </c>
      <c r="I114" s="155">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98"/>
      <c r="B115" s="398"/>
      <c r="C115" s="965"/>
      <c r="D115" s="414"/>
      <c r="E115" s="414"/>
      <c r="F115" s="415"/>
      <c r="G115" s="416"/>
      <c r="H115" s="428"/>
      <c r="I115" s="427"/>
      <c r="J115" s="157"/>
      <c r="K115" s="157"/>
      <c r="L115" s="157"/>
      <c r="M115" s="157"/>
      <c r="N115" s="157"/>
      <c r="O115" s="157"/>
      <c r="P115" s="157"/>
    </row>
    <row r="116" spans="1:16" s="14" customFormat="1" ht="20.25" hidden="1" thickTop="1">
      <c r="A116" s="398"/>
      <c r="B116" s="398"/>
      <c r="C116" s="1443" t="s">
        <v>1939</v>
      </c>
      <c r="D116" s="408" t="s">
        <v>2052</v>
      </c>
      <c r="E116" s="408">
        <v>45649</v>
      </c>
      <c r="F116" s="409">
        <v>45651</v>
      </c>
      <c r="G116" s="1443" t="s">
        <v>2680</v>
      </c>
      <c r="H116" s="411" t="s">
        <v>2681</v>
      </c>
      <c r="I116" s="155">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98"/>
      <c r="B117" s="398"/>
      <c r="C117" s="965"/>
      <c r="D117" s="414"/>
      <c r="E117" s="414"/>
      <c r="F117" s="415"/>
      <c r="G117" s="416"/>
      <c r="H117" s="428"/>
      <c r="I117" s="427"/>
      <c r="J117" s="157"/>
      <c r="K117" s="157"/>
      <c r="L117" s="157"/>
      <c r="M117" s="157"/>
      <c r="N117" s="157"/>
      <c r="O117" s="157"/>
      <c r="P117" s="157"/>
    </row>
    <row r="118" spans="1:16" s="14" customFormat="1" ht="20.25" hidden="1" thickTop="1">
      <c r="A118" s="398"/>
      <c r="B118" s="398"/>
      <c r="C118" s="1443" t="s">
        <v>1973</v>
      </c>
      <c r="D118" s="408" t="s">
        <v>2054</v>
      </c>
      <c r="E118" s="408">
        <v>45653</v>
      </c>
      <c r="F118" s="409">
        <v>45655</v>
      </c>
      <c r="G118" s="1443" t="s">
        <v>2115</v>
      </c>
      <c r="H118" s="411" t="s">
        <v>2682</v>
      </c>
      <c r="I118" s="155">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98"/>
      <c r="B119" s="398"/>
      <c r="C119" s="965"/>
      <c r="D119" s="414"/>
      <c r="E119" s="414"/>
      <c r="F119" s="415"/>
      <c r="G119" s="416"/>
      <c r="H119" s="428"/>
      <c r="I119" s="427"/>
      <c r="J119" s="157"/>
      <c r="K119" s="157"/>
      <c r="L119" s="157"/>
      <c r="M119" s="157"/>
      <c r="N119" s="157"/>
      <c r="O119" s="157"/>
      <c r="P119" s="157"/>
    </row>
    <row r="120" spans="1:16" s="14" customFormat="1" ht="20.25" hidden="1" thickTop="1">
      <c r="A120" s="398"/>
      <c r="B120" s="398"/>
      <c r="C120" s="1892" t="s">
        <v>2043</v>
      </c>
      <c r="D120" s="408" t="s">
        <v>2056</v>
      </c>
      <c r="E120" s="408">
        <v>45294</v>
      </c>
      <c r="F120" s="409">
        <v>45662</v>
      </c>
      <c r="G120" s="1443" t="s">
        <v>2126</v>
      </c>
      <c r="H120" s="411" t="s">
        <v>2683</v>
      </c>
      <c r="I120" s="155">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98"/>
      <c r="B121" s="398"/>
      <c r="C121" s="965"/>
      <c r="D121" s="414"/>
      <c r="E121" s="414"/>
      <c r="F121" s="415"/>
      <c r="G121" s="416"/>
      <c r="H121" s="428"/>
      <c r="I121" s="427"/>
      <c r="J121" s="157"/>
      <c r="K121" s="157"/>
      <c r="L121" s="157"/>
      <c r="M121" s="157"/>
      <c r="N121" s="157"/>
      <c r="O121" s="157"/>
      <c r="P121" s="157"/>
    </row>
    <row r="122" spans="1:16" s="14" customFormat="1" ht="20.25" hidden="1" thickTop="1">
      <c r="A122" s="398" t="s">
        <v>1941</v>
      </c>
      <c r="B122" s="398"/>
      <c r="C122" s="1443" t="s">
        <v>2040</v>
      </c>
      <c r="D122" s="408" t="s">
        <v>2058</v>
      </c>
      <c r="E122" s="408">
        <v>45669</v>
      </c>
      <c r="F122" s="409">
        <v>45671</v>
      </c>
      <c r="G122" s="1443" t="s">
        <v>2532</v>
      </c>
      <c r="H122" s="411" t="s">
        <v>2684</v>
      </c>
      <c r="I122" s="155">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98"/>
      <c r="B123" s="398"/>
      <c r="C123" s="965"/>
      <c r="D123" s="414"/>
      <c r="E123" s="414"/>
      <c r="F123" s="415"/>
      <c r="G123" s="416"/>
      <c r="H123" s="428"/>
      <c r="I123" s="427"/>
      <c r="J123" s="157"/>
      <c r="K123" s="157"/>
      <c r="L123" s="157"/>
      <c r="M123" s="157"/>
      <c r="N123" s="157"/>
      <c r="O123" s="157"/>
      <c r="P123" s="157"/>
    </row>
    <row r="124" spans="1:16" s="14" customFormat="1" ht="20.25" hidden="1" thickTop="1">
      <c r="A124" s="398" t="s">
        <v>2046</v>
      </c>
      <c r="B124" s="398"/>
      <c r="C124" s="1443" t="s">
        <v>1877</v>
      </c>
      <c r="D124" s="408" t="s">
        <v>2060</v>
      </c>
      <c r="E124" s="408">
        <v>45673</v>
      </c>
      <c r="F124" s="409">
        <v>45676</v>
      </c>
      <c r="G124" s="1443" t="s">
        <v>2685</v>
      </c>
      <c r="H124" s="411" t="s">
        <v>2686</v>
      </c>
      <c r="I124" s="155">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965" t="s">
        <v>2046</v>
      </c>
      <c r="B125" s="965"/>
      <c r="C125" s="965" t="s">
        <v>2062</v>
      </c>
      <c r="D125" s="414" t="s">
        <v>2063</v>
      </c>
      <c r="E125" s="414">
        <v>45678</v>
      </c>
      <c r="F125" s="415">
        <v>45681</v>
      </c>
      <c r="G125" s="416"/>
      <c r="H125" s="428"/>
      <c r="I125" s="427"/>
      <c r="J125" s="157"/>
      <c r="K125" s="157"/>
      <c r="L125" s="157"/>
      <c r="M125" s="157"/>
      <c r="N125" s="157"/>
      <c r="O125" s="157"/>
      <c r="P125" s="157"/>
    </row>
    <row r="126" spans="1:16" s="14" customFormat="1" ht="20.25" hidden="1" thickTop="1">
      <c r="A126" s="398" t="s">
        <v>2049</v>
      </c>
      <c r="B126" s="398"/>
      <c r="C126" s="2865" t="s">
        <v>2046</v>
      </c>
      <c r="D126" s="1039" t="s">
        <v>2064</v>
      </c>
      <c r="E126" s="1039">
        <v>45680</v>
      </c>
      <c r="F126" s="1040">
        <v>45683</v>
      </c>
      <c r="G126" s="1443" t="s">
        <v>2120</v>
      </c>
      <c r="H126" s="411" t="s">
        <v>2687</v>
      </c>
      <c r="I126" s="155">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98" t="s">
        <v>1939</v>
      </c>
      <c r="B127" s="398"/>
      <c r="C127" s="965" t="s">
        <v>2066</v>
      </c>
      <c r="D127" s="414" t="s">
        <v>2067</v>
      </c>
      <c r="E127" s="414">
        <v>45682</v>
      </c>
      <c r="F127" s="415">
        <v>45684</v>
      </c>
      <c r="G127" s="416"/>
      <c r="H127" s="428"/>
      <c r="I127" s="427"/>
      <c r="J127" s="157"/>
      <c r="K127" s="157"/>
      <c r="L127" s="157"/>
      <c r="M127" s="157"/>
      <c r="N127" s="157"/>
      <c r="O127" s="157"/>
      <c r="P127" s="157"/>
    </row>
    <row r="128" spans="1:16" s="14" customFormat="1" ht="20.25" hidden="1" thickTop="1">
      <c r="A128" s="398"/>
      <c r="B128" s="398"/>
      <c r="C128" s="2865" t="s">
        <v>1939</v>
      </c>
      <c r="D128" s="1039" t="s">
        <v>2068</v>
      </c>
      <c r="E128" s="1039">
        <v>45687</v>
      </c>
      <c r="F128" s="1040">
        <v>45690</v>
      </c>
      <c r="G128" s="1443" t="s">
        <v>2688</v>
      </c>
      <c r="H128" s="411" t="s">
        <v>2689</v>
      </c>
      <c r="I128" s="155">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98" t="s">
        <v>1973</v>
      </c>
      <c r="B129" s="398"/>
      <c r="C129" s="965" t="s">
        <v>2040</v>
      </c>
      <c r="D129" s="414" t="s">
        <v>2070</v>
      </c>
      <c r="E129" s="414">
        <v>45690</v>
      </c>
      <c r="F129" s="415">
        <v>45692</v>
      </c>
      <c r="G129" s="416"/>
      <c r="H129" s="428"/>
      <c r="I129" s="427"/>
      <c r="J129" s="157"/>
      <c r="K129" s="157"/>
      <c r="L129" s="157"/>
      <c r="M129" s="157"/>
      <c r="N129" s="157"/>
      <c r="O129" s="157"/>
      <c r="P129" s="157"/>
    </row>
    <row r="130" spans="1:16" s="14" customFormat="1" ht="20.25" hidden="1" thickTop="1">
      <c r="A130" s="398" t="s">
        <v>1941</v>
      </c>
      <c r="B130" s="398"/>
      <c r="C130" s="1443" t="s">
        <v>2013</v>
      </c>
      <c r="D130" s="408" t="s">
        <v>2071</v>
      </c>
      <c r="E130" s="408">
        <v>45693</v>
      </c>
      <c r="F130" s="409">
        <v>45696</v>
      </c>
      <c r="G130" s="1443" t="s">
        <v>2690</v>
      </c>
      <c r="H130" s="411" t="s">
        <v>2691</v>
      </c>
      <c r="I130" s="155">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98"/>
      <c r="B131" s="398"/>
      <c r="C131" s="965"/>
      <c r="D131" s="414"/>
      <c r="E131" s="414"/>
      <c r="F131" s="415"/>
      <c r="G131" s="416"/>
      <c r="H131" s="428"/>
      <c r="I131" s="427"/>
      <c r="J131" s="157"/>
      <c r="K131" s="157"/>
      <c r="L131" s="157"/>
      <c r="M131" s="157"/>
      <c r="N131" s="157"/>
      <c r="O131" s="157"/>
      <c r="P131" s="157"/>
    </row>
    <row r="132" spans="1:16" s="14" customFormat="1" ht="20.25" hidden="1" thickTop="1">
      <c r="A132" s="398"/>
      <c r="B132" s="398"/>
      <c r="C132" s="18"/>
      <c r="D132" s="400"/>
      <c r="E132" s="400"/>
      <c r="F132" s="400"/>
      <c r="G132" s="430"/>
      <c r="H132" s="48"/>
      <c r="I132" s="397"/>
      <c r="J132" s="397"/>
      <c r="K132" s="397"/>
      <c r="L132" s="397"/>
      <c r="M132" s="397"/>
      <c r="N132" s="397"/>
      <c r="O132" s="397"/>
      <c r="P132" s="397"/>
    </row>
    <row r="133" spans="1:16" s="14" customFormat="1" ht="19.5" hidden="1">
      <c r="A133" s="398"/>
      <c r="B133" s="398"/>
      <c r="C133" s="18" t="s">
        <v>2073</v>
      </c>
      <c r="D133" s="400"/>
      <c r="E133" s="400"/>
      <c r="F133" s="400"/>
      <c r="G133" s="424"/>
      <c r="H133" s="48"/>
      <c r="I133" s="397"/>
      <c r="J133" s="397"/>
      <c r="K133" s="397"/>
      <c r="L133" s="397"/>
      <c r="M133" s="397"/>
      <c r="N133" s="397"/>
    </row>
    <row r="134" spans="1:16" s="14" customFormat="1" ht="22.5" hidden="1">
      <c r="A134" s="398"/>
      <c r="B134" s="398"/>
      <c r="C134" s="399"/>
      <c r="D134" s="400"/>
      <c r="E134" s="401" t="s">
        <v>96</v>
      </c>
      <c r="F134" s="404" t="s">
        <v>863</v>
      </c>
      <c r="G134" s="404" t="s">
        <v>103</v>
      </c>
      <c r="H134" s="404" t="s">
        <v>1782</v>
      </c>
      <c r="I134" s="404" t="s">
        <v>630</v>
      </c>
      <c r="J134" s="404" t="s">
        <v>1105</v>
      </c>
      <c r="K134" s="1060" t="s">
        <v>2279</v>
      </c>
      <c r="L134" s="1060" t="s">
        <v>1793</v>
      </c>
      <c r="M134" s="14" t="s">
        <v>1794</v>
      </c>
    </row>
    <row r="135" spans="1:16" s="14" customFormat="1" ht="20.25" hidden="1" thickBot="1">
      <c r="A135" s="398"/>
      <c r="B135" s="398"/>
      <c r="C135" s="799" t="s">
        <v>2076</v>
      </c>
      <c r="D135" s="2870" t="s">
        <v>2077</v>
      </c>
      <c r="E135" s="15"/>
      <c r="F135" s="406" t="s">
        <v>2282</v>
      </c>
      <c r="G135" s="406" t="s">
        <v>2587</v>
      </c>
      <c r="H135" s="406" t="s">
        <v>2692</v>
      </c>
      <c r="I135" s="406" t="s">
        <v>2487</v>
      </c>
      <c r="J135" s="406" t="s">
        <v>2693</v>
      </c>
      <c r="K135" s="1063"/>
      <c r="L135" s="1063"/>
    </row>
    <row r="136" spans="1:16" s="14" customFormat="1" ht="20.25" hidden="1" thickTop="1">
      <c r="A136" s="398"/>
      <c r="B136" s="398"/>
      <c r="C136" s="1863" t="s">
        <v>404</v>
      </c>
      <c r="D136" s="412" t="s">
        <v>2694</v>
      </c>
      <c r="E136" s="412">
        <v>45343</v>
      </c>
      <c r="F136" s="947"/>
      <c r="G136" s="947"/>
      <c r="H136" s="947"/>
      <c r="I136" s="947"/>
      <c r="J136" s="947"/>
      <c r="K136" s="1063">
        <v>45709</v>
      </c>
      <c r="L136" s="1063">
        <v>45710</v>
      </c>
      <c r="M136" s="14">
        <v>8</v>
      </c>
    </row>
    <row r="137" spans="1:16" s="14" customFormat="1" ht="19.5" hidden="1">
      <c r="A137" s="398" t="s">
        <v>2695</v>
      </c>
      <c r="B137" s="398"/>
      <c r="C137" s="1443" t="s">
        <v>2696</v>
      </c>
      <c r="D137" s="775" t="s">
        <v>2697</v>
      </c>
      <c r="E137" s="775">
        <v>45717</v>
      </c>
      <c r="F137" s="775">
        <f t="shared" ref="F137:F141" si="17">E137+33</f>
        <v>45750</v>
      </c>
      <c r="G137" s="775">
        <f t="shared" ref="G137:G141" si="18">E137+36</f>
        <v>45753</v>
      </c>
      <c r="H137" s="775">
        <f t="shared" ref="H137:H141" si="19">E137+39</f>
        <v>45756</v>
      </c>
      <c r="I137" s="775">
        <f t="shared" ref="I137:I141" si="20">E137+42</f>
        <v>45759</v>
      </c>
      <c r="J137" s="775">
        <f t="shared" ref="J137:J141" si="21">E137+46</f>
        <v>45763</v>
      </c>
      <c r="K137" s="1063">
        <v>45715</v>
      </c>
      <c r="L137" s="1063">
        <v>45716</v>
      </c>
      <c r="M137" s="14">
        <v>9</v>
      </c>
    </row>
    <row r="138" spans="1:16" s="14" customFormat="1" ht="19.5" hidden="1">
      <c r="A138" s="398" t="s">
        <v>2698</v>
      </c>
      <c r="B138" s="398"/>
      <c r="C138" s="1443" t="s">
        <v>2207</v>
      </c>
      <c r="D138" s="412" t="s">
        <v>2699</v>
      </c>
      <c r="E138" s="412">
        <v>45727</v>
      </c>
      <c r="F138" s="775">
        <f t="shared" si="17"/>
        <v>45760</v>
      </c>
      <c r="G138" s="775">
        <f t="shared" si="18"/>
        <v>45763</v>
      </c>
      <c r="H138" s="775">
        <f t="shared" si="19"/>
        <v>45766</v>
      </c>
      <c r="I138" s="775">
        <f t="shared" si="20"/>
        <v>45769</v>
      </c>
      <c r="J138" s="775">
        <f t="shared" si="21"/>
        <v>45773</v>
      </c>
      <c r="K138" s="1063">
        <v>45722</v>
      </c>
      <c r="L138" s="1063">
        <v>45723</v>
      </c>
      <c r="M138" s="14">
        <v>10</v>
      </c>
    </row>
    <row r="139" spans="1:16" s="14" customFormat="1" ht="19.5" hidden="1">
      <c r="A139" s="398"/>
      <c r="B139" s="398"/>
      <c r="C139" s="1443" t="s">
        <v>2700</v>
      </c>
      <c r="D139" s="775" t="s">
        <v>2701</v>
      </c>
      <c r="E139" s="775">
        <v>45737</v>
      </c>
      <c r="F139" s="775">
        <f t="shared" si="17"/>
        <v>45770</v>
      </c>
      <c r="G139" s="775">
        <f t="shared" si="18"/>
        <v>45773</v>
      </c>
      <c r="H139" s="775">
        <f t="shared" si="19"/>
        <v>45776</v>
      </c>
      <c r="I139" s="775">
        <f t="shared" si="20"/>
        <v>45779</v>
      </c>
      <c r="J139" s="775">
        <f t="shared" si="21"/>
        <v>45783</v>
      </c>
      <c r="K139" s="1063">
        <v>45729</v>
      </c>
      <c r="L139" s="1063">
        <v>45730</v>
      </c>
      <c r="M139" s="14">
        <v>11</v>
      </c>
      <c r="N139" s="3140" t="s">
        <v>2702</v>
      </c>
    </row>
    <row r="140" spans="1:16" s="14" customFormat="1" ht="19.5" hidden="1">
      <c r="A140" s="398" t="s">
        <v>2506</v>
      </c>
      <c r="B140" s="398"/>
      <c r="C140" s="1615" t="s">
        <v>2703</v>
      </c>
      <c r="D140" s="2115" t="s">
        <v>2704</v>
      </c>
      <c r="E140" s="412">
        <v>45739</v>
      </c>
      <c r="F140" s="2115">
        <f t="shared" si="17"/>
        <v>45772</v>
      </c>
      <c r="G140" s="2115">
        <f t="shared" si="18"/>
        <v>45775</v>
      </c>
      <c r="H140" s="2115">
        <f t="shared" si="19"/>
        <v>45778</v>
      </c>
      <c r="I140" s="2115">
        <f t="shared" si="20"/>
        <v>45781</v>
      </c>
      <c r="J140" s="2115">
        <f t="shared" si="21"/>
        <v>45785</v>
      </c>
      <c r="K140" s="1063">
        <v>45736</v>
      </c>
      <c r="L140" s="1063">
        <v>45737</v>
      </c>
      <c r="M140" s="14">
        <v>12</v>
      </c>
    </row>
    <row r="141" spans="1:16" s="14" customFormat="1" ht="19.5" hidden="1">
      <c r="A141" s="398" t="s">
        <v>2705</v>
      </c>
      <c r="B141" s="398"/>
      <c r="C141" s="1615" t="s">
        <v>2706</v>
      </c>
      <c r="D141" s="775" t="s">
        <v>2707</v>
      </c>
      <c r="E141" s="775">
        <v>45746</v>
      </c>
      <c r="F141" s="775">
        <f t="shared" si="17"/>
        <v>45779</v>
      </c>
      <c r="G141" s="775">
        <f t="shared" si="18"/>
        <v>45782</v>
      </c>
      <c r="H141" s="775">
        <f t="shared" si="19"/>
        <v>45785</v>
      </c>
      <c r="I141" s="775">
        <f t="shared" si="20"/>
        <v>45788</v>
      </c>
      <c r="J141" s="775">
        <f t="shared" si="21"/>
        <v>45792</v>
      </c>
      <c r="K141" s="1063">
        <v>45743</v>
      </c>
      <c r="L141" s="1063">
        <v>45744</v>
      </c>
      <c r="M141" s="14">
        <v>13</v>
      </c>
      <c r="N141" s="3140" t="s">
        <v>2708</v>
      </c>
    </row>
    <row r="142" spans="1:16" s="14" customFormat="1" ht="19.5" hidden="1">
      <c r="A142" s="398"/>
      <c r="B142" s="398"/>
      <c r="C142" s="400"/>
      <c r="D142" s="400"/>
      <c r="E142" s="400"/>
      <c r="F142" s="400"/>
      <c r="G142" s="400"/>
      <c r="H142" s="400"/>
      <c r="I142" s="400"/>
      <c r="J142" s="400"/>
      <c r="K142" s="1063"/>
      <c r="L142" s="1063"/>
    </row>
    <row r="143" spans="1:16" s="14" customFormat="1" ht="22.5" hidden="1">
      <c r="A143" s="398"/>
      <c r="B143" s="14" t="s">
        <v>1794</v>
      </c>
      <c r="C143" s="399"/>
      <c r="D143" s="400"/>
      <c r="E143" s="401" t="s">
        <v>96</v>
      </c>
      <c r="F143" s="404" t="s">
        <v>689</v>
      </c>
      <c r="G143" s="404" t="s">
        <v>863</v>
      </c>
      <c r="H143" s="404" t="s">
        <v>103</v>
      </c>
      <c r="I143" s="404" t="s">
        <v>1782</v>
      </c>
      <c r="J143" s="404" t="s">
        <v>630</v>
      </c>
      <c r="K143" s="404" t="s">
        <v>1105</v>
      </c>
      <c r="L143" s="1060" t="s">
        <v>2279</v>
      </c>
      <c r="M143" s="1060" t="s">
        <v>1793</v>
      </c>
    </row>
    <row r="144" spans="1:16" s="14" customFormat="1" ht="20.25" hidden="1" thickBot="1">
      <c r="A144" s="398"/>
      <c r="C144" s="799" t="s">
        <v>2076</v>
      </c>
      <c r="D144" s="2870" t="s">
        <v>2077</v>
      </c>
      <c r="E144" s="1462"/>
      <c r="F144" s="322" t="s">
        <v>2709</v>
      </c>
      <c r="G144" s="322" t="s">
        <v>2486</v>
      </c>
      <c r="H144" s="322" t="s">
        <v>2503</v>
      </c>
      <c r="I144" s="322" t="s">
        <v>2283</v>
      </c>
      <c r="J144" s="322" t="s">
        <v>2588</v>
      </c>
      <c r="K144" s="406" t="s">
        <v>2589</v>
      </c>
      <c r="L144" s="1063"/>
      <c r="M144" s="1063"/>
    </row>
    <row r="145" spans="1:15" s="14" customFormat="1" ht="20.25" hidden="1" thickTop="1">
      <c r="A145" s="398" t="s">
        <v>2509</v>
      </c>
      <c r="B145" s="14">
        <v>14</v>
      </c>
      <c r="C145" s="1443" t="s">
        <v>2705</v>
      </c>
      <c r="D145" s="2115" t="s">
        <v>2710</v>
      </c>
      <c r="E145" s="2115">
        <v>45755</v>
      </c>
      <c r="F145" s="2115">
        <f>E145+27</f>
        <v>45782</v>
      </c>
      <c r="G145" s="2115">
        <f>E145+32</f>
        <v>45787</v>
      </c>
      <c r="H145" s="2128"/>
      <c r="I145" s="2115">
        <f>E145+38</f>
        <v>45793</v>
      </c>
      <c r="J145" s="2115">
        <f>E145+41</f>
        <v>45796</v>
      </c>
      <c r="K145" s="2115">
        <f>E145+45</f>
        <v>45800</v>
      </c>
      <c r="L145" s="1063">
        <v>45750</v>
      </c>
      <c r="M145" s="1063">
        <v>45751</v>
      </c>
      <c r="O145" s="424"/>
    </row>
    <row r="146" spans="1:15" s="14" customFormat="1" ht="19.5" hidden="1">
      <c r="A146" s="398" t="s">
        <v>2594</v>
      </c>
      <c r="B146" s="14">
        <v>15</v>
      </c>
      <c r="C146" s="1615" t="s">
        <v>2584</v>
      </c>
      <c r="D146" s="775" t="s">
        <v>2711</v>
      </c>
      <c r="E146" s="775">
        <v>45765</v>
      </c>
      <c r="F146" s="775">
        <f>E146+27</f>
        <v>45792</v>
      </c>
      <c r="G146" s="775">
        <f>E146+32</f>
        <v>45797</v>
      </c>
      <c r="H146" s="2889"/>
      <c r="I146" s="775">
        <f>E146+38</f>
        <v>45803</v>
      </c>
      <c r="J146" s="775">
        <f>E146+41</f>
        <v>45806</v>
      </c>
      <c r="K146" s="775">
        <f>E146+45</f>
        <v>45810</v>
      </c>
      <c r="L146" s="1063">
        <v>45757</v>
      </c>
      <c r="M146" s="1063">
        <v>45758</v>
      </c>
      <c r="O146" s="424"/>
    </row>
    <row r="147" spans="1:15" s="14" customFormat="1" ht="19.5" hidden="1">
      <c r="A147" s="398"/>
      <c r="B147" s="14">
        <v>16</v>
      </c>
      <c r="C147" s="1443" t="s">
        <v>2712</v>
      </c>
      <c r="D147" s="775" t="s">
        <v>2713</v>
      </c>
      <c r="E147" s="775">
        <v>45773</v>
      </c>
      <c r="F147" s="775">
        <f>E147+27</f>
        <v>45800</v>
      </c>
      <c r="G147" s="775">
        <f>E147+32</f>
        <v>45805</v>
      </c>
      <c r="H147" s="2889"/>
      <c r="I147" s="775">
        <f>E147+38</f>
        <v>45811</v>
      </c>
      <c r="J147" s="775">
        <f>E147+41</f>
        <v>45814</v>
      </c>
      <c r="K147" s="775">
        <f>E147+45</f>
        <v>45818</v>
      </c>
      <c r="L147" s="1063">
        <v>45764</v>
      </c>
      <c r="M147" s="1063">
        <v>45765</v>
      </c>
      <c r="O147" s="424"/>
    </row>
    <row r="148" spans="1:15" s="14" customFormat="1" ht="20.25" hidden="1" thickTop="1">
      <c r="A148" s="398"/>
      <c r="B148" s="14">
        <v>17</v>
      </c>
      <c r="C148" s="1615" t="s">
        <v>2626</v>
      </c>
      <c r="D148" s="775" t="s">
        <v>2714</v>
      </c>
      <c r="E148" s="775">
        <v>45781</v>
      </c>
      <c r="F148" s="775">
        <f>E148+27</f>
        <v>45808</v>
      </c>
      <c r="G148" s="775">
        <f>E148+32</f>
        <v>45813</v>
      </c>
      <c r="H148" s="2889"/>
      <c r="I148" s="775">
        <f>E148+38</f>
        <v>45819</v>
      </c>
      <c r="J148" s="775">
        <f>E148+41</f>
        <v>45822</v>
      </c>
      <c r="K148" s="775">
        <f>E148+45</f>
        <v>45826</v>
      </c>
      <c r="L148" s="1063">
        <v>45771</v>
      </c>
      <c r="M148" s="1063">
        <v>45772</v>
      </c>
      <c r="O148" s="424"/>
    </row>
    <row r="149" spans="1:15" s="14" customFormat="1" ht="19.5" hidden="1">
      <c r="A149" s="398" t="s">
        <v>2517</v>
      </c>
      <c r="B149" s="14">
        <v>18</v>
      </c>
      <c r="C149" s="1443" t="s">
        <v>2630</v>
      </c>
      <c r="D149" s="775" t="s">
        <v>2715</v>
      </c>
      <c r="E149" s="775">
        <v>45786</v>
      </c>
      <c r="F149" s="775">
        <f>E149+27</f>
        <v>45813</v>
      </c>
      <c r="G149" s="775">
        <f>E149+32</f>
        <v>45818</v>
      </c>
      <c r="H149" s="2889"/>
      <c r="I149" s="775">
        <f>E149+38</f>
        <v>45824</v>
      </c>
      <c r="J149" s="775">
        <f>E149+41</f>
        <v>45827</v>
      </c>
      <c r="K149" s="775">
        <f>E149+45</f>
        <v>45831</v>
      </c>
      <c r="L149" s="1063">
        <v>45778</v>
      </c>
      <c r="M149" s="1063">
        <v>45779</v>
      </c>
      <c r="O149" s="424"/>
    </row>
    <row r="150" spans="1:15" s="14" customFormat="1" ht="19.5" hidden="1">
      <c r="A150" s="398"/>
      <c r="B150" s="14">
        <v>19</v>
      </c>
      <c r="C150" s="1615" t="s">
        <v>2716</v>
      </c>
      <c r="D150" s="775" t="s">
        <v>2717</v>
      </c>
      <c r="E150" s="775">
        <v>45800</v>
      </c>
      <c r="F150" s="775">
        <f t="shared" ref="F150:F159" si="22">E150+27</f>
        <v>45827</v>
      </c>
      <c r="G150" s="775">
        <f t="shared" ref="G150:G159" si="23">E150+32</f>
        <v>45832</v>
      </c>
      <c r="H150" s="2889"/>
      <c r="I150" s="775">
        <f t="shared" ref="I150:I159" si="24">E150+38</f>
        <v>45838</v>
      </c>
      <c r="J150" s="775">
        <f t="shared" ref="J150:J159" si="25">E150+41</f>
        <v>45841</v>
      </c>
      <c r="K150" s="775">
        <f t="shared" ref="K150:K159" si="26">E150+45</f>
        <v>45845</v>
      </c>
      <c r="L150" s="1063">
        <v>45785</v>
      </c>
      <c r="M150" s="1063">
        <v>45786</v>
      </c>
      <c r="O150" s="424"/>
    </row>
    <row r="151" spans="1:15" s="14" customFormat="1" ht="19.5" hidden="1">
      <c r="A151" s="398" t="s">
        <v>2718</v>
      </c>
      <c r="B151" s="14">
        <v>20</v>
      </c>
      <c r="C151" s="1443" t="s">
        <v>423</v>
      </c>
      <c r="D151" s="775" t="s">
        <v>2719</v>
      </c>
      <c r="E151" s="775">
        <v>45801</v>
      </c>
      <c r="F151" s="775">
        <f t="shared" si="22"/>
        <v>45828</v>
      </c>
      <c r="G151" s="775">
        <f t="shared" si="23"/>
        <v>45833</v>
      </c>
      <c r="H151" s="2889"/>
      <c r="I151" s="775">
        <f t="shared" si="24"/>
        <v>45839</v>
      </c>
      <c r="J151" s="775">
        <f t="shared" si="25"/>
        <v>45842</v>
      </c>
      <c r="K151" s="775">
        <f t="shared" si="26"/>
        <v>45846</v>
      </c>
      <c r="L151" s="1063">
        <v>45792</v>
      </c>
      <c r="M151" s="1063">
        <v>45793</v>
      </c>
      <c r="O151" s="424"/>
    </row>
    <row r="152" spans="1:15" s="14" customFormat="1" ht="19.5" hidden="1">
      <c r="A152" s="398"/>
      <c r="C152" s="1443"/>
      <c r="D152" s="775"/>
      <c r="E152" s="775"/>
      <c r="F152" s="775"/>
      <c r="G152" s="775"/>
      <c r="H152" s="2889"/>
      <c r="I152" s="775"/>
      <c r="J152" s="775"/>
      <c r="K152" s="775"/>
      <c r="L152" s="1063"/>
      <c r="M152" s="1063"/>
      <c r="O152" s="424"/>
    </row>
    <row r="153" spans="1:15" s="14" customFormat="1" ht="19.5" hidden="1">
      <c r="A153" s="398"/>
      <c r="C153" s="1615"/>
      <c r="D153" s="775"/>
      <c r="E153" s="775"/>
      <c r="F153" s="775"/>
      <c r="G153" s="775"/>
      <c r="H153" s="2889"/>
      <c r="I153" s="775"/>
      <c r="J153" s="775"/>
      <c r="K153" s="775"/>
      <c r="L153" s="1063"/>
      <c r="M153" s="1063"/>
      <c r="O153" s="424"/>
    </row>
    <row r="154" spans="1:15" s="14" customFormat="1" ht="19.5" hidden="1">
      <c r="A154" s="398"/>
      <c r="C154" s="398"/>
      <c r="D154" s="400"/>
      <c r="E154" s="400"/>
      <c r="F154" s="400"/>
      <c r="G154" s="400"/>
      <c r="H154" s="400"/>
      <c r="I154" s="400"/>
      <c r="J154" s="400"/>
      <c r="K154" s="400"/>
      <c r="L154" s="1063"/>
      <c r="M154" s="1063"/>
      <c r="O154" s="424"/>
    </row>
    <row r="155" spans="1:15" s="14" customFormat="1" ht="19.5">
      <c r="A155" s="398"/>
      <c r="C155" s="398"/>
      <c r="D155" s="400"/>
      <c r="E155" s="400"/>
      <c r="F155" s="400"/>
      <c r="G155" s="400"/>
      <c r="H155" s="400"/>
      <c r="I155" s="400"/>
      <c r="J155" s="400"/>
      <c r="K155" s="400"/>
      <c r="L155" s="1063"/>
      <c r="M155" s="1063"/>
      <c r="O155" s="424"/>
    </row>
    <row r="156" spans="1:15" s="14" customFormat="1" ht="19.5">
      <c r="A156" s="398"/>
      <c r="C156" s="399" t="s">
        <v>629</v>
      </c>
      <c r="D156" s="400"/>
      <c r="E156" s="401" t="s">
        <v>96</v>
      </c>
      <c r="F156" s="404" t="s">
        <v>689</v>
      </c>
      <c r="G156" s="404" t="s">
        <v>863</v>
      </c>
      <c r="H156" s="404" t="s">
        <v>103</v>
      </c>
      <c r="I156" s="404" t="s">
        <v>1782</v>
      </c>
      <c r="J156" s="404" t="s">
        <v>630</v>
      </c>
      <c r="K156" s="404" t="s">
        <v>1105</v>
      </c>
      <c r="L156" s="3555" t="s">
        <v>2074</v>
      </c>
      <c r="M156" s="3555" t="s">
        <v>2075</v>
      </c>
      <c r="O156" s="424"/>
    </row>
    <row r="157" spans="1:15" s="14" customFormat="1" ht="20.25" thickBot="1">
      <c r="A157" s="398"/>
      <c r="B157" s="14" t="s">
        <v>1794</v>
      </c>
      <c r="C157" s="799" t="s">
        <v>2076</v>
      </c>
      <c r="D157" s="2870" t="s">
        <v>2077</v>
      </c>
      <c r="E157" s="1462"/>
      <c r="F157" s="322" t="s">
        <v>2709</v>
      </c>
      <c r="G157" s="322" t="s">
        <v>2486</v>
      </c>
      <c r="H157" s="322" t="s">
        <v>2503</v>
      </c>
      <c r="I157" s="322" t="s">
        <v>2283</v>
      </c>
      <c r="J157" s="322" t="s">
        <v>2588</v>
      </c>
      <c r="K157" s="406" t="s">
        <v>2589</v>
      </c>
      <c r="L157" s="1063"/>
      <c r="M157" s="1063"/>
      <c r="O157" s="424"/>
    </row>
    <row r="158" spans="1:15" s="14" customFormat="1" ht="19.5" hidden="1">
      <c r="A158" s="398" t="s">
        <v>2720</v>
      </c>
      <c r="B158" s="14">
        <v>21</v>
      </c>
      <c r="C158" s="1455" t="s">
        <v>2721</v>
      </c>
      <c r="D158" s="775" t="s">
        <v>2722</v>
      </c>
      <c r="E158" s="775">
        <v>45810</v>
      </c>
      <c r="F158" s="775">
        <f t="shared" si="22"/>
        <v>45837</v>
      </c>
      <c r="G158" s="775">
        <f t="shared" si="23"/>
        <v>45842</v>
      </c>
      <c r="H158" s="2889"/>
      <c r="I158" s="775">
        <f t="shared" si="24"/>
        <v>45848</v>
      </c>
      <c r="J158" s="775">
        <f t="shared" si="25"/>
        <v>45851</v>
      </c>
      <c r="K158" s="775">
        <f t="shared" si="26"/>
        <v>45855</v>
      </c>
      <c r="L158" s="1063">
        <v>45799</v>
      </c>
      <c r="M158" s="1063">
        <v>45800</v>
      </c>
      <c r="O158" s="424"/>
    </row>
    <row r="159" spans="1:15" s="14" customFormat="1" ht="19.5" hidden="1">
      <c r="A159" s="398" t="s">
        <v>2169</v>
      </c>
      <c r="B159" s="14">
        <v>22</v>
      </c>
      <c r="C159" s="1455" t="s">
        <v>2169</v>
      </c>
      <c r="D159" s="775" t="s">
        <v>2723</v>
      </c>
      <c r="E159" s="775">
        <v>45811</v>
      </c>
      <c r="F159" s="775">
        <f t="shared" si="22"/>
        <v>45838</v>
      </c>
      <c r="G159" s="775">
        <f t="shared" si="23"/>
        <v>45843</v>
      </c>
      <c r="H159" s="2889"/>
      <c r="I159" s="775">
        <f t="shared" si="24"/>
        <v>45849</v>
      </c>
      <c r="J159" s="775">
        <f t="shared" si="25"/>
        <v>45852</v>
      </c>
      <c r="K159" s="775">
        <f t="shared" si="26"/>
        <v>45856</v>
      </c>
      <c r="L159" s="1063">
        <v>45806</v>
      </c>
      <c r="M159" s="1063">
        <v>45807</v>
      </c>
      <c r="O159" s="424"/>
    </row>
    <row r="160" spans="1:15" s="14" customFormat="1" ht="19.5" hidden="1">
      <c r="A160" s="398" t="s">
        <v>2674</v>
      </c>
      <c r="B160" s="14">
        <v>23</v>
      </c>
      <c r="C160" s="3341" t="s">
        <v>2659</v>
      </c>
      <c r="D160" s="3339" t="s">
        <v>2724</v>
      </c>
      <c r="E160" s="3339">
        <v>45819</v>
      </c>
      <c r="F160" s="3339">
        <f t="shared" ref="F160:F163" si="27">E160+27</f>
        <v>45846</v>
      </c>
      <c r="G160" s="3339">
        <f t="shared" ref="G160:G163" si="28">E160+32</f>
        <v>45851</v>
      </c>
      <c r="H160" s="2889"/>
      <c r="I160" s="3339">
        <f t="shared" ref="I160:I163" si="29">E160+38</f>
        <v>45857</v>
      </c>
      <c r="J160" s="3339">
        <f t="shared" ref="J160:J163" si="30">E160+41</f>
        <v>45860</v>
      </c>
      <c r="K160" s="3339">
        <f t="shared" ref="K160:K163" si="31">E160+45</f>
        <v>45864</v>
      </c>
      <c r="L160" s="1063">
        <v>45813</v>
      </c>
      <c r="M160" s="1063">
        <v>45814</v>
      </c>
    </row>
    <row r="161" spans="1:14" s="14" customFormat="1" ht="19.5" hidden="1">
      <c r="A161" s="398" t="s">
        <v>2184</v>
      </c>
      <c r="B161" s="3345" t="s">
        <v>2119</v>
      </c>
      <c r="C161" s="3341" t="s">
        <v>2725</v>
      </c>
      <c r="D161" s="3339" t="s">
        <v>2726</v>
      </c>
      <c r="E161" s="3339">
        <v>45830</v>
      </c>
      <c r="F161" s="3339">
        <f t="shared" si="27"/>
        <v>45857</v>
      </c>
      <c r="G161" s="3339">
        <f t="shared" si="28"/>
        <v>45862</v>
      </c>
      <c r="H161" s="2889"/>
      <c r="I161" s="3339">
        <f t="shared" si="29"/>
        <v>45868</v>
      </c>
      <c r="J161" s="3339">
        <f t="shared" si="30"/>
        <v>45871</v>
      </c>
      <c r="K161" s="3339">
        <f t="shared" si="31"/>
        <v>45875</v>
      </c>
      <c r="L161" s="1063">
        <v>45820</v>
      </c>
      <c r="M161" s="1063">
        <v>45821</v>
      </c>
    </row>
    <row r="162" spans="1:14" s="14" customFormat="1" ht="19.5" hidden="1">
      <c r="A162" s="398" t="s">
        <v>2727</v>
      </c>
      <c r="B162" s="3345" t="s">
        <v>2122</v>
      </c>
      <c r="C162" s="3341" t="s">
        <v>2728</v>
      </c>
      <c r="D162" s="3339" t="s">
        <v>2729</v>
      </c>
      <c r="E162" s="3339">
        <v>45835</v>
      </c>
      <c r="F162" s="3339">
        <f t="shared" si="27"/>
        <v>45862</v>
      </c>
      <c r="G162" s="3339">
        <f t="shared" si="28"/>
        <v>45867</v>
      </c>
      <c r="H162" s="2889"/>
      <c r="I162" s="3339">
        <f t="shared" si="29"/>
        <v>45873</v>
      </c>
      <c r="J162" s="3339">
        <f t="shared" si="30"/>
        <v>45876</v>
      </c>
      <c r="K162" s="3339">
        <f t="shared" si="31"/>
        <v>45880</v>
      </c>
      <c r="L162" s="1063">
        <v>45827</v>
      </c>
      <c r="M162" s="1063">
        <v>45828</v>
      </c>
    </row>
    <row r="163" spans="1:14" s="14" customFormat="1" ht="19.5" hidden="1">
      <c r="A163" s="398"/>
      <c r="B163" s="3345" t="s">
        <v>2125</v>
      </c>
      <c r="C163" s="3341" t="s">
        <v>2727</v>
      </c>
      <c r="D163" s="3339" t="s">
        <v>2730</v>
      </c>
      <c r="E163" s="3339">
        <v>45840</v>
      </c>
      <c r="F163" s="3339">
        <f t="shared" si="27"/>
        <v>45867</v>
      </c>
      <c r="G163" s="3339">
        <f t="shared" si="28"/>
        <v>45872</v>
      </c>
      <c r="H163" s="2889">
        <f>E163+35</f>
        <v>45875</v>
      </c>
      <c r="I163" s="3339">
        <f t="shared" si="29"/>
        <v>45878</v>
      </c>
      <c r="J163" s="3339">
        <f t="shared" si="30"/>
        <v>45881</v>
      </c>
      <c r="K163" s="3339">
        <f t="shared" si="31"/>
        <v>45885</v>
      </c>
      <c r="L163" s="1063">
        <v>45834</v>
      </c>
      <c r="M163" s="1063">
        <v>45835</v>
      </c>
    </row>
    <row r="164" spans="1:14" s="14" customFormat="1" ht="25.5" hidden="1">
      <c r="A164" s="398" t="s">
        <v>2657</v>
      </c>
      <c r="B164" s="3345" t="s">
        <v>2128</v>
      </c>
      <c r="C164" s="1464" t="s">
        <v>2731</v>
      </c>
      <c r="D164" s="775" t="s">
        <v>2732</v>
      </c>
      <c r="E164" s="775">
        <v>45847</v>
      </c>
      <c r="F164" s="3395" t="s">
        <v>2733</v>
      </c>
      <c r="G164" s="775">
        <f t="shared" ref="G164:G165" si="32">E164+32</f>
        <v>45879</v>
      </c>
      <c r="H164" s="2889">
        <f>E164+35</f>
        <v>45882</v>
      </c>
      <c r="I164" s="775">
        <f t="shared" ref="I164:I165" si="33">E164+38</f>
        <v>45885</v>
      </c>
      <c r="J164" s="775">
        <f t="shared" ref="J164:J165" si="34">E164+41</f>
        <v>45888</v>
      </c>
      <c r="K164" s="775">
        <f t="shared" ref="K164:K165" si="35">E164+45</f>
        <v>45892</v>
      </c>
      <c r="L164" s="1063">
        <v>45841</v>
      </c>
      <c r="M164" s="1063">
        <v>45842</v>
      </c>
    </row>
    <row r="165" spans="1:14" s="14" customFormat="1" ht="48" hidden="1" customHeight="1">
      <c r="A165" s="398"/>
      <c r="B165" s="3345" t="s">
        <v>2131</v>
      </c>
      <c r="C165" s="1455" t="s">
        <v>2095</v>
      </c>
      <c r="D165" s="775" t="s">
        <v>2734</v>
      </c>
      <c r="E165" s="775">
        <v>45854</v>
      </c>
      <c r="F165" s="3395" t="s">
        <v>2735</v>
      </c>
      <c r="G165" s="775">
        <f t="shared" si="32"/>
        <v>45886</v>
      </c>
      <c r="H165" s="775">
        <f>E165+35</f>
        <v>45889</v>
      </c>
      <c r="I165" s="775">
        <f t="shared" si="33"/>
        <v>45892</v>
      </c>
      <c r="J165" s="775">
        <f t="shared" si="34"/>
        <v>45895</v>
      </c>
      <c r="K165" s="775">
        <f t="shared" si="35"/>
        <v>45899</v>
      </c>
      <c r="L165" s="1063">
        <v>45848</v>
      </c>
      <c r="M165" s="1063">
        <v>45849</v>
      </c>
    </row>
    <row r="166" spans="1:14" s="14" customFormat="1" ht="19.5" hidden="1">
      <c r="A166" s="398" t="s">
        <v>2736</v>
      </c>
      <c r="B166" s="3345" t="s">
        <v>2134</v>
      </c>
      <c r="C166" s="1455" t="s">
        <v>2737</v>
      </c>
      <c r="D166" s="775" t="s">
        <v>2738</v>
      </c>
      <c r="E166" s="775">
        <v>45865</v>
      </c>
      <c r="F166" s="775">
        <f t="shared" ref="F166:F169" si="36">E166+27</f>
        <v>45892</v>
      </c>
      <c r="G166" s="775">
        <f t="shared" ref="G166:G169" si="37">E166+32</f>
        <v>45897</v>
      </c>
      <c r="H166" s="2889">
        <f t="shared" ref="H166:H170" si="38">E166+35</f>
        <v>45900</v>
      </c>
      <c r="I166" s="775">
        <f t="shared" ref="I166:I169" si="39">E166+38</f>
        <v>45903</v>
      </c>
      <c r="J166" s="775">
        <f t="shared" ref="J166:J169" si="40">E166+41</f>
        <v>45906</v>
      </c>
      <c r="K166" s="775">
        <f t="shared" ref="K166:K169" si="41">E166+45</f>
        <v>45910</v>
      </c>
      <c r="L166" s="3356">
        <v>45861</v>
      </c>
      <c r="M166" s="3356">
        <v>45862</v>
      </c>
      <c r="N166" s="3087" t="s">
        <v>2739</v>
      </c>
    </row>
    <row r="167" spans="1:14" s="14" customFormat="1" ht="19.5" hidden="1">
      <c r="A167" s="398"/>
      <c r="B167" s="3345" t="s">
        <v>2138</v>
      </c>
      <c r="C167" s="1455" t="s">
        <v>2635</v>
      </c>
      <c r="D167" s="775" t="s">
        <v>2740</v>
      </c>
      <c r="E167" s="775">
        <v>45872</v>
      </c>
      <c r="F167" s="775">
        <f t="shared" si="36"/>
        <v>45899</v>
      </c>
      <c r="G167" s="775">
        <f t="shared" si="37"/>
        <v>45904</v>
      </c>
      <c r="H167" s="2889">
        <f t="shared" si="38"/>
        <v>45907</v>
      </c>
      <c r="I167" s="775">
        <f t="shared" si="39"/>
        <v>45910</v>
      </c>
      <c r="J167" s="775">
        <f t="shared" si="40"/>
        <v>45913</v>
      </c>
      <c r="K167" s="775">
        <f t="shared" si="41"/>
        <v>45917</v>
      </c>
      <c r="L167" s="3356">
        <v>45868</v>
      </c>
      <c r="M167" s="3356">
        <v>45869</v>
      </c>
    </row>
    <row r="168" spans="1:14" s="14" customFormat="1" ht="19.5" hidden="1">
      <c r="A168" s="398"/>
      <c r="B168" s="3345" t="s">
        <v>2142</v>
      </c>
      <c r="C168" s="3341" t="s">
        <v>2584</v>
      </c>
      <c r="D168" s="3339" t="s">
        <v>2741</v>
      </c>
      <c r="E168" s="3339">
        <v>45879</v>
      </c>
      <c r="F168" s="3339">
        <f t="shared" si="36"/>
        <v>45906</v>
      </c>
      <c r="G168" s="3339">
        <f t="shared" si="37"/>
        <v>45911</v>
      </c>
      <c r="H168" s="2889">
        <f t="shared" si="38"/>
        <v>45914</v>
      </c>
      <c r="I168" s="3339">
        <f t="shared" si="39"/>
        <v>45917</v>
      </c>
      <c r="J168" s="3339">
        <f t="shared" si="40"/>
        <v>45920</v>
      </c>
      <c r="K168" s="3339">
        <f t="shared" si="41"/>
        <v>45924</v>
      </c>
      <c r="L168" s="3356">
        <v>45875</v>
      </c>
      <c r="M168" s="3356">
        <v>45876</v>
      </c>
    </row>
    <row r="169" spans="1:14" s="14" customFormat="1" ht="19.5" hidden="1">
      <c r="A169" s="398"/>
      <c r="B169" s="3345" t="s">
        <v>2145</v>
      </c>
      <c r="C169" s="3341" t="s">
        <v>2712</v>
      </c>
      <c r="D169" s="3339" t="s">
        <v>2742</v>
      </c>
      <c r="E169" s="3339">
        <v>45885</v>
      </c>
      <c r="F169" s="3339">
        <f t="shared" si="36"/>
        <v>45912</v>
      </c>
      <c r="G169" s="3339">
        <f t="shared" si="37"/>
        <v>45917</v>
      </c>
      <c r="H169" s="2889">
        <f t="shared" si="38"/>
        <v>45920</v>
      </c>
      <c r="I169" s="3339">
        <f t="shared" si="39"/>
        <v>45923</v>
      </c>
      <c r="J169" s="3339">
        <f t="shared" si="40"/>
        <v>45926</v>
      </c>
      <c r="K169" s="3339">
        <f t="shared" si="41"/>
        <v>45930</v>
      </c>
      <c r="L169" s="3356">
        <v>45882</v>
      </c>
      <c r="M169" s="3356">
        <v>45883</v>
      </c>
    </row>
    <row r="170" spans="1:14" s="14" customFormat="1" ht="19.5" hidden="1">
      <c r="A170" s="398" t="s">
        <v>2743</v>
      </c>
      <c r="B170" s="3345" t="s">
        <v>2147</v>
      </c>
      <c r="C170" s="3341" t="s">
        <v>2744</v>
      </c>
      <c r="D170" s="3339" t="s">
        <v>2745</v>
      </c>
      <c r="E170" s="3339">
        <v>45896</v>
      </c>
      <c r="F170" s="3339">
        <f t="shared" ref="F170" si="42">E170+27</f>
        <v>45923</v>
      </c>
      <c r="G170" s="3339">
        <f t="shared" ref="G170" si="43">E170+32</f>
        <v>45928</v>
      </c>
      <c r="H170" s="2889">
        <f t="shared" si="38"/>
        <v>45931</v>
      </c>
      <c r="I170" s="3339">
        <f t="shared" ref="I170" si="44">E170+38</f>
        <v>45934</v>
      </c>
      <c r="J170" s="3339">
        <f t="shared" ref="J170" si="45">E170+41</f>
        <v>45937</v>
      </c>
      <c r="K170" s="3339">
        <f t="shared" ref="K170" si="46">E170+45</f>
        <v>45941</v>
      </c>
      <c r="L170" s="1063">
        <v>45889</v>
      </c>
      <c r="M170" s="1063">
        <f>L170+1</f>
        <v>45890</v>
      </c>
    </row>
    <row r="171" spans="1:14" s="14" customFormat="1" ht="19.5" hidden="1">
      <c r="A171" s="398"/>
      <c r="B171" s="3345" t="s">
        <v>2150</v>
      </c>
      <c r="C171" s="3341" t="s">
        <v>2746</v>
      </c>
      <c r="D171" s="3339" t="s">
        <v>2747</v>
      </c>
      <c r="E171" s="3339">
        <v>45903</v>
      </c>
      <c r="F171" s="3339">
        <f t="shared" ref="F171" si="47">E171+27</f>
        <v>45930</v>
      </c>
      <c r="G171" s="3339">
        <f t="shared" ref="G171:G172" si="48">E171+32</f>
        <v>45935</v>
      </c>
      <c r="H171" s="3339">
        <f>E171+35</f>
        <v>45938</v>
      </c>
      <c r="I171" s="3339">
        <f t="shared" ref="I171:I172" si="49">E171+38</f>
        <v>45941</v>
      </c>
      <c r="J171" s="3339">
        <f t="shared" ref="J171:J172" si="50">E171+41</f>
        <v>45944</v>
      </c>
      <c r="K171" s="3339">
        <f t="shared" ref="K171:K172" si="51">E171+45</f>
        <v>45948</v>
      </c>
      <c r="L171" s="1063">
        <v>45896</v>
      </c>
      <c r="M171" s="1063">
        <f t="shared" ref="M171:M172" si="52">L171+1</f>
        <v>45897</v>
      </c>
    </row>
    <row r="172" spans="1:14" s="14" customFormat="1" ht="19.5" hidden="1">
      <c r="A172" s="398" t="s">
        <v>2748</v>
      </c>
      <c r="B172" s="3345" t="s">
        <v>2153</v>
      </c>
      <c r="C172" s="1455" t="s">
        <v>2749</v>
      </c>
      <c r="D172" s="775" t="s">
        <v>2750</v>
      </c>
      <c r="E172" s="775">
        <v>45909</v>
      </c>
      <c r="F172" s="2889"/>
      <c r="G172" s="775">
        <f t="shared" si="48"/>
        <v>45941</v>
      </c>
      <c r="H172" s="775">
        <f>E172+35</f>
        <v>45944</v>
      </c>
      <c r="I172" s="775">
        <f t="shared" si="49"/>
        <v>45947</v>
      </c>
      <c r="J172" s="775">
        <f t="shared" si="50"/>
        <v>45950</v>
      </c>
      <c r="K172" s="775">
        <f t="shared" si="51"/>
        <v>45954</v>
      </c>
      <c r="L172" s="1063">
        <v>45903</v>
      </c>
      <c r="M172" s="1063">
        <f t="shared" si="52"/>
        <v>45904</v>
      </c>
    </row>
    <row r="173" spans="1:14" s="14" customFormat="1" ht="19.5" hidden="1">
      <c r="A173" s="398" t="s">
        <v>2751</v>
      </c>
      <c r="B173" s="3345" t="s">
        <v>2157</v>
      </c>
      <c r="C173" s="1455" t="s">
        <v>2752</v>
      </c>
      <c r="D173" s="775" t="s">
        <v>2753</v>
      </c>
      <c r="E173" s="775">
        <v>45917</v>
      </c>
      <c r="F173" s="775">
        <f t="shared" ref="F173:F176" si="53">E173+27</f>
        <v>45944</v>
      </c>
      <c r="G173" s="775">
        <f t="shared" ref="G173:G176" si="54">E173+32</f>
        <v>45949</v>
      </c>
      <c r="H173" s="2889"/>
      <c r="I173" s="775">
        <f t="shared" ref="I173:I176" si="55">E173+38</f>
        <v>45955</v>
      </c>
      <c r="J173" s="775">
        <f t="shared" ref="J173:J176" si="56">E173+41</f>
        <v>45958</v>
      </c>
      <c r="K173" s="775">
        <f t="shared" ref="K173:K176" si="57">E173+45</f>
        <v>45962</v>
      </c>
      <c r="L173" s="1063">
        <v>45910</v>
      </c>
      <c r="M173" s="1063">
        <f t="shared" ref="M173:M176" si="58">L173+1</f>
        <v>45911</v>
      </c>
    </row>
    <row r="174" spans="1:14" s="14" customFormat="1" ht="38.25" hidden="1">
      <c r="A174" s="398" t="s">
        <v>2754</v>
      </c>
      <c r="B174" s="3345" t="s">
        <v>2161</v>
      </c>
      <c r="C174" s="1455" t="s">
        <v>2755</v>
      </c>
      <c r="D174" s="775" t="s">
        <v>2756</v>
      </c>
      <c r="E174" s="775">
        <v>45924</v>
      </c>
      <c r="F174" s="775">
        <f t="shared" si="53"/>
        <v>45951</v>
      </c>
      <c r="G174" s="775">
        <f t="shared" si="54"/>
        <v>45956</v>
      </c>
      <c r="H174" s="2889"/>
      <c r="I174" s="775">
        <f t="shared" si="55"/>
        <v>45962</v>
      </c>
      <c r="J174" s="775">
        <f t="shared" si="56"/>
        <v>45965</v>
      </c>
      <c r="K174" s="3395" t="s">
        <v>2757</v>
      </c>
      <c r="L174" s="1063">
        <v>45917</v>
      </c>
      <c r="M174" s="1063">
        <f t="shared" si="58"/>
        <v>45918</v>
      </c>
    </row>
    <row r="175" spans="1:14" s="14" customFormat="1" ht="19.5" hidden="1">
      <c r="A175" s="398" t="s">
        <v>2758</v>
      </c>
      <c r="B175" s="3345" t="s">
        <v>2165</v>
      </c>
      <c r="C175" s="1455" t="s">
        <v>2759</v>
      </c>
      <c r="D175" s="775" t="s">
        <v>2760</v>
      </c>
      <c r="E175" s="775">
        <v>45924</v>
      </c>
      <c r="F175" s="775">
        <f>E175+27</f>
        <v>45951</v>
      </c>
      <c r="G175" s="775">
        <f t="shared" si="54"/>
        <v>45956</v>
      </c>
      <c r="H175" s="2889"/>
      <c r="I175" s="775">
        <f t="shared" si="55"/>
        <v>45962</v>
      </c>
      <c r="J175" s="775">
        <f t="shared" si="56"/>
        <v>45965</v>
      </c>
      <c r="K175" s="775">
        <f t="shared" si="57"/>
        <v>45969</v>
      </c>
      <c r="L175" s="1063">
        <v>45924</v>
      </c>
      <c r="M175" s="1063">
        <f t="shared" si="58"/>
        <v>45925</v>
      </c>
    </row>
    <row r="176" spans="1:14" s="14" customFormat="1" ht="19.5" hidden="1">
      <c r="A176" s="398" t="s">
        <v>2761</v>
      </c>
      <c r="B176" s="3345" t="s">
        <v>2168</v>
      </c>
      <c r="C176" s="3343" t="s">
        <v>2762</v>
      </c>
      <c r="D176" s="3339" t="s">
        <v>2763</v>
      </c>
      <c r="E176" s="3339">
        <v>45940</v>
      </c>
      <c r="F176" s="3339">
        <f t="shared" si="53"/>
        <v>45967</v>
      </c>
      <c r="G176" s="3339">
        <f t="shared" si="54"/>
        <v>45972</v>
      </c>
      <c r="H176" s="2889"/>
      <c r="I176" s="3339">
        <f t="shared" si="55"/>
        <v>45978</v>
      </c>
      <c r="J176" s="3339">
        <f t="shared" si="56"/>
        <v>45981</v>
      </c>
      <c r="K176" s="3339">
        <f t="shared" si="57"/>
        <v>45985</v>
      </c>
      <c r="L176" s="1063">
        <v>45931</v>
      </c>
      <c r="M176" s="1063">
        <f t="shared" si="58"/>
        <v>45932</v>
      </c>
    </row>
    <row r="177" spans="1:13" s="14" customFormat="1" ht="19.5" hidden="1">
      <c r="A177" s="398" t="s">
        <v>2764</v>
      </c>
      <c r="B177" s="3345" t="s">
        <v>2171</v>
      </c>
      <c r="C177" s="3343" t="s">
        <v>2765</v>
      </c>
      <c r="D177" s="3339" t="s">
        <v>2766</v>
      </c>
      <c r="E177" s="3339">
        <v>45946</v>
      </c>
      <c r="F177" s="3339">
        <f t="shared" ref="F177:F180" si="59">E177+27</f>
        <v>45973</v>
      </c>
      <c r="G177" s="3339">
        <f t="shared" ref="G177:G181" si="60">E177+32</f>
        <v>45978</v>
      </c>
      <c r="H177" s="3339">
        <f>E177+35</f>
        <v>45981</v>
      </c>
      <c r="I177" s="3339">
        <f t="shared" ref="I177:I181" si="61">E177+38</f>
        <v>45984</v>
      </c>
      <c r="J177" s="3339">
        <f t="shared" ref="J177:J181" si="62">E177+41</f>
        <v>45987</v>
      </c>
      <c r="K177" s="3339">
        <f t="shared" ref="K177:K181" si="63">E177+45</f>
        <v>45991</v>
      </c>
      <c r="L177" s="1063">
        <v>45938</v>
      </c>
      <c r="M177" s="1063">
        <f t="shared" ref="M177:M181" si="64">L177+1</f>
        <v>45939</v>
      </c>
    </row>
    <row r="178" spans="1:13" s="14" customFormat="1" ht="32.25" hidden="1" customHeight="1">
      <c r="A178" s="398" t="s">
        <v>2767</v>
      </c>
      <c r="B178" s="3345" t="s">
        <v>2174</v>
      </c>
      <c r="C178" s="3771" t="s">
        <v>404</v>
      </c>
      <c r="D178" s="3733" t="s">
        <v>2337</v>
      </c>
      <c r="E178" s="2889">
        <v>45945</v>
      </c>
      <c r="F178" s="3395" t="s">
        <v>2768</v>
      </c>
      <c r="G178" s="2889">
        <f t="shared" si="60"/>
        <v>45977</v>
      </c>
      <c r="H178" s="2889"/>
      <c r="I178" s="2889">
        <f t="shared" si="61"/>
        <v>45983</v>
      </c>
      <c r="J178" s="2889">
        <f t="shared" si="62"/>
        <v>45986</v>
      </c>
      <c r="K178" s="2889">
        <f t="shared" si="63"/>
        <v>45990</v>
      </c>
      <c r="L178" s="1063">
        <v>45945</v>
      </c>
      <c r="M178" s="1063">
        <f t="shared" si="64"/>
        <v>45946</v>
      </c>
    </row>
    <row r="179" spans="1:13" s="14" customFormat="1" ht="19.5" hidden="1">
      <c r="A179" s="398" t="s">
        <v>2769</v>
      </c>
      <c r="B179" s="3345" t="s">
        <v>2177</v>
      </c>
      <c r="C179" s="3343" t="s">
        <v>2770</v>
      </c>
      <c r="D179" s="3339" t="s">
        <v>2771</v>
      </c>
      <c r="E179" s="3339">
        <v>45954</v>
      </c>
      <c r="F179" s="3339">
        <f t="shared" si="59"/>
        <v>45981</v>
      </c>
      <c r="G179" s="3339">
        <f t="shared" si="60"/>
        <v>45986</v>
      </c>
      <c r="H179" s="3339">
        <f>E179+35</f>
        <v>45989</v>
      </c>
      <c r="I179" s="3339">
        <f t="shared" si="61"/>
        <v>45992</v>
      </c>
      <c r="J179" s="3339">
        <f t="shared" si="62"/>
        <v>45995</v>
      </c>
      <c r="K179" s="3339">
        <f t="shared" si="63"/>
        <v>45999</v>
      </c>
      <c r="L179" s="1063">
        <v>45952</v>
      </c>
      <c r="M179" s="1063">
        <f t="shared" si="64"/>
        <v>45953</v>
      </c>
    </row>
    <row r="180" spans="1:13" s="14" customFormat="1" ht="20.25" thickTop="1">
      <c r="A180" s="398" t="s">
        <v>2772</v>
      </c>
      <c r="B180" s="3345" t="s">
        <v>2180</v>
      </c>
      <c r="C180" s="3343" t="s">
        <v>2727</v>
      </c>
      <c r="D180" s="3339" t="s">
        <v>2773</v>
      </c>
      <c r="E180" s="3339">
        <v>45962</v>
      </c>
      <c r="F180" s="3339">
        <f t="shared" si="59"/>
        <v>45989</v>
      </c>
      <c r="G180" s="3339">
        <f t="shared" si="60"/>
        <v>45994</v>
      </c>
      <c r="H180" s="3339">
        <f>E180+35</f>
        <v>45997</v>
      </c>
      <c r="I180" s="3339">
        <f t="shared" si="61"/>
        <v>46000</v>
      </c>
      <c r="J180" s="3339">
        <f t="shared" si="62"/>
        <v>46003</v>
      </c>
      <c r="K180" s="3339">
        <f t="shared" si="63"/>
        <v>46007</v>
      </c>
      <c r="L180" s="1063">
        <v>45959</v>
      </c>
      <c r="M180" s="1063">
        <f t="shared" si="64"/>
        <v>45960</v>
      </c>
    </row>
    <row r="181" spans="1:13" s="14" customFormat="1" ht="35.25" customHeight="1">
      <c r="A181" s="398"/>
      <c r="B181" s="3345" t="s">
        <v>2183</v>
      </c>
      <c r="C181" s="3748" t="s">
        <v>2095</v>
      </c>
      <c r="D181" s="775" t="s">
        <v>2774</v>
      </c>
      <c r="E181" s="775">
        <v>45967</v>
      </c>
      <c r="F181" s="3395" t="s">
        <v>2775</v>
      </c>
      <c r="G181" s="775">
        <f t="shared" si="60"/>
        <v>45999</v>
      </c>
      <c r="H181" s="2889"/>
      <c r="I181" s="775">
        <f t="shared" si="61"/>
        <v>46005</v>
      </c>
      <c r="J181" s="775">
        <f t="shared" si="62"/>
        <v>46008</v>
      </c>
      <c r="K181" s="775">
        <f t="shared" si="63"/>
        <v>46012</v>
      </c>
      <c r="L181" s="1063">
        <v>45966</v>
      </c>
      <c r="M181" s="1063">
        <f t="shared" si="64"/>
        <v>45967</v>
      </c>
    </row>
    <row r="182" spans="1:13" s="14" customFormat="1" ht="19.5">
      <c r="A182" s="398"/>
      <c r="B182" s="3345" t="s">
        <v>2186</v>
      </c>
      <c r="C182" s="3748" t="s">
        <v>2737</v>
      </c>
      <c r="D182" s="775" t="s">
        <v>2776</v>
      </c>
      <c r="E182" s="775">
        <v>45978</v>
      </c>
      <c r="F182" s="775">
        <f t="shared" ref="F182:F185" si="65">E182+27</f>
        <v>46005</v>
      </c>
      <c r="G182" s="775">
        <f t="shared" ref="G182:G185" si="66">E182+32</f>
        <v>46010</v>
      </c>
      <c r="H182" s="2889"/>
      <c r="I182" s="775">
        <f t="shared" ref="I182:I185" si="67">E182+38</f>
        <v>46016</v>
      </c>
      <c r="J182" s="775">
        <f t="shared" ref="J182:J185" si="68">E182+41</f>
        <v>46019</v>
      </c>
      <c r="K182" s="775">
        <f t="shared" ref="K182:K183" si="69">E182+45</f>
        <v>46023</v>
      </c>
      <c r="L182" s="1063">
        <v>45973</v>
      </c>
      <c r="M182" s="1063">
        <f t="shared" ref="M182:M185" si="70">L182+1</f>
        <v>45974</v>
      </c>
    </row>
    <row r="183" spans="1:13" s="14" customFormat="1" ht="19.5">
      <c r="A183" s="398"/>
      <c r="B183" s="3345" t="s">
        <v>2189</v>
      </c>
      <c r="C183" s="1455" t="s">
        <v>2108</v>
      </c>
      <c r="D183" s="2115" t="s">
        <v>2777</v>
      </c>
      <c r="E183" s="2115">
        <v>45982</v>
      </c>
      <c r="F183" s="2115">
        <f t="shared" si="65"/>
        <v>46009</v>
      </c>
      <c r="G183" s="2115">
        <f t="shared" si="66"/>
        <v>46014</v>
      </c>
      <c r="H183" s="2128"/>
      <c r="I183" s="2115">
        <f t="shared" si="67"/>
        <v>46020</v>
      </c>
      <c r="J183" s="2115">
        <f t="shared" si="68"/>
        <v>46023</v>
      </c>
      <c r="K183" s="2115">
        <f t="shared" si="69"/>
        <v>46027</v>
      </c>
      <c r="L183" s="1063">
        <v>45980</v>
      </c>
      <c r="M183" s="1063">
        <f t="shared" si="70"/>
        <v>45981</v>
      </c>
    </row>
    <row r="184" spans="1:13" s="14" customFormat="1" ht="51">
      <c r="A184" s="398"/>
      <c r="B184" s="3345" t="s">
        <v>2341</v>
      </c>
      <c r="C184" s="1464" t="s">
        <v>2635</v>
      </c>
      <c r="D184" s="775" t="s">
        <v>2778</v>
      </c>
      <c r="E184" s="775">
        <v>45987</v>
      </c>
      <c r="F184" s="775">
        <f t="shared" si="65"/>
        <v>46014</v>
      </c>
      <c r="G184" s="775">
        <f t="shared" si="66"/>
        <v>46019</v>
      </c>
      <c r="H184" s="3339">
        <f>E184+35</f>
        <v>46022</v>
      </c>
      <c r="I184" s="775">
        <f t="shared" si="67"/>
        <v>46025</v>
      </c>
      <c r="J184" s="775">
        <f>E184+41</f>
        <v>46028</v>
      </c>
      <c r="K184" s="3395" t="s">
        <v>9353</v>
      </c>
      <c r="L184" s="1063">
        <v>45987</v>
      </c>
      <c r="M184" s="1063">
        <f t="shared" si="70"/>
        <v>45988</v>
      </c>
    </row>
    <row r="185" spans="1:13" s="14" customFormat="1" ht="38.25">
      <c r="A185" s="398"/>
      <c r="B185" s="3345" t="s">
        <v>3036</v>
      </c>
      <c r="C185" s="3344" t="s">
        <v>2779</v>
      </c>
      <c r="D185" s="3339" t="s">
        <v>2780</v>
      </c>
      <c r="E185" s="3339">
        <v>45994</v>
      </c>
      <c r="F185" s="3339">
        <f t="shared" si="65"/>
        <v>46021</v>
      </c>
      <c r="G185" s="3339">
        <f t="shared" si="66"/>
        <v>46026</v>
      </c>
      <c r="H185" s="3395" t="s">
        <v>9349</v>
      </c>
      <c r="I185" s="3339">
        <f t="shared" si="67"/>
        <v>46032</v>
      </c>
      <c r="J185" s="3339">
        <f t="shared" si="68"/>
        <v>46035</v>
      </c>
      <c r="K185" s="3395" t="s">
        <v>9349</v>
      </c>
      <c r="L185" s="1063">
        <v>45994</v>
      </c>
      <c r="M185" s="1063">
        <f t="shared" si="70"/>
        <v>45995</v>
      </c>
    </row>
    <row r="186" spans="1:13" s="14" customFormat="1" ht="19.5">
      <c r="A186" s="398"/>
      <c r="B186" s="684"/>
      <c r="C186" s="27"/>
      <c r="D186" s="400"/>
      <c r="E186" s="400"/>
      <c r="F186" s="400"/>
      <c r="G186" s="400"/>
      <c r="H186" s="400"/>
      <c r="I186" s="400"/>
      <c r="J186" s="400"/>
      <c r="K186" s="400"/>
      <c r="L186" s="1063"/>
      <c r="M186" s="1063"/>
    </row>
    <row r="187" spans="1:13" s="14" customFormat="1" ht="19.5">
      <c r="A187" s="398"/>
      <c r="B187" s="684"/>
      <c r="C187" s="399" t="s">
        <v>629</v>
      </c>
      <c r="D187" s="400"/>
      <c r="E187" s="401" t="s">
        <v>96</v>
      </c>
      <c r="F187" s="404" t="s">
        <v>102</v>
      </c>
      <c r="G187" s="404" t="s">
        <v>138</v>
      </c>
      <c r="H187" s="404" t="s">
        <v>1782</v>
      </c>
      <c r="I187" s="404" t="s">
        <v>630</v>
      </c>
      <c r="J187" s="404" t="s">
        <v>1105</v>
      </c>
      <c r="K187" s="404" t="s">
        <v>104</v>
      </c>
      <c r="L187" s="3555" t="s">
        <v>2074</v>
      </c>
      <c r="M187" s="3555" t="s">
        <v>2075</v>
      </c>
    </row>
    <row r="188" spans="1:13" s="14" customFormat="1" ht="20.25" thickBot="1">
      <c r="A188" s="398"/>
      <c r="B188" s="684"/>
      <c r="C188" s="799" t="s">
        <v>2076</v>
      </c>
      <c r="D188" s="2870" t="s">
        <v>2077</v>
      </c>
      <c r="E188" s="401"/>
      <c r="F188" s="4245" t="s">
        <v>2486</v>
      </c>
      <c r="G188" s="4245" t="s">
        <v>2587</v>
      </c>
      <c r="H188" s="4245" t="s">
        <v>2504</v>
      </c>
      <c r="I188" s="4245" t="s">
        <v>2487</v>
      </c>
      <c r="J188" s="4245" t="s">
        <v>2781</v>
      </c>
      <c r="K188" s="4245" t="s">
        <v>2782</v>
      </c>
      <c r="L188" s="1063"/>
      <c r="M188" s="1063"/>
    </row>
    <row r="189" spans="1:13" s="14" customFormat="1" ht="20.25" thickTop="1">
      <c r="A189" s="398"/>
      <c r="B189" s="684">
        <v>49</v>
      </c>
      <c r="C189" s="3343" t="s">
        <v>2712</v>
      </c>
      <c r="D189" s="3339" t="s">
        <v>2783</v>
      </c>
      <c r="E189" s="4242">
        <v>46001</v>
      </c>
      <c r="F189" s="4242">
        <f>E189+32</f>
        <v>46033</v>
      </c>
      <c r="G189" s="4242">
        <f>E189+36</f>
        <v>46037</v>
      </c>
      <c r="H189" s="4242">
        <f>E189+40</f>
        <v>46041</v>
      </c>
      <c r="I189" s="4242">
        <f>E189+42</f>
        <v>46043</v>
      </c>
      <c r="J189" s="4242">
        <f>E189+47</f>
        <v>46048</v>
      </c>
      <c r="K189" s="947">
        <f>E189+48</f>
        <v>46049</v>
      </c>
      <c r="L189" s="1063">
        <v>46001</v>
      </c>
      <c r="M189" s="1063">
        <f>L189+1</f>
        <v>46002</v>
      </c>
    </row>
    <row r="190" spans="1:13" s="14" customFormat="1" ht="19.5">
      <c r="A190" s="398"/>
      <c r="B190" s="684">
        <v>50</v>
      </c>
      <c r="C190" s="3343" t="s">
        <v>9337</v>
      </c>
      <c r="D190" s="3339" t="s">
        <v>2784</v>
      </c>
      <c r="E190" s="3339">
        <v>46008</v>
      </c>
      <c r="F190" s="4242">
        <f>E190+32</f>
        <v>46040</v>
      </c>
      <c r="G190" s="4242">
        <f>E190+36</f>
        <v>46044</v>
      </c>
      <c r="H190" s="4242">
        <f>E190+40</f>
        <v>46048</v>
      </c>
      <c r="I190" s="4242">
        <f>E190+42</f>
        <v>46050</v>
      </c>
      <c r="J190" s="4242">
        <f>E190+47</f>
        <v>46055</v>
      </c>
      <c r="K190" s="947">
        <f>E190+48</f>
        <v>46056</v>
      </c>
      <c r="L190" s="1063">
        <v>46008</v>
      </c>
      <c r="M190" s="1063">
        <f>L190+1</f>
        <v>46009</v>
      </c>
    </row>
    <row r="191" spans="1:13" s="14" customFormat="1" ht="19.5">
      <c r="A191" s="398"/>
      <c r="B191" s="684">
        <v>51</v>
      </c>
      <c r="C191" s="3343" t="s">
        <v>2785</v>
      </c>
      <c r="D191" s="3339" t="s">
        <v>2786</v>
      </c>
      <c r="E191" s="3339">
        <v>46015</v>
      </c>
      <c r="F191" s="4242">
        <f>E191+32</f>
        <v>46047</v>
      </c>
      <c r="G191" s="4242">
        <f>E191+36</f>
        <v>46051</v>
      </c>
      <c r="H191" s="4242">
        <f>E191+40</f>
        <v>46055</v>
      </c>
      <c r="I191" s="4242">
        <f>E191+42</f>
        <v>46057</v>
      </c>
      <c r="J191" s="947">
        <f>E191+47</f>
        <v>46062</v>
      </c>
      <c r="K191" s="947">
        <f>E191+48</f>
        <v>46063</v>
      </c>
      <c r="L191" s="1063">
        <v>46015</v>
      </c>
      <c r="M191" s="1063">
        <f>L191+1</f>
        <v>46016</v>
      </c>
    </row>
    <row r="192" spans="1:13" s="14" customFormat="1" ht="19.5">
      <c r="A192" s="398"/>
      <c r="B192" s="684">
        <v>52</v>
      </c>
      <c r="C192" s="3748" t="s">
        <v>2787</v>
      </c>
      <c r="D192" s="775" t="s">
        <v>2788</v>
      </c>
      <c r="E192" s="775">
        <v>46022</v>
      </c>
      <c r="F192" s="252">
        <f>E192+32</f>
        <v>46054</v>
      </c>
      <c r="G192" s="252">
        <f>E192+36</f>
        <v>46058</v>
      </c>
      <c r="H192" s="252">
        <f>E192+40</f>
        <v>46062</v>
      </c>
      <c r="I192" s="252">
        <f>E192+42</f>
        <v>46064</v>
      </c>
      <c r="J192" s="947">
        <f>E192+47</f>
        <v>46069</v>
      </c>
      <c r="K192" s="947">
        <f>E192+48</f>
        <v>46070</v>
      </c>
      <c r="L192" s="1063">
        <v>46022</v>
      </c>
      <c r="M192" s="1063">
        <f>L192+1</f>
        <v>46023</v>
      </c>
    </row>
    <row r="193" spans="1:14" s="14" customFormat="1" ht="19.5">
      <c r="A193" s="398"/>
      <c r="B193" s="684">
        <v>1</v>
      </c>
      <c r="C193" s="3748" t="s">
        <v>2789</v>
      </c>
      <c r="D193" s="775" t="s">
        <v>2790</v>
      </c>
      <c r="E193" s="775">
        <v>46029</v>
      </c>
      <c r="F193" s="252">
        <f>E193+32</f>
        <v>46061</v>
      </c>
      <c r="G193" s="252">
        <f>E193+36</f>
        <v>46065</v>
      </c>
      <c r="H193" s="252">
        <f>E193+40</f>
        <v>46069</v>
      </c>
      <c r="I193" s="252">
        <f>E193+42</f>
        <v>46071</v>
      </c>
      <c r="J193" s="947">
        <f>E193+47</f>
        <v>46076</v>
      </c>
      <c r="K193" s="947">
        <f>E193+48</f>
        <v>46077</v>
      </c>
      <c r="L193" s="1063">
        <v>46029</v>
      </c>
      <c r="M193" s="1063">
        <f>L193+1</f>
        <v>46030</v>
      </c>
    </row>
    <row r="194" spans="1:14" s="14" customFormat="1" ht="19.5">
      <c r="A194" s="423"/>
      <c r="B194" s="423"/>
      <c r="C194" s="399"/>
      <c r="D194" s="400"/>
      <c r="E194" s="400"/>
      <c r="F194" s="400"/>
      <c r="G194" s="424"/>
      <c r="H194" s="48"/>
      <c r="I194" s="397"/>
      <c r="J194" s="397"/>
      <c r="K194" s="397"/>
      <c r="L194" s="397"/>
      <c r="M194" s="397"/>
      <c r="N194" s="397"/>
    </row>
    <row r="195" spans="1:14" s="14" customFormat="1" ht="20.25" customHeight="1">
      <c r="A195" s="22"/>
      <c r="B195" s="22"/>
      <c r="C195" s="49" t="s">
        <v>609</v>
      </c>
      <c r="D195" s="29"/>
      <c r="E195" s="29"/>
      <c r="F195" s="29"/>
      <c r="G195" s="29"/>
      <c r="H195" s="29"/>
      <c r="I195" s="50"/>
      <c r="J195" s="29"/>
      <c r="K195" s="29"/>
      <c r="L195" s="38"/>
      <c r="M195" s="29"/>
      <c r="N195" s="37"/>
    </row>
    <row r="196" spans="1:14" s="14" customFormat="1" ht="17.25" customHeight="1">
      <c r="A196" s="22"/>
      <c r="B196" s="22"/>
      <c r="C196" s="49"/>
      <c r="D196" s="29"/>
      <c r="E196" s="29"/>
      <c r="F196" s="29"/>
      <c r="G196" s="29"/>
      <c r="H196" s="29"/>
      <c r="I196" s="50"/>
      <c r="J196" s="29"/>
      <c r="K196" s="29"/>
      <c r="L196" s="38"/>
      <c r="M196" s="29"/>
      <c r="N196" s="41"/>
    </row>
    <row r="197" spans="1:14" s="30" customFormat="1" ht="15">
      <c r="A197" s="25"/>
      <c r="B197" s="25"/>
      <c r="C197" s="23"/>
      <c r="D197"/>
      <c r="E197"/>
      <c r="F197" s="28"/>
      <c r="G197"/>
      <c r="H197"/>
      <c r="I197" s="20"/>
      <c r="J197"/>
      <c r="K197"/>
      <c r="L197" s="24"/>
      <c r="M197"/>
      <c r="N197" s="37"/>
    </row>
    <row r="198" spans="1:14" s="29" customFormat="1" ht="15">
      <c r="A198" s="25"/>
      <c r="B198" s="25"/>
      <c r="C198" s="26" t="s">
        <v>0</v>
      </c>
      <c r="D198" s="27"/>
      <c r="E198" s="1073" t="s">
        <v>2209</v>
      </c>
      <c r="F198" s="23"/>
      <c r="G198" s="23" t="s">
        <v>35</v>
      </c>
      <c r="H198" s="23"/>
      <c r="I198" s="27"/>
      <c r="J198" s="27"/>
      <c r="K198" s="23" t="s">
        <v>60</v>
      </c>
      <c r="L198" s="23" t="str">
        <f>'HOW TO-&gt;'!$B$136</f>
        <v>6011 2413</v>
      </c>
      <c r="M198" s="23"/>
      <c r="N198" s="37"/>
    </row>
    <row r="199" spans="1:14" s="29" customFormat="1" ht="15">
      <c r="A199" s="35"/>
      <c r="B199" s="35"/>
      <c r="C199" s="31" t="s">
        <v>1</v>
      </c>
      <c r="D199" s="27"/>
      <c r="E199" s="226"/>
      <c r="F199" s="23"/>
      <c r="G199" s="27" t="s">
        <v>611</v>
      </c>
      <c r="H199" s="27"/>
      <c r="I199" s="226" t="s">
        <v>38</v>
      </c>
      <c r="J199" s="27"/>
      <c r="K199" s="27" t="s">
        <v>62</v>
      </c>
      <c r="L199" s="27"/>
      <c r="M199" s="227" t="s">
        <v>63</v>
      </c>
      <c r="N199" s="37"/>
    </row>
    <row r="200" spans="1:14" s="29" customFormat="1" ht="15">
      <c r="A200" s="25"/>
      <c r="B200" s="25"/>
      <c r="C200" s="31"/>
      <c r="D200" s="27"/>
      <c r="E200" s="226"/>
      <c r="F200" s="5"/>
      <c r="G200" s="27"/>
      <c r="H200" s="27"/>
      <c r="I200" s="226"/>
      <c r="J200" s="27"/>
      <c r="K200" s="27" t="str">
        <f>'HOW TO-&gt;'!$A$138</f>
        <v>PERMIT</v>
      </c>
      <c r="L200" s="27"/>
      <c r="M200" s="3051" t="str">
        <f>'HOW TO-&gt;'!$C$138</f>
        <v>SG094-SinPermit@msc.com</v>
      </c>
      <c r="N200" s="37"/>
    </row>
    <row r="201" spans="1:14" s="29" customFormat="1" ht="15">
      <c r="A201" s="25"/>
      <c r="B201" s="25"/>
      <c r="C201" s="320">
        <f>'HOW TO-&gt;'!$A$105</f>
        <v>0</v>
      </c>
      <c r="D201" s="320">
        <f>'HOW TO-&gt;'!$B$105</f>
        <v>0</v>
      </c>
      <c r="E201" s="4">
        <f>'HOW TO-&gt;'!$C$105</f>
        <v>0</v>
      </c>
      <c r="F201" s="5"/>
      <c r="G201" s="320" t="str">
        <f>'HOW TO-&gt;'!$A$124</f>
        <v>ROBERT CHIA</v>
      </c>
      <c r="H201" s="320" t="str">
        <f>'HOW TO-&gt;'!$B$124</f>
        <v>6011 0564</v>
      </c>
      <c r="I201" s="4" t="str">
        <f>'HOW TO-&gt;'!$C$124</f>
        <v>robert.chia@msc.com</v>
      </c>
      <c r="J201" s="5"/>
      <c r="K201" s="320" t="str">
        <f>'HOW TO-&gt;'!$A$139</f>
        <v>RAYNAR ANG</v>
      </c>
      <c r="L201" s="320" t="str">
        <f>'HOW TO-&gt;'!$B$139</f>
        <v>6011 2358</v>
      </c>
      <c r="M201" s="4" t="str">
        <f>'HOW TO-&gt;'!$C$139</f>
        <v>raynar.ang@msc.com</v>
      </c>
      <c r="N201" s="37"/>
    </row>
    <row r="202" spans="1:14" s="29" customFormat="1" ht="15">
      <c r="A202" s="25"/>
      <c r="B202" s="25"/>
      <c r="C202" s="320" t="str">
        <f>'HOW TO-&gt;'!$A$106</f>
        <v>NATALIE LEW</v>
      </c>
      <c r="D202" s="320" t="str">
        <f>'HOW TO-&gt;'!$B$106</f>
        <v>6011 2399</v>
      </c>
      <c r="E202" s="4" t="str">
        <f>'HOW TO-&gt;'!$C$106</f>
        <v>natalie.lew@msc.com</v>
      </c>
      <c r="F202" s="5"/>
      <c r="G202" s="320" t="str">
        <f>'HOW TO-&gt;'!$A$125</f>
        <v>S. Y. LIEW</v>
      </c>
      <c r="H202" s="320" t="str">
        <f>'HOW TO-&gt;'!$B$125</f>
        <v>6011 2348</v>
      </c>
      <c r="I202" s="4" t="str">
        <f>'HOW TO-&gt;'!$C$125</f>
        <v>seoyi.liew@msc.com</v>
      </c>
      <c r="J202" s="5"/>
      <c r="K202" s="320" t="str">
        <f>'HOW TO-&gt;'!$A$140</f>
        <v>KAI SIANG</v>
      </c>
      <c r="L202" s="320" t="str">
        <f>'HOW TO-&gt;'!$B$140</f>
        <v>6011 2356</v>
      </c>
      <c r="M202" s="4" t="str">
        <f>'HOW TO-&gt;'!$C$140</f>
        <v>kaisiang.lim@msc.com</v>
      </c>
      <c r="N202" s="37"/>
    </row>
    <row r="203" spans="1:14" s="29" customFormat="1" ht="15">
      <c r="A203" s="25"/>
      <c r="B203" s="25"/>
      <c r="C203" s="320" t="str">
        <f>'HOW TO-&gt;'!$A$107</f>
        <v>PHOEBE HUANG</v>
      </c>
      <c r="D203" s="320" t="str">
        <f>'HOW TO-&gt;'!$B$107</f>
        <v>6011 0562</v>
      </c>
      <c r="E203" s="4" t="b">
        <f>C179='HOW TO-&gt;'!$C$107</f>
        <v>0</v>
      </c>
      <c r="F203" s="5"/>
      <c r="G203" s="320" t="str">
        <f>'HOW TO-&gt;'!$A$126</f>
        <v>SHARON KOH</v>
      </c>
      <c r="H203" s="320" t="str">
        <f>'HOW TO-&gt;'!$B$126</f>
        <v>6011 2349</v>
      </c>
      <c r="I203" s="4" t="str">
        <f>'HOW TO-&gt;'!$C$126</f>
        <v>sharon.koh@msc.com</v>
      </c>
      <c r="J203" s="5"/>
      <c r="K203" s="320" t="str">
        <f>'HOW TO-&gt;'!$A$141</f>
        <v>DEWI</v>
      </c>
      <c r="L203" s="320" t="str">
        <f>'HOW TO-&gt;'!$B$141</f>
        <v>6011 2354</v>
      </c>
      <c r="M203" s="4" t="str">
        <f>'HOW TO-&gt;'!$C$141</f>
        <v>dewi.ratnah@msc.com</v>
      </c>
      <c r="N203" s="37"/>
    </row>
    <row r="204" spans="1:14" s="29" customFormat="1" ht="15">
      <c r="A204" s="25"/>
      <c r="B204" s="25"/>
      <c r="C204" s="320" t="str">
        <f>'HOW TO-&gt;'!$A$108</f>
        <v>SHERWIN LIM</v>
      </c>
      <c r="D204" s="320" t="str">
        <f>'HOW TO-&gt;'!$B$108</f>
        <v>6011 2395</v>
      </c>
      <c r="E204" s="4" t="str">
        <f>'HOW TO-&gt;'!$C$108</f>
        <v>sherwin.lim@msc.com</v>
      </c>
      <c r="F204" s="5"/>
      <c r="G204" s="320" t="str">
        <f>'HOW TO-&gt;'!$A$127</f>
        <v>ANGELIA LAU</v>
      </c>
      <c r="H204" s="320" t="str">
        <f>'HOW TO-&gt;'!$B$127</f>
        <v>6011 2346</v>
      </c>
      <c r="I204" s="4" t="str">
        <f>'HOW TO-&gt;'!$C$127</f>
        <v>angelia.lau@msc.com</v>
      </c>
      <c r="J204" s="5"/>
      <c r="K204" s="320" t="str">
        <f>'HOW TO-&gt;'!$A$142</f>
        <v>YU TING</v>
      </c>
      <c r="L204" s="320" t="str">
        <f>'HOW TO-&gt;'!$B$142</f>
        <v>6011 2359</v>
      </c>
      <c r="M204" s="4" t="str">
        <f>'HOW TO-&gt;'!$C$142</f>
        <v>yuting.luo@msc.com</v>
      </c>
      <c r="N204" s="37"/>
    </row>
    <row r="205" spans="1:14" s="29" customFormat="1" ht="15">
      <c r="A205" s="25"/>
      <c r="B205" s="25"/>
      <c r="C205" s="320" t="str">
        <f>'HOW TO-&gt;'!$A$109</f>
        <v>CHOK KAR HEE</v>
      </c>
      <c r="D205" s="320" t="str">
        <f>'HOW TO-&gt;'!$B$109</f>
        <v>6011 2397</v>
      </c>
      <c r="E205" s="4" t="str">
        <f>'HOW TO-&gt;'!$C$109</f>
        <v>karhee.chok@msc.com</v>
      </c>
      <c r="F205" s="5"/>
      <c r="G205" s="320" t="str">
        <f>'HOW TO-&gt;'!$A$128</f>
        <v>NOOR AFNINDAH</v>
      </c>
      <c r="H205" s="320" t="str">
        <f>'HOW TO-&gt;'!$B$128</f>
        <v>6011 2347</v>
      </c>
      <c r="I205" s="4" t="str">
        <f>'HOW TO-&gt;'!$C$128</f>
        <v>noor.afnindah@msc.com</v>
      </c>
      <c r="J205" s="5"/>
      <c r="K205" s="320" t="str">
        <f>'HOW TO-&gt;'!$A$143</f>
        <v>SHAN SHAN</v>
      </c>
      <c r="L205" s="320" t="str">
        <f>'HOW TO-&gt;'!$B$143</f>
        <v>6011 2353</v>
      </c>
      <c r="M205" s="4" t="str">
        <f>'HOW TO-&gt;'!$C$143</f>
        <v>shanshan.chin@msc.com</v>
      </c>
      <c r="N205" s="37"/>
    </row>
    <row r="206" spans="1:14" s="29" customFormat="1" ht="15">
      <c r="A206" s="25"/>
      <c r="B206" s="25"/>
      <c r="C206" s="320" t="str">
        <f>'HOW TO-&gt;'!$A$110</f>
        <v>LEWIS SOH</v>
      </c>
      <c r="D206" s="320" t="str">
        <f>'HOW TO-&gt;'!$B$110</f>
        <v>6011 7905</v>
      </c>
      <c r="E206" s="4" t="str">
        <f>'HOW TO-&gt;'!$C$110</f>
        <v>lewis.soh@msc.com</v>
      </c>
      <c r="F206" s="5"/>
      <c r="G206" s="320" t="str">
        <f>'HOW TO-&gt;'!$A$129</f>
        <v>NG CHING WEI</v>
      </c>
      <c r="H206" s="320" t="str">
        <f>'HOW TO-&gt;'!$B$129</f>
        <v>6011 2404</v>
      </c>
      <c r="I206" s="4" t="str">
        <f>'HOW TO-&gt;'!$C$129</f>
        <v>chingwei.ng@msc.com</v>
      </c>
      <c r="J206" s="5"/>
      <c r="K206" s="320" t="str">
        <f>'HOW TO-&gt;'!$A$144</f>
        <v>EUNICE</v>
      </c>
      <c r="L206" s="320" t="str">
        <f>'HOW TO-&gt;'!$B$144</f>
        <v>6011 2355</v>
      </c>
      <c r="M206" s="4" t="str">
        <f>'HOW TO-&gt;'!$C$144</f>
        <v>eunice.chan@msc.com</v>
      </c>
      <c r="N206" s="37"/>
    </row>
    <row r="207" spans="1:14" s="29" customFormat="1" ht="15">
      <c r="A207" s="25"/>
      <c r="B207" s="25"/>
      <c r="C207" s="320" t="str">
        <f>'HOW TO-&gt;'!$A$111</f>
        <v xml:space="preserve">MELVIN TAN </v>
      </c>
      <c r="D207" s="320" t="str">
        <f>'HOW TO-&gt;'!$B$111</f>
        <v>6011 0561</v>
      </c>
      <c r="E207" s="4" t="str">
        <f>'HOW TO-&gt;'!$C$111</f>
        <v>melvin.tan@msc.com</v>
      </c>
      <c r="F207" s="5"/>
      <c r="G207" s="320" t="str">
        <f>'HOW TO-&gt;'!$A$130</f>
        <v>ZOEY ONG</v>
      </c>
      <c r="H207" s="320">
        <f>'HOW TO-&gt;'!$B$130</f>
        <v>0</v>
      </c>
      <c r="I207" s="4" t="str">
        <f>'HOW TO-&gt;'!$C$130</f>
        <v>zoey.ong@msc.com</v>
      </c>
      <c r="J207" s="5"/>
      <c r="K207" s="320" t="str">
        <f>'HOW TO-&gt;'!$A$145</f>
        <v>HAZEL</v>
      </c>
      <c r="L207" s="320" t="str">
        <f>'HOW TO-&gt;'!$B$145</f>
        <v>6011 2435</v>
      </c>
      <c r="M207" s="4" t="str">
        <f>'HOW TO-&gt;'!$C$145</f>
        <v>hazel.toh@msc.com</v>
      </c>
      <c r="N207" s="37"/>
    </row>
    <row r="208" spans="1:14" s="29" customFormat="1" ht="15">
      <c r="A208" s="25"/>
      <c r="B208" s="25"/>
      <c r="C208" s="320" t="str">
        <f>'HOW TO-&gt;'!$A$112</f>
        <v>SUE ANN SOON</v>
      </c>
      <c r="D208" s="320" t="str">
        <f>'HOW TO-&gt;'!$B$112</f>
        <v>6011 2327</v>
      </c>
      <c r="E208" s="4" t="str">
        <f>'HOW TO-&gt;'!$C$112</f>
        <v>sueann.soon@msc.com</v>
      </c>
      <c r="F208" s="5"/>
      <c r="G208" s="320" t="str">
        <f>'HOW TO-&gt;'!$A$131</f>
        <v>.</v>
      </c>
      <c r="H208" s="320" t="str">
        <f>'HOW TO-&gt;'!$B$131</f>
        <v>.</v>
      </c>
      <c r="I208" s="4" t="str">
        <f>'HOW TO-&gt;'!$C$131</f>
        <v>.</v>
      </c>
      <c r="J208" s="5"/>
      <c r="K208" s="320">
        <f>'HOW TO-&gt;'!$A$146</f>
        <v>0</v>
      </c>
      <c r="L208" s="320">
        <f>'HOW TO-&gt;'!$B$146</f>
        <v>0</v>
      </c>
      <c r="M208" s="4">
        <f>'HOW TO-&gt;'!$C$146</f>
        <v>0</v>
      </c>
      <c r="N208" s="37"/>
    </row>
    <row r="209" spans="1:13" ht="14.25">
      <c r="A209" s="38"/>
      <c r="B209" s="38"/>
      <c r="C209" s="320" t="str">
        <f>'HOW TO-&gt;'!$A$113</f>
        <v>LAWRENCE ANG (CROSS-TRADE)</v>
      </c>
      <c r="D209" s="320" t="str">
        <f>'HOW TO-&gt;'!$B$113</f>
        <v>6011 2400</v>
      </c>
      <c r="E209" s="4" t="str">
        <f>'HOW TO-&gt;'!$C$113</f>
        <v>lawrence.ang@msc.com</v>
      </c>
      <c r="G209" s="320">
        <f>'HOW TO-&gt;'!$A$132</f>
        <v>0</v>
      </c>
      <c r="H209" s="320">
        <f>'HOW TO-&gt;'!$B$132</f>
        <v>0</v>
      </c>
      <c r="I209" s="4">
        <f>'HOW TO-&gt;'!$C$132</f>
        <v>0</v>
      </c>
      <c r="J209" s="5"/>
      <c r="K209" s="320">
        <f>'HOW TO-&gt;'!$A$147</f>
        <v>0</v>
      </c>
      <c r="L209" s="320">
        <f>'HOW TO-&gt;'!$B$147</f>
        <v>0</v>
      </c>
      <c r="M209" s="4">
        <f>'HOW TO-&gt;'!$C$147</f>
        <v>0</v>
      </c>
    </row>
    <row r="210" spans="1:13">
      <c r="A210" s="5"/>
      <c r="B210" s="5"/>
      <c r="C210" s="320" t="str">
        <f>'HOW TO-&gt;'!$A$114</f>
        <v>DARIUS ONG</v>
      </c>
      <c r="D210" s="320" t="str">
        <f>'HOW TO-&gt;'!$B$114</f>
        <v>6011 2396</v>
      </c>
      <c r="E210" s="4" t="str">
        <f>'HOW TO-&gt;'!$C$114</f>
        <v>darius.ong@msc.com</v>
      </c>
      <c r="H210" s="11"/>
      <c r="I210" s="227"/>
      <c r="K210" s="320">
        <f>'HOW TO-&gt;'!$A$148</f>
        <v>0</v>
      </c>
      <c r="L210" s="320">
        <f>'HOW TO-&gt;'!$B$148</f>
        <v>0</v>
      </c>
      <c r="M210" s="4">
        <f>'HOW TO-&gt;'!$C$148</f>
        <v>0</v>
      </c>
    </row>
    <row r="211" spans="1:13">
      <c r="A211" s="5"/>
      <c r="B211" s="5"/>
      <c r="C211" s="320" t="str">
        <f>'HOW TO-&gt;'!$A$115</f>
        <v>YURIKO KHOO</v>
      </c>
      <c r="D211" s="320" t="str">
        <f>'HOW TO-&gt;'!$B$115</f>
        <v>6011 2402</v>
      </c>
      <c r="E211" s="4" t="str">
        <f>'HOW TO-&gt;'!$C$115</f>
        <v>yuriko.k@msc.com</v>
      </c>
      <c r="H211" s="11"/>
      <c r="I211" s="11"/>
      <c r="J211" s="227"/>
      <c r="K211" s="320"/>
      <c r="L211" s="320"/>
      <c r="M211" s="4"/>
    </row>
    <row r="212" spans="1:13">
      <c r="C212" s="320" t="str">
        <f>'HOW TO-&gt;'!$A$116</f>
        <v>VICKY ZHU</v>
      </c>
      <c r="D212" s="320" t="str">
        <f>'HOW TO-&gt;'!$B$116</f>
        <v>6011 7900</v>
      </c>
      <c r="E212" s="4" t="str">
        <f>'HOW TO-&gt;'!$C$116</f>
        <v>vicky.zhu@msc.com</v>
      </c>
    </row>
    <row r="214" spans="1:13">
      <c r="C214" s="320" t="str">
        <f>'HOW TO-&gt;'!$A$119</f>
        <v xml:space="preserve">MAIN LINE  </v>
      </c>
      <c r="D214" s="320" t="str">
        <f>'HOW TO-&gt;'!$B$119</f>
        <v>6011 2424</v>
      </c>
      <c r="E214" s="4">
        <f>'HOW TO-&gt;'!$C$119</f>
        <v>0</v>
      </c>
    </row>
    <row r="215" spans="1:13">
      <c r="C215" s="34">
        <f>'HOW TO-&gt;'!$A$120</f>
        <v>0</v>
      </c>
      <c r="D215" s="34">
        <f>'HOW TO-&gt;'!$B$120</f>
        <v>0</v>
      </c>
      <c r="E215"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9" type="noConversion"/>
  <hyperlinks>
    <hyperlink ref="I199" display="custsvc@msca.com.sg" xr:uid="{864BEA19-1B0B-4497-B1F6-3410812B6835}"/>
    <hyperlink ref="M199" display="sinexp@msca.com.sg" xr:uid="{8C0E157C-B0E3-4688-8432-9F656C783F40}"/>
    <hyperlink ref="E198"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65"/>
  <sheetViews>
    <sheetView zoomScaleNormal="100" workbookViewId="0">
      <selection activeCell="D232" sqref="D232"/>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19"/>
      <c r="C2" s="138" t="s">
        <v>1779</v>
      </c>
      <c r="D2" s="44"/>
      <c r="N2" s="37"/>
      <c r="O2" s="39"/>
    </row>
    <row r="3" spans="1:16" ht="15.75">
      <c r="A3" s="4"/>
      <c r="B3" s="320"/>
      <c r="C3" s="45"/>
      <c r="D3" s="45"/>
      <c r="E3" s="45"/>
      <c r="F3" s="45" t="s">
        <v>2791</v>
      </c>
      <c r="G3" s="45"/>
      <c r="H3" s="45"/>
      <c r="I3" s="45"/>
      <c r="J3" s="45"/>
      <c r="K3" s="37"/>
      <c r="L3" s="37"/>
      <c r="M3" s="37"/>
      <c r="N3" s="37"/>
      <c r="O3" s="5"/>
    </row>
    <row r="4" spans="1:16" s="14" customFormat="1" ht="19.5">
      <c r="A4" s="418"/>
      <c r="B4" s="418"/>
      <c r="C4" s="751"/>
      <c r="D4" s="400"/>
      <c r="E4" s="400"/>
      <c r="F4" s="397"/>
      <c r="G4" s="424"/>
      <c r="H4" s="48"/>
      <c r="I4" s="397"/>
      <c r="J4" s="397"/>
      <c r="K4" s="397"/>
      <c r="L4" s="400"/>
      <c r="M4" s="400"/>
      <c r="N4" s="400"/>
      <c r="O4" s="400"/>
      <c r="P4" s="400"/>
    </row>
    <row r="5" spans="1:16" s="14" customFormat="1" ht="36" hidden="1" customHeight="1">
      <c r="A5" s="398"/>
      <c r="B5" s="398"/>
      <c r="C5" s="399" t="s">
        <v>95</v>
      </c>
      <c r="D5" s="412"/>
      <c r="E5" s="401" t="s">
        <v>96</v>
      </c>
      <c r="F5" s="91" t="s">
        <v>97</v>
      </c>
      <c r="G5" s="389" t="s">
        <v>98</v>
      </c>
      <c r="H5" s="389" t="s">
        <v>99</v>
      </c>
      <c r="I5" s="84" t="s">
        <v>100</v>
      </c>
      <c r="J5" s="84" t="s">
        <v>101</v>
      </c>
      <c r="K5" s="141" t="s">
        <v>102</v>
      </c>
      <c r="L5" s="141" t="s">
        <v>1105</v>
      </c>
      <c r="M5" s="403" t="s">
        <v>138</v>
      </c>
      <c r="N5" s="459" t="s">
        <v>2792</v>
      </c>
      <c r="O5" s="459" t="s">
        <v>863</v>
      </c>
      <c r="P5" s="1860" t="s">
        <v>2212</v>
      </c>
    </row>
    <row r="6" spans="1:16" s="14" customFormat="1" ht="30.75" hidden="1" customHeight="1" thickBot="1">
      <c r="A6" s="321" t="s">
        <v>1784</v>
      </c>
      <c r="B6" s="2117"/>
      <c r="C6" s="799" t="s">
        <v>1785</v>
      </c>
      <c r="D6" s="461" t="s">
        <v>106</v>
      </c>
      <c r="E6" s="15"/>
      <c r="F6" s="390" t="s">
        <v>107</v>
      </c>
      <c r="G6" s="218"/>
      <c r="H6" s="218"/>
      <c r="I6" s="390"/>
      <c r="J6" s="390" t="s">
        <v>2793</v>
      </c>
      <c r="K6" s="390" t="s">
        <v>2348</v>
      </c>
      <c r="L6" s="390" t="s">
        <v>2794</v>
      </c>
      <c r="M6" s="390" t="s">
        <v>2795</v>
      </c>
      <c r="N6" s="390" t="s">
        <v>2645</v>
      </c>
      <c r="O6" s="390" t="s">
        <v>2646</v>
      </c>
    </row>
    <row r="7" spans="1:16" s="14" customFormat="1" ht="20.25" hidden="1" customHeight="1" thickTop="1">
      <c r="A7" s="398"/>
      <c r="B7" s="398"/>
      <c r="C7" s="964" t="s">
        <v>1795</v>
      </c>
      <c r="D7" s="408" t="s">
        <v>1796</v>
      </c>
      <c r="E7" s="408">
        <v>45083</v>
      </c>
      <c r="F7" s="409">
        <v>45084</v>
      </c>
      <c r="G7" s="421" t="s">
        <v>2796</v>
      </c>
      <c r="H7" s="411" t="s">
        <v>1801</v>
      </c>
      <c r="I7" s="425">
        <v>45086</v>
      </c>
      <c r="J7" s="426">
        <f t="shared" ref="J7" si="0">I7+5</f>
        <v>45091</v>
      </c>
      <c r="K7" s="518"/>
      <c r="L7" s="426">
        <f t="shared" ref="L7" si="1">I7+25</f>
        <v>45111</v>
      </c>
      <c r="M7" s="412">
        <f t="shared" ref="M7" si="2">I7+29</f>
        <v>45115</v>
      </c>
      <c r="N7" s="412">
        <f t="shared" ref="N7" si="3">I7+32</f>
        <v>45118</v>
      </c>
      <c r="O7" s="412">
        <f t="shared" ref="O7" si="4">I7+34</f>
        <v>45120</v>
      </c>
    </row>
    <row r="8" spans="1:16" s="14" customFormat="1" ht="20.25" hidden="1" customHeight="1" thickBot="1">
      <c r="A8" s="398"/>
      <c r="B8" s="398"/>
      <c r="C8" s="965"/>
      <c r="D8" s="414"/>
      <c r="E8" s="414"/>
      <c r="F8" s="415"/>
      <c r="G8" s="156"/>
      <c r="H8" s="422"/>
      <c r="I8" s="427"/>
      <c r="J8" s="427"/>
      <c r="K8" s="487"/>
      <c r="L8" s="427"/>
      <c r="M8" s="414"/>
      <c r="N8" s="414"/>
      <c r="O8" s="414"/>
    </row>
    <row r="9" spans="1:16" s="14" customFormat="1" ht="20.25" hidden="1" customHeight="1" thickTop="1">
      <c r="A9" s="398"/>
      <c r="B9" s="398"/>
      <c r="C9" s="964" t="s">
        <v>451</v>
      </c>
      <c r="D9" s="408" t="s">
        <v>1799</v>
      </c>
      <c r="E9" s="408">
        <v>45089</v>
      </c>
      <c r="F9" s="409">
        <v>45090</v>
      </c>
      <c r="G9" s="421" t="s">
        <v>569</v>
      </c>
      <c r="H9" s="411" t="s">
        <v>1804</v>
      </c>
      <c r="I9" s="425">
        <v>45093</v>
      </c>
      <c r="J9" s="426">
        <f t="shared" ref="J9" si="5">I9+5</f>
        <v>45098</v>
      </c>
      <c r="K9" s="518"/>
      <c r="L9" s="426">
        <f t="shared" ref="L9" si="6">I9+25</f>
        <v>45118</v>
      </c>
      <c r="M9" s="412">
        <f t="shared" ref="M9" si="7">I9+29</f>
        <v>45122</v>
      </c>
      <c r="N9" s="412">
        <f t="shared" ref="N9" si="8">I9+32</f>
        <v>45125</v>
      </c>
      <c r="O9" s="412">
        <f t="shared" ref="O9" si="9">I9+34</f>
        <v>45127</v>
      </c>
    </row>
    <row r="10" spans="1:16" s="14" customFormat="1" ht="20.25" hidden="1" customHeight="1" thickBot="1">
      <c r="A10" s="398"/>
      <c r="B10" s="398"/>
      <c r="C10" s="965"/>
      <c r="D10" s="414"/>
      <c r="E10" s="414"/>
      <c r="F10" s="415"/>
      <c r="G10" s="156"/>
      <c r="H10" s="422"/>
      <c r="I10" s="427"/>
      <c r="J10" s="427"/>
      <c r="K10" s="487"/>
      <c r="L10" s="427"/>
      <c r="M10" s="414"/>
      <c r="N10" s="414"/>
      <c r="O10" s="414"/>
    </row>
    <row r="11" spans="1:16" s="14" customFormat="1" ht="20.25" hidden="1" customHeight="1" thickTop="1" thickBot="1">
      <c r="A11" s="398"/>
      <c r="B11" s="398"/>
      <c r="C11" s="964" t="s">
        <v>606</v>
      </c>
      <c r="D11" s="408" t="s">
        <v>1802</v>
      </c>
      <c r="E11" s="408">
        <v>45094</v>
      </c>
      <c r="F11" s="409">
        <v>45095</v>
      </c>
      <c r="G11" s="421" t="s">
        <v>340</v>
      </c>
      <c r="H11" s="411" t="s">
        <v>1809</v>
      </c>
      <c r="I11" s="425">
        <v>45100</v>
      </c>
      <c r="J11" s="426">
        <f t="shared" ref="J11" si="10">I11+5</f>
        <v>45105</v>
      </c>
      <c r="K11" s="518"/>
      <c r="L11" s="426">
        <f t="shared" ref="L11" si="11">I11+25</f>
        <v>45125</v>
      </c>
      <c r="M11" s="412">
        <f t="shared" ref="M11" si="12">I11+29</f>
        <v>45129</v>
      </c>
      <c r="N11" s="412">
        <f t="shared" ref="N11" si="13">I11+32</f>
        <v>45132</v>
      </c>
      <c r="O11" s="412">
        <f t="shared" ref="O11" si="14">I11+34</f>
        <v>45134</v>
      </c>
    </row>
    <row r="12" spans="1:16" s="14" customFormat="1" ht="20.25" hidden="1" customHeight="1" thickTop="1" thickBot="1">
      <c r="A12" s="398" t="s">
        <v>1805</v>
      </c>
      <c r="B12" s="398"/>
      <c r="C12" s="964" t="s">
        <v>583</v>
      </c>
      <c r="D12" s="408" t="s">
        <v>1806</v>
      </c>
      <c r="E12" s="408">
        <v>45097</v>
      </c>
      <c r="F12" s="409">
        <v>45098</v>
      </c>
      <c r="G12" s="156"/>
      <c r="H12" s="422"/>
      <c r="I12" s="427"/>
      <c r="J12" s="427"/>
      <c r="K12" s="487"/>
      <c r="L12" s="427"/>
      <c r="M12" s="414"/>
      <c r="N12" s="414"/>
      <c r="O12" s="414"/>
    </row>
    <row r="13" spans="1:16" s="14" customFormat="1" ht="20.25" hidden="1" customHeight="1" thickTop="1">
      <c r="A13" s="398"/>
      <c r="B13" s="398"/>
      <c r="C13" s="964" t="s">
        <v>598</v>
      </c>
      <c r="D13" s="408" t="s">
        <v>1807</v>
      </c>
      <c r="E13" s="408">
        <v>45101</v>
      </c>
      <c r="F13" s="409">
        <v>45102</v>
      </c>
      <c r="G13" s="421" t="s">
        <v>251</v>
      </c>
      <c r="H13" s="411" t="s">
        <v>1812</v>
      </c>
      <c r="I13" s="425">
        <v>45107</v>
      </c>
      <c r="J13" s="426">
        <f t="shared" ref="J13" si="15">I13+5</f>
        <v>45112</v>
      </c>
      <c r="K13" s="518"/>
      <c r="L13" s="426">
        <f t="shared" ref="L13" si="16">I13+25</f>
        <v>45132</v>
      </c>
      <c r="M13" s="412">
        <f t="shared" ref="M13" si="17">I13+29</f>
        <v>45136</v>
      </c>
      <c r="N13" s="412">
        <f t="shared" ref="N13" si="18">I13+32</f>
        <v>45139</v>
      </c>
      <c r="O13" s="412">
        <f t="shared" ref="O13" si="19">I13+34</f>
        <v>45141</v>
      </c>
    </row>
    <row r="14" spans="1:16" s="14" customFormat="1" ht="20.25" hidden="1" customHeight="1" thickBot="1">
      <c r="A14" s="398"/>
      <c r="B14" s="398"/>
      <c r="C14" s="965"/>
      <c r="D14" s="414"/>
      <c r="E14" s="414"/>
      <c r="F14" s="415"/>
      <c r="G14" s="156"/>
      <c r="H14" s="422"/>
      <c r="I14" s="427"/>
      <c r="J14" s="427"/>
      <c r="K14" s="487"/>
      <c r="L14" s="427"/>
      <c r="M14" s="414"/>
      <c r="N14" s="414"/>
      <c r="O14" s="414"/>
    </row>
    <row r="15" spans="1:16" s="14" customFormat="1" ht="20.25" hidden="1" customHeight="1" thickTop="1">
      <c r="A15" s="398"/>
      <c r="B15" s="398"/>
      <c r="C15" s="964" t="s">
        <v>586</v>
      </c>
      <c r="D15" s="408" t="s">
        <v>1810</v>
      </c>
      <c r="E15" s="408">
        <v>45108</v>
      </c>
      <c r="F15" s="409">
        <v>45109</v>
      </c>
      <c r="G15" s="421" t="s">
        <v>382</v>
      </c>
      <c r="H15" s="411" t="s">
        <v>1815</v>
      </c>
      <c r="I15" s="425">
        <v>45114</v>
      </c>
      <c r="J15" s="426">
        <f t="shared" ref="J15" si="20">I15+5</f>
        <v>45119</v>
      </c>
      <c r="K15" s="518"/>
      <c r="L15" s="426">
        <f t="shared" ref="L15" si="21">I15+25</f>
        <v>45139</v>
      </c>
      <c r="M15" s="412">
        <f t="shared" ref="M15" si="22">I15+29</f>
        <v>45143</v>
      </c>
      <c r="N15" s="412">
        <f t="shared" ref="N15" si="23">I15+32</f>
        <v>45146</v>
      </c>
      <c r="O15" s="412">
        <f t="shared" ref="O15" si="24">I15+34</f>
        <v>45148</v>
      </c>
    </row>
    <row r="16" spans="1:16" s="14" customFormat="1" ht="20.25" hidden="1" customHeight="1" thickBot="1">
      <c r="A16" s="398"/>
      <c r="B16" s="398"/>
      <c r="C16" s="965"/>
      <c r="D16" s="414"/>
      <c r="E16" s="414"/>
      <c r="F16" s="415"/>
      <c r="G16" s="156"/>
      <c r="H16" s="422"/>
      <c r="I16" s="427"/>
      <c r="J16" s="427"/>
      <c r="K16" s="487"/>
      <c r="L16" s="427"/>
      <c r="M16" s="414"/>
      <c r="N16" s="414"/>
      <c r="O16" s="414"/>
    </row>
    <row r="17" spans="1:15" s="14" customFormat="1" ht="20.25" hidden="1" customHeight="1" thickTop="1">
      <c r="A17" s="398"/>
      <c r="B17" s="398"/>
      <c r="C17" s="964" t="s">
        <v>1813</v>
      </c>
      <c r="D17" s="408" t="s">
        <v>1814</v>
      </c>
      <c r="E17" s="408">
        <v>45115</v>
      </c>
      <c r="F17" s="409">
        <v>45116</v>
      </c>
      <c r="G17" s="421" t="s">
        <v>164</v>
      </c>
      <c r="H17" s="411" t="s">
        <v>1820</v>
      </c>
      <c r="I17" s="425">
        <v>45121</v>
      </c>
      <c r="J17" s="426">
        <f>I17+5</f>
        <v>45126</v>
      </c>
      <c r="K17" s="518"/>
      <c r="L17" s="426">
        <f>I17+25</f>
        <v>45146</v>
      </c>
      <c r="M17" s="412">
        <f>I17+29</f>
        <v>45150</v>
      </c>
      <c r="N17" s="412">
        <f>I17+32</f>
        <v>45153</v>
      </c>
      <c r="O17" s="412">
        <f>I17+34</f>
        <v>45155</v>
      </c>
    </row>
    <row r="18" spans="1:15" s="14" customFormat="1" ht="20.25" hidden="1" customHeight="1" thickBot="1">
      <c r="A18" s="398"/>
      <c r="B18" s="398"/>
      <c r="C18" s="965"/>
      <c r="D18" s="414"/>
      <c r="E18" s="414"/>
      <c r="F18" s="415"/>
      <c r="G18" s="156"/>
      <c r="H18" s="422"/>
      <c r="I18" s="427"/>
      <c r="J18" s="427"/>
      <c r="K18" s="487"/>
      <c r="L18" s="427"/>
      <c r="M18" s="414"/>
      <c r="N18" s="414"/>
      <c r="O18" s="414"/>
    </row>
    <row r="19" spans="1:15" s="14" customFormat="1" ht="20.25" hidden="1" customHeight="1" thickTop="1">
      <c r="A19" s="398" t="s">
        <v>1816</v>
      </c>
      <c r="B19" s="398"/>
      <c r="C19" s="964" t="s">
        <v>1817</v>
      </c>
      <c r="D19" s="408" t="s">
        <v>1818</v>
      </c>
      <c r="E19" s="408">
        <v>45126</v>
      </c>
      <c r="F19" s="409">
        <v>45127</v>
      </c>
      <c r="G19" s="421" t="s">
        <v>2267</v>
      </c>
      <c r="H19" s="411" t="s">
        <v>1823</v>
      </c>
      <c r="I19" s="425">
        <v>45128</v>
      </c>
      <c r="J19" s="426">
        <f>I19+5</f>
        <v>45133</v>
      </c>
      <c r="K19" s="518"/>
      <c r="L19" s="426">
        <f>I19+25</f>
        <v>45153</v>
      </c>
      <c r="M19" s="412">
        <f>I19+29</f>
        <v>45157</v>
      </c>
      <c r="N19" s="412">
        <f>I19+32</f>
        <v>45160</v>
      </c>
      <c r="O19" s="412">
        <f>I19+34</f>
        <v>45162</v>
      </c>
    </row>
    <row r="20" spans="1:15" s="14" customFormat="1" ht="20.25" hidden="1" customHeight="1" thickBot="1">
      <c r="A20" s="398"/>
      <c r="B20" s="398"/>
      <c r="C20" s="965"/>
      <c r="D20" s="414"/>
      <c r="E20" s="414"/>
      <c r="F20" s="415"/>
      <c r="G20" s="156"/>
      <c r="H20" s="422"/>
      <c r="I20" s="427"/>
      <c r="J20" s="427"/>
      <c r="K20" s="487"/>
      <c r="L20" s="427"/>
      <c r="M20" s="414"/>
      <c r="N20" s="414"/>
      <c r="O20" s="414"/>
    </row>
    <row r="21" spans="1:15" s="14" customFormat="1" ht="20.25" hidden="1" customHeight="1" thickTop="1">
      <c r="A21" s="398" t="s">
        <v>606</v>
      </c>
      <c r="B21" s="398"/>
      <c r="C21" s="964" t="s">
        <v>1813</v>
      </c>
      <c r="D21" s="408" t="s">
        <v>1821</v>
      </c>
      <c r="E21" s="408">
        <v>45128</v>
      </c>
      <c r="F21" s="409">
        <v>45129</v>
      </c>
      <c r="G21" s="421" t="s">
        <v>2797</v>
      </c>
      <c r="H21" s="411" t="s">
        <v>1825</v>
      </c>
      <c r="I21" s="425">
        <v>45135</v>
      </c>
      <c r="J21" s="426">
        <f>I21+5</f>
        <v>45140</v>
      </c>
      <c r="K21" s="518"/>
      <c r="L21" s="426">
        <f>I21+25</f>
        <v>45160</v>
      </c>
      <c r="M21" s="412">
        <f>I21+29</f>
        <v>45164</v>
      </c>
      <c r="N21" s="412">
        <f>I21+32</f>
        <v>45167</v>
      </c>
      <c r="O21" s="412">
        <f>I21+34</f>
        <v>45169</v>
      </c>
    </row>
    <row r="22" spans="1:15" ht="13.5" hidden="1" thickBot="1"/>
    <row r="23" spans="1:15" s="14" customFormat="1" ht="20.25" hidden="1" customHeight="1" thickTop="1">
      <c r="A23" s="398" t="s">
        <v>1826</v>
      </c>
      <c r="B23" s="398"/>
      <c r="C23" s="964" t="s">
        <v>1827</v>
      </c>
      <c r="D23" s="408" t="s">
        <v>1828</v>
      </c>
      <c r="E23" s="408">
        <v>45138</v>
      </c>
      <c r="F23" s="409">
        <v>45140</v>
      </c>
      <c r="G23" s="421" t="s">
        <v>2798</v>
      </c>
      <c r="H23" s="411" t="s">
        <v>1830</v>
      </c>
      <c r="I23" s="425">
        <v>45142</v>
      </c>
      <c r="J23" s="426">
        <f>I23+5</f>
        <v>45147</v>
      </c>
      <c r="K23" s="518"/>
      <c r="L23" s="426">
        <f>I23+25</f>
        <v>45167</v>
      </c>
      <c r="M23" s="412">
        <f>I23+29</f>
        <v>45171</v>
      </c>
      <c r="N23" s="412">
        <f>I23+32</f>
        <v>45174</v>
      </c>
      <c r="O23" s="412">
        <f>I23+34</f>
        <v>45176</v>
      </c>
    </row>
    <row r="24" spans="1:15" s="14" customFormat="1" ht="20.25" hidden="1" customHeight="1" thickBot="1">
      <c r="A24" s="398"/>
      <c r="B24" s="398"/>
      <c r="C24" s="965"/>
      <c r="D24" s="414"/>
      <c r="E24" s="414"/>
      <c r="F24" s="415"/>
      <c r="G24" s="156"/>
      <c r="H24" s="422"/>
      <c r="I24" s="427"/>
      <c r="J24" s="427"/>
      <c r="K24" s="487"/>
      <c r="L24" s="427"/>
      <c r="M24" s="414"/>
      <c r="N24" s="414"/>
      <c r="O24" s="414"/>
    </row>
    <row r="25" spans="1:15" s="14" customFormat="1" ht="20.25" hidden="1" customHeight="1" thickTop="1">
      <c r="A25" s="398" t="s">
        <v>586</v>
      </c>
      <c r="B25" s="398"/>
      <c r="C25" s="964" t="s">
        <v>586</v>
      </c>
      <c r="D25" s="408" t="s">
        <v>1831</v>
      </c>
      <c r="E25" s="408">
        <v>45145</v>
      </c>
      <c r="F25" s="409">
        <v>45148</v>
      </c>
      <c r="G25" s="421" t="s">
        <v>2274</v>
      </c>
      <c r="H25" s="411" t="s">
        <v>1833</v>
      </c>
      <c r="I25" s="425">
        <v>45149</v>
      </c>
      <c r="J25" s="426">
        <f>I25+5</f>
        <v>45154</v>
      </c>
      <c r="K25" s="518"/>
      <c r="L25" s="426">
        <f>I25+25</f>
        <v>45174</v>
      </c>
      <c r="M25" s="412">
        <f>I25+29</f>
        <v>45178</v>
      </c>
      <c r="N25" s="412">
        <f>I25+32</f>
        <v>45181</v>
      </c>
      <c r="O25" s="412">
        <f>I25+34</f>
        <v>45183</v>
      </c>
    </row>
    <row r="26" spans="1:15" s="14" customFormat="1" ht="20.25" hidden="1" customHeight="1" thickBot="1">
      <c r="A26" s="398"/>
      <c r="B26" s="398"/>
      <c r="C26" s="965"/>
      <c r="D26" s="414"/>
      <c r="E26" s="414"/>
      <c r="F26" s="415"/>
      <c r="G26" s="156"/>
      <c r="H26" s="422"/>
      <c r="I26" s="427"/>
      <c r="J26" s="427"/>
      <c r="K26" s="487"/>
      <c r="L26" s="427"/>
      <c r="M26" s="414"/>
      <c r="N26" s="414"/>
      <c r="O26" s="414"/>
    </row>
    <row r="27" spans="1:15" s="14" customFormat="1" ht="20.25" hidden="1" customHeight="1" thickTop="1">
      <c r="A27" s="398" t="s">
        <v>1834</v>
      </c>
      <c r="B27" s="398"/>
      <c r="C27" s="964" t="s">
        <v>1835</v>
      </c>
      <c r="D27" s="408" t="s">
        <v>1836</v>
      </c>
      <c r="E27" s="408">
        <v>45153</v>
      </c>
      <c r="F27" s="409">
        <v>45155</v>
      </c>
      <c r="G27" s="421" t="s">
        <v>2799</v>
      </c>
      <c r="H27" s="411" t="s">
        <v>1838</v>
      </c>
      <c r="I27" s="425">
        <v>45156</v>
      </c>
      <c r="J27" s="426">
        <f>I27+5</f>
        <v>45161</v>
      </c>
      <c r="K27" s="518"/>
      <c r="L27" s="426">
        <f>I27+25</f>
        <v>45181</v>
      </c>
      <c r="M27" s="412">
        <f>I27+29</f>
        <v>45185</v>
      </c>
      <c r="N27" s="412">
        <f>I27+32</f>
        <v>45188</v>
      </c>
      <c r="O27" s="412">
        <f>I27+34</f>
        <v>45190</v>
      </c>
    </row>
    <row r="28" spans="1:15" s="14" customFormat="1" ht="20.25" hidden="1" customHeight="1" thickBot="1">
      <c r="A28" s="398"/>
      <c r="B28" s="398"/>
      <c r="C28" s="965"/>
      <c r="D28" s="414"/>
      <c r="E28" s="414"/>
      <c r="F28" s="415"/>
      <c r="G28" s="156"/>
      <c r="H28" s="422"/>
      <c r="I28" s="427"/>
      <c r="J28" s="427"/>
      <c r="K28" s="487"/>
      <c r="L28" s="427"/>
      <c r="M28" s="414"/>
      <c r="N28" s="414"/>
      <c r="O28" s="414"/>
    </row>
    <row r="29" spans="1:15" s="14" customFormat="1" ht="20.25" hidden="1" customHeight="1" thickTop="1">
      <c r="A29" s="398"/>
      <c r="B29" s="398"/>
      <c r="C29" s="964"/>
      <c r="D29" s="408"/>
      <c r="E29" s="408"/>
      <c r="F29" s="409"/>
      <c r="G29" s="421" t="s">
        <v>2800</v>
      </c>
      <c r="H29" s="411" t="s">
        <v>1843</v>
      </c>
      <c r="I29" s="745">
        <v>45163</v>
      </c>
      <c r="J29" s="426">
        <f>I29+5</f>
        <v>45168</v>
      </c>
      <c r="K29" s="518"/>
      <c r="L29" s="426">
        <f>I29+25</f>
        <v>45188</v>
      </c>
      <c r="M29" s="412">
        <f>I29+29</f>
        <v>45192</v>
      </c>
      <c r="N29" s="412">
        <f>I29+32</f>
        <v>45195</v>
      </c>
      <c r="O29" s="412">
        <f>I29+34</f>
        <v>45197</v>
      </c>
    </row>
    <row r="30" spans="1:15" s="14" customFormat="1" ht="20.25" hidden="1" customHeight="1" thickBot="1">
      <c r="A30" s="398"/>
      <c r="B30" s="398"/>
      <c r="C30" s="965"/>
      <c r="D30" s="414"/>
      <c r="E30" s="414"/>
      <c r="F30" s="415"/>
      <c r="G30" s="156"/>
      <c r="H30" s="422"/>
      <c r="I30" s="427"/>
      <c r="J30" s="427"/>
      <c r="K30" s="487"/>
      <c r="L30" s="427"/>
      <c r="M30" s="414"/>
      <c r="N30" s="414"/>
      <c r="O30" s="414"/>
    </row>
    <row r="31" spans="1:15" s="14" customFormat="1" ht="20.25" hidden="1" customHeight="1" thickTop="1" thickBot="1">
      <c r="A31" s="398" t="s">
        <v>2801</v>
      </c>
      <c r="B31" s="398"/>
      <c r="C31" s="964" t="s">
        <v>1840</v>
      </c>
      <c r="D31" s="408" t="s">
        <v>1841</v>
      </c>
      <c r="E31" s="408">
        <v>45160</v>
      </c>
      <c r="F31" s="409">
        <v>45161</v>
      </c>
      <c r="G31" s="421" t="s">
        <v>2276</v>
      </c>
      <c r="H31" s="411" t="s">
        <v>1847</v>
      </c>
      <c r="I31" s="425">
        <v>45170</v>
      </c>
      <c r="J31" s="426">
        <f>I31+5</f>
        <v>45175</v>
      </c>
      <c r="K31" s="518"/>
      <c r="L31" s="426">
        <f>I31+25</f>
        <v>45195</v>
      </c>
      <c r="M31" s="412">
        <f>I31+29</f>
        <v>45199</v>
      </c>
      <c r="N31" s="412">
        <f>I31+32</f>
        <v>45202</v>
      </c>
      <c r="O31" s="412">
        <f>I31+34</f>
        <v>45204</v>
      </c>
    </row>
    <row r="32" spans="1:15" s="14" customFormat="1" ht="20.25" hidden="1" customHeight="1" thickTop="1" thickBot="1">
      <c r="A32" s="398" t="s">
        <v>1844</v>
      </c>
      <c r="B32" s="398"/>
      <c r="C32" s="964" t="s">
        <v>1813</v>
      </c>
      <c r="D32" s="408" t="s">
        <v>1845</v>
      </c>
      <c r="E32" s="414">
        <v>45166</v>
      </c>
      <c r="F32" s="409">
        <v>45168</v>
      </c>
      <c r="G32" s="156"/>
      <c r="H32" s="422"/>
      <c r="I32" s="427"/>
      <c r="J32" s="427"/>
      <c r="K32" s="487"/>
      <c r="L32" s="427"/>
      <c r="M32" s="414"/>
      <c r="N32" s="414"/>
      <c r="O32" s="414"/>
    </row>
    <row r="33" spans="1:15" s="14" customFormat="1" ht="20.25" hidden="1" customHeight="1" thickTop="1">
      <c r="A33" s="398"/>
      <c r="B33" s="398"/>
      <c r="C33" s="964" t="s">
        <v>1817</v>
      </c>
      <c r="D33" s="408" t="s">
        <v>1848</v>
      </c>
      <c r="E33" s="408">
        <v>45173</v>
      </c>
      <c r="F33" s="409">
        <v>45175</v>
      </c>
      <c r="G33" s="421" t="s">
        <v>2796</v>
      </c>
      <c r="H33" s="411" t="s">
        <v>1849</v>
      </c>
      <c r="I33" s="425">
        <v>45177</v>
      </c>
      <c r="J33" s="426">
        <f>I33+5</f>
        <v>45182</v>
      </c>
      <c r="K33" s="518"/>
      <c r="L33" s="426">
        <f>I33+25</f>
        <v>45202</v>
      </c>
      <c r="M33" s="412">
        <f>I33+29</f>
        <v>45206</v>
      </c>
      <c r="N33" s="412">
        <f>I33+32</f>
        <v>45209</v>
      </c>
      <c r="O33" s="412">
        <f>I33+34</f>
        <v>45211</v>
      </c>
    </row>
    <row r="34" spans="1:15" s="14" customFormat="1" ht="20.25" hidden="1" customHeight="1" thickBot="1">
      <c r="A34" s="398"/>
      <c r="B34" s="398"/>
      <c r="C34" s="965"/>
      <c r="D34" s="414"/>
      <c r="E34" s="414"/>
      <c r="F34" s="415"/>
      <c r="G34" s="156"/>
      <c r="H34" s="422"/>
      <c r="I34" s="427"/>
      <c r="J34" s="427"/>
      <c r="K34" s="487"/>
      <c r="L34" s="427"/>
      <c r="M34" s="414"/>
      <c r="N34" s="414"/>
      <c r="O34" s="414"/>
    </row>
    <row r="35" spans="1:15" s="14" customFormat="1" ht="20.25" hidden="1" customHeight="1" thickTop="1">
      <c r="A35" s="398"/>
      <c r="B35" s="398"/>
      <c r="C35" s="964" t="s">
        <v>606</v>
      </c>
      <c r="D35" s="408" t="s">
        <v>1850</v>
      </c>
      <c r="E35" s="408">
        <v>45179</v>
      </c>
      <c r="F35" s="409">
        <v>45181</v>
      </c>
      <c r="G35" s="421" t="s">
        <v>2235</v>
      </c>
      <c r="H35" s="411" t="s">
        <v>1854</v>
      </c>
      <c r="I35" s="425">
        <v>45184</v>
      </c>
      <c r="J35" s="426">
        <f>I35+5</f>
        <v>45189</v>
      </c>
      <c r="K35" s="518"/>
      <c r="L35" s="426">
        <f>I35+25</f>
        <v>45209</v>
      </c>
      <c r="M35" s="412">
        <f>I35+29</f>
        <v>45213</v>
      </c>
      <c r="N35" s="412">
        <f>I35+32</f>
        <v>45216</v>
      </c>
      <c r="O35" s="412">
        <f>I35+34</f>
        <v>45218</v>
      </c>
    </row>
    <row r="36" spans="1:15" s="14" customFormat="1" ht="20.25" hidden="1" customHeight="1" thickBot="1">
      <c r="A36" s="398"/>
      <c r="B36" s="398"/>
      <c r="C36" s="965"/>
      <c r="D36" s="414"/>
      <c r="E36" s="414"/>
      <c r="F36" s="415"/>
      <c r="G36" s="156"/>
      <c r="H36" s="422"/>
      <c r="I36" s="427"/>
      <c r="J36" s="427"/>
      <c r="K36" s="487"/>
      <c r="L36" s="427"/>
      <c r="M36" s="414"/>
      <c r="N36" s="414"/>
      <c r="O36" s="414"/>
    </row>
    <row r="37" spans="1:15" s="14" customFormat="1" ht="20.25" hidden="1" customHeight="1" thickTop="1">
      <c r="A37" s="398" t="s">
        <v>1851</v>
      </c>
      <c r="B37" s="398"/>
      <c r="C37" s="1443" t="s">
        <v>1852</v>
      </c>
      <c r="D37" s="408" t="s">
        <v>1853</v>
      </c>
      <c r="E37" s="408">
        <v>45186</v>
      </c>
      <c r="F37" s="409">
        <v>45187</v>
      </c>
      <c r="G37" s="421" t="s">
        <v>340</v>
      </c>
      <c r="H37" s="411" t="s">
        <v>1858</v>
      </c>
      <c r="I37" s="425">
        <v>45191</v>
      </c>
      <c r="J37" s="426">
        <f>I37+5</f>
        <v>45196</v>
      </c>
      <c r="K37" s="518"/>
      <c r="L37" s="426">
        <f>I37+25</f>
        <v>45216</v>
      </c>
      <c r="M37" s="412">
        <f>I37+29</f>
        <v>45220</v>
      </c>
      <c r="N37" s="412">
        <f>I37+32</f>
        <v>45223</v>
      </c>
      <c r="O37" s="412">
        <f>I37+34</f>
        <v>45225</v>
      </c>
    </row>
    <row r="38" spans="1:15" ht="13.5" hidden="1" thickBot="1"/>
    <row r="39" spans="1:15" s="14" customFormat="1" ht="20.25" hidden="1" customHeight="1" thickTop="1">
      <c r="A39" s="398" t="s">
        <v>1855</v>
      </c>
      <c r="B39" s="398"/>
      <c r="C39" s="964" t="s">
        <v>1856</v>
      </c>
      <c r="D39" s="408" t="s">
        <v>1857</v>
      </c>
      <c r="E39" s="408">
        <v>45196</v>
      </c>
      <c r="F39" s="409">
        <v>45197</v>
      </c>
      <c r="G39" s="421" t="s">
        <v>251</v>
      </c>
      <c r="H39" s="411" t="s">
        <v>1861</v>
      </c>
      <c r="I39" s="425">
        <v>45198</v>
      </c>
      <c r="J39" s="426">
        <f>I39+5</f>
        <v>45203</v>
      </c>
      <c r="K39" s="518"/>
      <c r="L39" s="426">
        <f>I39+25</f>
        <v>45223</v>
      </c>
      <c r="M39" s="412">
        <f>I39+29</f>
        <v>45227</v>
      </c>
      <c r="N39" s="412">
        <f>I39+32</f>
        <v>45230</v>
      </c>
      <c r="O39" s="412">
        <f>I39+34</f>
        <v>45232</v>
      </c>
    </row>
    <row r="40" spans="1:15" s="14" customFormat="1" ht="20.25" hidden="1" customHeight="1" thickBot="1">
      <c r="A40" s="398"/>
      <c r="B40" s="398"/>
      <c r="C40" s="965"/>
      <c r="D40" s="414"/>
      <c r="E40" s="414"/>
      <c r="F40" s="415"/>
      <c r="G40" s="156"/>
      <c r="H40" s="422"/>
      <c r="I40" s="427"/>
      <c r="J40" s="427"/>
      <c r="K40" s="487"/>
      <c r="L40" s="427"/>
      <c r="M40" s="414"/>
      <c r="N40" s="414"/>
      <c r="O40" s="414"/>
    </row>
    <row r="41" spans="1:15" s="14" customFormat="1" ht="20.25" hidden="1" customHeight="1" thickTop="1">
      <c r="A41" s="398"/>
      <c r="B41" s="398"/>
      <c r="C41" s="964" t="s">
        <v>1859</v>
      </c>
      <c r="D41" s="408" t="s">
        <v>1860</v>
      </c>
      <c r="E41" s="408">
        <v>45200</v>
      </c>
      <c r="F41" s="409">
        <v>45200</v>
      </c>
      <c r="G41" s="421" t="s">
        <v>382</v>
      </c>
      <c r="H41" s="411" t="s">
        <v>1863</v>
      </c>
      <c r="I41" s="425">
        <v>45205</v>
      </c>
      <c r="J41" s="426">
        <f>I41+5</f>
        <v>45210</v>
      </c>
      <c r="K41" s="518"/>
      <c r="L41" s="426">
        <f>I41+25</f>
        <v>45230</v>
      </c>
      <c r="M41" s="412">
        <f>I41+29</f>
        <v>45234</v>
      </c>
      <c r="N41" s="412">
        <f>I41+32</f>
        <v>45237</v>
      </c>
      <c r="O41" s="412">
        <f>I41+34</f>
        <v>45239</v>
      </c>
    </row>
    <row r="42" spans="1:15" s="14" customFormat="1" ht="20.25" hidden="1" customHeight="1" thickBot="1">
      <c r="A42" s="398"/>
      <c r="B42" s="398"/>
      <c r="C42" s="965"/>
      <c r="D42" s="414"/>
      <c r="E42" s="414"/>
      <c r="F42" s="415"/>
      <c r="G42" s="156"/>
      <c r="H42" s="422"/>
      <c r="I42" s="427"/>
      <c r="J42" s="427"/>
      <c r="K42" s="487"/>
      <c r="L42" s="427"/>
      <c r="M42" s="414"/>
      <c r="N42" s="414"/>
      <c r="O42" s="414"/>
    </row>
    <row r="43" spans="1:15" s="14" customFormat="1" ht="20.25" hidden="1" customHeight="1" thickTop="1">
      <c r="A43" s="398"/>
      <c r="B43" s="398"/>
      <c r="C43" s="1455" t="s">
        <v>1817</v>
      </c>
      <c r="D43" s="408" t="s">
        <v>1862</v>
      </c>
      <c r="E43" s="408">
        <v>45206</v>
      </c>
      <c r="F43" s="409">
        <v>45207</v>
      </c>
      <c r="G43" s="421" t="s">
        <v>164</v>
      </c>
      <c r="H43" s="411" t="s">
        <v>1867</v>
      </c>
      <c r="I43" s="425">
        <v>45212</v>
      </c>
      <c r="J43" s="426">
        <f>I43+5</f>
        <v>45217</v>
      </c>
      <c r="K43" s="518"/>
      <c r="L43" s="426">
        <f>I43+25</f>
        <v>45237</v>
      </c>
      <c r="M43" s="412">
        <f>I43+29</f>
        <v>45241</v>
      </c>
      <c r="N43" s="412">
        <f>I43+32</f>
        <v>45244</v>
      </c>
      <c r="O43" s="412">
        <f>I43+34</f>
        <v>45246</v>
      </c>
    </row>
    <row r="44" spans="1:15" s="14" customFormat="1" ht="20.25" hidden="1" customHeight="1" thickBot="1">
      <c r="A44" s="398"/>
      <c r="B44" s="398"/>
      <c r="C44" s="965"/>
      <c r="D44" s="414"/>
      <c r="E44" s="414"/>
      <c r="F44" s="415"/>
      <c r="G44" s="156"/>
      <c r="H44" s="422"/>
      <c r="I44" s="427"/>
      <c r="J44" s="427"/>
      <c r="K44" s="487"/>
      <c r="L44" s="427"/>
      <c r="M44" s="414"/>
      <c r="N44" s="414"/>
      <c r="O44" s="414"/>
    </row>
    <row r="45" spans="1:15" s="14" customFormat="1" ht="20.25" hidden="1" customHeight="1" thickTop="1">
      <c r="A45" s="398" t="s">
        <v>1864</v>
      </c>
      <c r="B45" s="398"/>
      <c r="C45" s="964" t="s">
        <v>1865</v>
      </c>
      <c r="D45" s="408" t="s">
        <v>1866</v>
      </c>
      <c r="E45" s="408">
        <v>45215</v>
      </c>
      <c r="F45" s="409">
        <v>45217</v>
      </c>
      <c r="G45" s="489" t="s">
        <v>404</v>
      </c>
      <c r="H45" s="411" t="s">
        <v>1871</v>
      </c>
      <c r="I45" s="425">
        <v>45219</v>
      </c>
      <c r="J45" s="518"/>
      <c r="K45" s="518"/>
      <c r="L45" s="518"/>
      <c r="M45" s="453"/>
      <c r="N45" s="453"/>
      <c r="O45" s="453"/>
    </row>
    <row r="46" spans="1:15" s="14" customFormat="1" ht="20.25" hidden="1" customHeight="1" thickBot="1">
      <c r="A46" s="398"/>
      <c r="B46" s="398"/>
      <c r="C46" s="965"/>
      <c r="D46" s="414"/>
      <c r="E46" s="414"/>
      <c r="F46" s="415"/>
      <c r="G46" s="536" t="s">
        <v>2267</v>
      </c>
      <c r="H46" s="422"/>
      <c r="I46" s="427"/>
      <c r="J46" s="487"/>
      <c r="K46" s="487"/>
      <c r="L46" s="487"/>
      <c r="M46" s="170"/>
      <c r="N46" s="170"/>
      <c r="O46" s="170"/>
    </row>
    <row r="47" spans="1:15" s="14" customFormat="1" ht="20.25" hidden="1" customHeight="1" thickTop="1">
      <c r="A47" s="398" t="s">
        <v>1868</v>
      </c>
      <c r="B47" s="398"/>
      <c r="C47" s="964" t="s">
        <v>1869</v>
      </c>
      <c r="D47" s="408" t="s">
        <v>1870</v>
      </c>
      <c r="E47" s="408">
        <v>45221</v>
      </c>
      <c r="F47" s="409">
        <v>45222</v>
      </c>
      <c r="G47" s="421" t="s">
        <v>2797</v>
      </c>
      <c r="H47" s="411" t="s">
        <v>1873</v>
      </c>
      <c r="I47" s="425">
        <v>45226</v>
      </c>
      <c r="J47" s="426">
        <f>I47+5</f>
        <v>45231</v>
      </c>
      <c r="K47" s="518"/>
      <c r="L47" s="426">
        <f>I47+25</f>
        <v>45251</v>
      </c>
      <c r="M47" s="412">
        <f>I47+29</f>
        <v>45255</v>
      </c>
      <c r="N47" s="412">
        <f>I47+32</f>
        <v>45258</v>
      </c>
      <c r="O47" s="412">
        <f>I47+34</f>
        <v>45260</v>
      </c>
    </row>
    <row r="48" spans="1:15" s="14" customFormat="1" ht="20.25" hidden="1" customHeight="1" thickBot="1">
      <c r="A48" s="398"/>
      <c r="B48" s="398"/>
      <c r="C48" s="965"/>
      <c r="D48" s="414"/>
      <c r="E48" s="414"/>
      <c r="F48" s="415"/>
      <c r="G48" s="156"/>
      <c r="H48" s="422"/>
      <c r="I48" s="427"/>
      <c r="J48" s="427"/>
      <c r="K48" s="487"/>
      <c r="L48" s="427"/>
      <c r="M48" s="414"/>
      <c r="N48" s="414"/>
      <c r="O48" s="414"/>
    </row>
    <row r="49" spans="1:15" s="14" customFormat="1" ht="20.25" hidden="1" customHeight="1" thickTop="1">
      <c r="A49" s="398" t="s">
        <v>586</v>
      </c>
      <c r="B49" s="398"/>
      <c r="C49" s="964" t="s">
        <v>246</v>
      </c>
      <c r="D49" s="408" t="s">
        <v>1872</v>
      </c>
      <c r="E49" s="408">
        <v>45228</v>
      </c>
      <c r="F49" s="409">
        <v>45228</v>
      </c>
      <c r="G49" s="421" t="s">
        <v>2798</v>
      </c>
      <c r="H49" s="411" t="s">
        <v>1875</v>
      </c>
      <c r="I49" s="425">
        <v>45233</v>
      </c>
      <c r="J49" s="426">
        <f>I49+5</f>
        <v>45238</v>
      </c>
      <c r="K49" s="518"/>
      <c r="L49" s="426">
        <f>I49+25</f>
        <v>45258</v>
      </c>
      <c r="M49" s="412">
        <f>I49+29</f>
        <v>45262</v>
      </c>
      <c r="N49" s="412">
        <f>I49+32</f>
        <v>45265</v>
      </c>
      <c r="O49" s="412">
        <f>I49+34</f>
        <v>45267</v>
      </c>
    </row>
    <row r="50" spans="1:15" s="14" customFormat="1" ht="20.25" hidden="1" customHeight="1" thickBot="1">
      <c r="A50" s="398"/>
      <c r="B50" s="398"/>
      <c r="C50" s="965"/>
      <c r="D50" s="414"/>
      <c r="E50" s="414"/>
      <c r="F50" s="415"/>
      <c r="G50" s="156"/>
      <c r="H50" s="422"/>
      <c r="I50" s="427"/>
      <c r="J50" s="427"/>
      <c r="K50" s="487"/>
      <c r="L50" s="427"/>
      <c r="M50" s="414"/>
      <c r="N50" s="414"/>
      <c r="O50" s="414"/>
    </row>
    <row r="51" spans="1:15" s="14" customFormat="1" ht="20.25" hidden="1" customHeight="1" thickTop="1">
      <c r="A51" s="398"/>
      <c r="B51" s="398"/>
      <c r="C51" s="964" t="s">
        <v>1859</v>
      </c>
      <c r="D51" s="408" t="s">
        <v>1874</v>
      </c>
      <c r="E51" s="408">
        <v>45234</v>
      </c>
      <c r="F51" s="409">
        <v>45237</v>
      </c>
      <c r="G51" s="1455" t="s">
        <v>2274</v>
      </c>
      <c r="H51" s="411" t="s">
        <v>1876</v>
      </c>
      <c r="I51" s="425">
        <v>45240</v>
      </c>
      <c r="J51" s="426">
        <f>I51+5</f>
        <v>45245</v>
      </c>
      <c r="K51" s="518"/>
      <c r="L51" s="426">
        <f>I51+25</f>
        <v>45265</v>
      </c>
      <c r="M51" s="412">
        <f>I51+29</f>
        <v>45269</v>
      </c>
      <c r="N51" s="412">
        <f>I51+32</f>
        <v>45272</v>
      </c>
      <c r="O51" s="412">
        <f>I51+34</f>
        <v>45274</v>
      </c>
    </row>
    <row r="52" spans="1:15" s="14" customFormat="1" ht="20.25" hidden="1" customHeight="1" thickBot="1">
      <c r="A52" s="398"/>
      <c r="B52" s="398"/>
      <c r="C52" s="965"/>
      <c r="D52" s="414"/>
      <c r="E52" s="414"/>
      <c r="F52" s="415"/>
      <c r="G52" s="156"/>
      <c r="H52" s="422"/>
      <c r="I52" s="427"/>
      <c r="J52" s="427"/>
      <c r="K52" s="487"/>
      <c r="L52" s="427"/>
      <c r="M52" s="414"/>
      <c r="N52" s="414"/>
      <c r="O52" s="414"/>
    </row>
    <row r="53" spans="1:15" s="14" customFormat="1" ht="20.25" hidden="1" customHeight="1" thickTop="1">
      <c r="A53" s="398" t="s">
        <v>1817</v>
      </c>
      <c r="B53" s="398"/>
      <c r="C53" s="964" t="s">
        <v>1877</v>
      </c>
      <c r="D53" s="408" t="s">
        <v>1878</v>
      </c>
      <c r="E53" s="408">
        <v>45244</v>
      </c>
      <c r="F53" s="409">
        <v>45246</v>
      </c>
      <c r="G53" s="1455" t="s">
        <v>2799</v>
      </c>
      <c r="H53" s="411" t="s">
        <v>1879</v>
      </c>
      <c r="I53" s="425">
        <v>45247</v>
      </c>
      <c r="J53" s="426">
        <f>I53+5</f>
        <v>45252</v>
      </c>
      <c r="K53" s="518"/>
      <c r="L53" s="426">
        <f>I53+25</f>
        <v>45272</v>
      </c>
      <c r="M53" s="412">
        <f>I53+29</f>
        <v>45276</v>
      </c>
      <c r="N53" s="412">
        <f>I53+32</f>
        <v>45279</v>
      </c>
      <c r="O53" s="412">
        <f>I53+34</f>
        <v>45281</v>
      </c>
    </row>
    <row r="54" spans="1:15" ht="13.5" hidden="1" thickBot="1"/>
    <row r="55" spans="1:15" s="14" customFormat="1" ht="20.25" hidden="1" customHeight="1" thickTop="1">
      <c r="A55" s="398" t="s">
        <v>606</v>
      </c>
      <c r="B55" s="398"/>
      <c r="C55" s="1455" t="s">
        <v>1880</v>
      </c>
      <c r="D55" s="408" t="s">
        <v>1881</v>
      </c>
      <c r="E55" s="408">
        <v>45253</v>
      </c>
      <c r="F55" s="409">
        <v>45253</v>
      </c>
      <c r="G55" s="1455" t="s">
        <v>2800</v>
      </c>
      <c r="H55" s="411" t="s">
        <v>1882</v>
      </c>
      <c r="I55" s="425">
        <v>45254</v>
      </c>
      <c r="J55" s="426">
        <f>I55+5</f>
        <v>45259</v>
      </c>
      <c r="K55" s="518"/>
      <c r="L55" s="426">
        <f>I55+25</f>
        <v>45279</v>
      </c>
      <c r="M55" s="412">
        <f>I55+29</f>
        <v>45283</v>
      </c>
      <c r="N55" s="412">
        <f>I55+32</f>
        <v>45286</v>
      </c>
      <c r="O55" s="412">
        <f>I55+34</f>
        <v>45288</v>
      </c>
    </row>
    <row r="56" spans="1:15" s="14" customFormat="1" ht="20.25" hidden="1" customHeight="1" thickBot="1">
      <c r="A56" s="398"/>
      <c r="B56" s="398"/>
      <c r="C56" s="965"/>
      <c r="D56" s="414"/>
      <c r="E56" s="414"/>
      <c r="F56" s="415"/>
      <c r="G56" s="156"/>
      <c r="H56" s="422"/>
      <c r="I56" s="427"/>
      <c r="J56" s="427"/>
      <c r="K56" s="487"/>
      <c r="L56" s="427"/>
      <c r="M56" s="414"/>
      <c r="N56" s="414"/>
      <c r="O56" s="414"/>
    </row>
    <row r="57" spans="1:15" s="14" customFormat="1" ht="20.25" hidden="1" customHeight="1" thickTop="1">
      <c r="A57" s="398" t="s">
        <v>1883</v>
      </c>
      <c r="B57" s="398"/>
      <c r="C57" s="1443" t="s">
        <v>1865</v>
      </c>
      <c r="D57" s="408" t="s">
        <v>1884</v>
      </c>
      <c r="E57" s="408">
        <v>45257</v>
      </c>
      <c r="F57" s="409">
        <v>45258</v>
      </c>
      <c r="G57" s="489" t="s">
        <v>404</v>
      </c>
      <c r="H57" s="411" t="s">
        <v>1887</v>
      </c>
      <c r="I57" s="425">
        <v>45261</v>
      </c>
      <c r="J57" s="518"/>
      <c r="K57" s="518"/>
      <c r="L57" s="1619" t="s">
        <v>2802</v>
      </c>
      <c r="M57" s="453"/>
      <c r="N57" s="1593" t="s">
        <v>2803</v>
      </c>
      <c r="O57" s="453"/>
    </row>
    <row r="58" spans="1:15" s="14" customFormat="1" ht="20.25" hidden="1" customHeight="1" thickBot="1">
      <c r="A58" s="398"/>
      <c r="B58" s="398"/>
      <c r="C58" s="965"/>
      <c r="D58" s="414"/>
      <c r="E58" s="414"/>
      <c r="F58" s="415"/>
      <c r="G58" s="156"/>
      <c r="H58" s="422"/>
      <c r="I58" s="427"/>
      <c r="J58" s="487"/>
      <c r="K58" s="487"/>
      <c r="L58" s="670"/>
      <c r="M58" s="170"/>
      <c r="N58" s="671"/>
      <c r="O58" s="170"/>
    </row>
    <row r="59" spans="1:15" s="14" customFormat="1" ht="20.25" hidden="1" customHeight="1" thickTop="1">
      <c r="A59" s="398" t="s">
        <v>1885</v>
      </c>
      <c r="B59" s="398"/>
      <c r="C59" s="1455" t="s">
        <v>606</v>
      </c>
      <c r="D59" s="408" t="s">
        <v>1886</v>
      </c>
      <c r="E59" s="408">
        <v>45267</v>
      </c>
      <c r="F59" s="409">
        <v>45268</v>
      </c>
      <c r="G59" s="1455" t="s">
        <v>2796</v>
      </c>
      <c r="H59" s="411" t="s">
        <v>1888</v>
      </c>
      <c r="I59" s="425">
        <v>45268</v>
      </c>
      <c r="J59" s="426">
        <f>I59+5</f>
        <v>45273</v>
      </c>
      <c r="K59" s="518"/>
      <c r="L59" s="426">
        <f>I59+25</f>
        <v>45293</v>
      </c>
      <c r="M59" s="412">
        <f>I59+29</f>
        <v>45297</v>
      </c>
      <c r="N59" s="412">
        <f>I59+32</f>
        <v>45300</v>
      </c>
      <c r="O59" s="412">
        <f>I59+34</f>
        <v>45302</v>
      </c>
    </row>
    <row r="60" spans="1:15" s="14" customFormat="1" ht="20.25" hidden="1" customHeight="1" thickBot="1">
      <c r="A60" s="398"/>
      <c r="B60" s="398"/>
      <c r="C60" s="965"/>
      <c r="D60" s="414"/>
      <c r="E60" s="414"/>
      <c r="F60" s="415"/>
      <c r="G60" s="156"/>
      <c r="H60" s="422"/>
      <c r="I60" s="427"/>
      <c r="J60" s="427"/>
      <c r="K60" s="487"/>
      <c r="L60" s="427"/>
      <c r="M60" s="414"/>
      <c r="N60" s="414"/>
      <c r="O60" s="414"/>
    </row>
    <row r="61" spans="1:15" s="14" customFormat="1" ht="20.25" hidden="1" customHeight="1" thickTop="1">
      <c r="A61" s="398"/>
      <c r="B61" s="398"/>
      <c r="C61" s="964"/>
      <c r="D61" s="408"/>
      <c r="E61" s="408"/>
      <c r="F61" s="409"/>
      <c r="G61" s="1455" t="s">
        <v>2235</v>
      </c>
      <c r="H61" s="411" t="s">
        <v>1892</v>
      </c>
      <c r="I61" s="425">
        <v>45275</v>
      </c>
      <c r="J61" s="426">
        <f>I61+5</f>
        <v>45280</v>
      </c>
      <c r="K61" s="518"/>
      <c r="L61" s="426">
        <f>I61+25</f>
        <v>45300</v>
      </c>
      <c r="M61" s="412">
        <f>I61+29</f>
        <v>45304</v>
      </c>
      <c r="N61" s="412">
        <f>I61+32</f>
        <v>45307</v>
      </c>
      <c r="O61" s="412">
        <f>I61+34</f>
        <v>45309</v>
      </c>
    </row>
    <row r="62" spans="1:15" s="14" customFormat="1" ht="20.25" hidden="1" customHeight="1" thickBot="1">
      <c r="A62" s="398"/>
      <c r="B62" s="398"/>
      <c r="C62" s="965"/>
      <c r="D62" s="414"/>
      <c r="E62" s="414"/>
      <c r="F62" s="415"/>
      <c r="G62" s="156"/>
      <c r="H62" s="422"/>
      <c r="I62" s="427"/>
      <c r="J62" s="427"/>
      <c r="K62" s="487"/>
      <c r="L62" s="427"/>
      <c r="M62" s="414"/>
      <c r="N62" s="414"/>
      <c r="O62" s="414"/>
    </row>
    <row r="63" spans="1:15" s="14" customFormat="1" ht="20.25" hidden="1" customHeight="1" thickTop="1" thickBot="1">
      <c r="A63" s="398" t="s">
        <v>1889</v>
      </c>
      <c r="B63" s="398"/>
      <c r="C63" s="964" t="s">
        <v>1890</v>
      </c>
      <c r="D63" s="408" t="s">
        <v>1891</v>
      </c>
      <c r="E63" s="408">
        <v>45277</v>
      </c>
      <c r="F63" s="409">
        <v>45279</v>
      </c>
      <c r="G63" s="1455" t="s">
        <v>340</v>
      </c>
      <c r="H63" s="411" t="s">
        <v>1896</v>
      </c>
      <c r="I63" s="425">
        <v>45282</v>
      </c>
      <c r="J63" s="426">
        <f>I63+5</f>
        <v>45287</v>
      </c>
      <c r="K63" s="518"/>
      <c r="L63" s="426">
        <f>I63+25</f>
        <v>45307</v>
      </c>
      <c r="M63" s="412">
        <f>I63+29</f>
        <v>45311</v>
      </c>
      <c r="N63" s="412">
        <f>I63+32</f>
        <v>45314</v>
      </c>
      <c r="O63" s="412">
        <f>I63+34</f>
        <v>45316</v>
      </c>
    </row>
    <row r="64" spans="1:15" s="14" customFormat="1" ht="20.25" hidden="1" customHeight="1" thickTop="1" thickBot="1">
      <c r="A64" s="398" t="s">
        <v>1817</v>
      </c>
      <c r="B64" s="398"/>
      <c r="C64" s="1443" t="s">
        <v>1893</v>
      </c>
      <c r="D64" s="408" t="s">
        <v>1894</v>
      </c>
      <c r="E64" s="408">
        <v>45280</v>
      </c>
      <c r="F64" s="409">
        <v>45281</v>
      </c>
      <c r="G64" s="156"/>
      <c r="H64" s="422"/>
      <c r="I64" s="427"/>
      <c r="J64" s="427"/>
      <c r="K64" s="487"/>
      <c r="L64" s="427"/>
      <c r="M64" s="414"/>
      <c r="N64" s="414"/>
      <c r="O64" s="414"/>
    </row>
    <row r="65" spans="1:15" s="14" customFormat="1" ht="20.25" hidden="1" customHeight="1" thickTop="1">
      <c r="A65" s="398"/>
      <c r="B65" s="398"/>
      <c r="C65" s="1455" t="s">
        <v>1880</v>
      </c>
      <c r="D65" s="408" t="s">
        <v>1895</v>
      </c>
      <c r="E65" s="408">
        <v>45286</v>
      </c>
      <c r="F65" s="409">
        <v>45287</v>
      </c>
      <c r="G65" s="1455" t="s">
        <v>251</v>
      </c>
      <c r="H65" s="411" t="s">
        <v>1897</v>
      </c>
      <c r="I65" s="425">
        <v>45289</v>
      </c>
      <c r="J65" s="426">
        <f>I65+5</f>
        <v>45294</v>
      </c>
      <c r="K65" s="518"/>
      <c r="L65" s="426">
        <f>I65+25</f>
        <v>45314</v>
      </c>
      <c r="M65" s="412">
        <f>I65+29</f>
        <v>45318</v>
      </c>
      <c r="N65" s="412">
        <f>I65+32</f>
        <v>45321</v>
      </c>
      <c r="O65" s="412">
        <f>I65+34</f>
        <v>45323</v>
      </c>
    </row>
    <row r="66" spans="1:15" s="14" customFormat="1" ht="20.25" hidden="1" customHeight="1" thickBot="1">
      <c r="A66" s="398"/>
      <c r="B66" s="398"/>
      <c r="C66" s="965"/>
      <c r="D66" s="414"/>
      <c r="E66" s="414"/>
      <c r="F66" s="415"/>
      <c r="G66" s="156"/>
      <c r="H66" s="422"/>
      <c r="I66" s="427"/>
      <c r="J66" s="427"/>
      <c r="K66" s="487"/>
      <c r="L66" s="427"/>
      <c r="M66" s="414"/>
      <c r="N66" s="414"/>
      <c r="O66" s="414"/>
    </row>
    <row r="67" spans="1:15" s="14" customFormat="1" ht="20.25" hidden="1" customHeight="1" thickTop="1">
      <c r="A67" s="398" t="s">
        <v>1898</v>
      </c>
      <c r="B67" s="398"/>
      <c r="C67" s="1443" t="s">
        <v>1877</v>
      </c>
      <c r="D67" s="408" t="s">
        <v>1899</v>
      </c>
      <c r="E67" s="408">
        <v>44928</v>
      </c>
      <c r="F67" s="409">
        <v>44929</v>
      </c>
      <c r="G67" s="1455" t="s">
        <v>382</v>
      </c>
      <c r="H67" s="411" t="s">
        <v>1900</v>
      </c>
      <c r="I67" s="425">
        <v>45296</v>
      </c>
      <c r="J67" s="426">
        <f>I67+5</f>
        <v>45301</v>
      </c>
      <c r="K67" s="518"/>
      <c r="L67" s="426">
        <f>I67+25</f>
        <v>45321</v>
      </c>
      <c r="M67" s="412">
        <f>I67+29</f>
        <v>45325</v>
      </c>
      <c r="N67" s="412">
        <f>I67+32</f>
        <v>45328</v>
      </c>
      <c r="O67" s="412">
        <f>I67+34</f>
        <v>45330</v>
      </c>
    </row>
    <row r="68" spans="1:15" s="14" customFormat="1" ht="20.25" hidden="1" customHeight="1" thickBot="1">
      <c r="A68" s="398"/>
      <c r="B68" s="398"/>
      <c r="C68" s="965"/>
      <c r="D68" s="414"/>
      <c r="E68" s="414"/>
      <c r="F68" s="415"/>
      <c r="G68" s="156"/>
      <c r="H68" s="422"/>
      <c r="I68" s="427"/>
      <c r="J68" s="427"/>
      <c r="K68" s="487"/>
      <c r="L68" s="427"/>
      <c r="M68" s="414"/>
      <c r="N68" s="414"/>
      <c r="O68" s="414"/>
    </row>
    <row r="69" spans="1:15" s="14" customFormat="1" ht="20.25" hidden="1" customHeight="1" thickTop="1">
      <c r="A69" s="398" t="s">
        <v>606</v>
      </c>
      <c r="B69" s="398"/>
      <c r="C69" s="1455" t="s">
        <v>1865</v>
      </c>
      <c r="D69" s="408" t="s">
        <v>1901</v>
      </c>
      <c r="E69" s="408">
        <v>45300</v>
      </c>
      <c r="F69" s="409">
        <v>45302</v>
      </c>
      <c r="G69" s="1455" t="s">
        <v>164</v>
      </c>
      <c r="H69" s="411" t="s">
        <v>1902</v>
      </c>
      <c r="I69" s="425">
        <v>45303</v>
      </c>
      <c r="J69" s="426">
        <f t="shared" ref="J69" si="25">I69+5</f>
        <v>45308</v>
      </c>
      <c r="K69" s="518"/>
      <c r="L69" s="426">
        <f t="shared" ref="L69" si="26">I69+25</f>
        <v>45328</v>
      </c>
      <c r="M69" s="412">
        <f t="shared" ref="M69" si="27">I69+29</f>
        <v>45332</v>
      </c>
      <c r="N69" s="412">
        <f t="shared" ref="N69" si="28">I69+32</f>
        <v>45335</v>
      </c>
      <c r="O69" s="412">
        <f t="shared" ref="O69" si="29">I69+34</f>
        <v>45337</v>
      </c>
    </row>
    <row r="70" spans="1:15" ht="13.5" hidden="1" thickBot="1"/>
    <row r="71" spans="1:15" s="14" customFormat="1" ht="20.25" hidden="1" customHeight="1" thickTop="1">
      <c r="A71" s="398" t="s">
        <v>1903</v>
      </c>
      <c r="B71" s="398"/>
      <c r="C71" s="1455" t="s">
        <v>1904</v>
      </c>
      <c r="D71" s="408" t="s">
        <v>1905</v>
      </c>
      <c r="E71" s="408">
        <v>45311</v>
      </c>
      <c r="F71" s="409">
        <v>45313</v>
      </c>
      <c r="G71" s="1455" t="s">
        <v>1958</v>
      </c>
      <c r="H71" s="411" t="s">
        <v>1906</v>
      </c>
      <c r="I71" s="425">
        <v>45310</v>
      </c>
      <c r="J71" s="426">
        <f t="shared" ref="J71" si="30">I71+5</f>
        <v>45315</v>
      </c>
      <c r="K71" s="518"/>
      <c r="L71" s="426">
        <f t="shared" ref="L71" si="31">I71+25</f>
        <v>45335</v>
      </c>
      <c r="M71" s="412">
        <f t="shared" ref="M71" si="32">I71+29</f>
        <v>45339</v>
      </c>
      <c r="N71" s="412">
        <f t="shared" ref="N71" si="33">I71+32</f>
        <v>45342</v>
      </c>
      <c r="O71" s="412">
        <f t="shared" ref="O71" si="34">I71+34</f>
        <v>45344</v>
      </c>
    </row>
    <row r="72" spans="1:15" s="14" customFormat="1" ht="20.25" hidden="1" customHeight="1" thickBot="1">
      <c r="A72" s="398"/>
      <c r="B72" s="398"/>
      <c r="C72" s="965"/>
      <c r="D72" s="414"/>
      <c r="E72" s="414"/>
      <c r="F72" s="415"/>
      <c r="G72" s="156"/>
      <c r="H72" s="422"/>
      <c r="I72" s="427"/>
      <c r="J72" s="427"/>
      <c r="K72" s="487"/>
      <c r="L72" s="427"/>
      <c r="M72" s="414"/>
      <c r="N72" s="414"/>
      <c r="O72" s="414"/>
    </row>
    <row r="73" spans="1:15" s="14" customFormat="1" ht="20.25" hidden="1" customHeight="1" thickTop="1">
      <c r="A73" s="398"/>
      <c r="B73" s="398"/>
      <c r="C73" s="1455" t="s">
        <v>1893</v>
      </c>
      <c r="D73" s="408" t="s">
        <v>1907</v>
      </c>
      <c r="E73" s="408">
        <v>45319</v>
      </c>
      <c r="F73" s="409">
        <v>45322</v>
      </c>
      <c r="G73" s="1455" t="s">
        <v>2797</v>
      </c>
      <c r="H73" s="411" t="s">
        <v>1908</v>
      </c>
      <c r="I73" s="425">
        <v>45317</v>
      </c>
      <c r="J73" s="426">
        <f t="shared" ref="J73" si="35">I73+5</f>
        <v>45322</v>
      </c>
      <c r="K73" s="518"/>
      <c r="L73" s="426">
        <f t="shared" ref="L73" si="36">I73+25</f>
        <v>45342</v>
      </c>
      <c r="M73" s="412">
        <f t="shared" ref="M73" si="37">I73+29</f>
        <v>45346</v>
      </c>
      <c r="N73" s="412">
        <f t="shared" ref="N73" si="38">I73+32</f>
        <v>45349</v>
      </c>
      <c r="O73" s="412">
        <f t="shared" ref="O73" si="39">I73+34</f>
        <v>45351</v>
      </c>
    </row>
    <row r="74" spans="1:15" s="14" customFormat="1" ht="20.25" hidden="1" customHeight="1" thickBot="1">
      <c r="A74" s="398"/>
      <c r="B74" s="398"/>
      <c r="C74" s="965"/>
      <c r="D74" s="414"/>
      <c r="E74" s="414"/>
      <c r="F74" s="415"/>
      <c r="G74" s="156"/>
      <c r="H74" s="422"/>
      <c r="I74" s="427"/>
      <c r="J74" s="427"/>
      <c r="K74" s="487"/>
      <c r="L74" s="427"/>
      <c r="M74" s="414"/>
      <c r="N74" s="414"/>
      <c r="O74" s="414"/>
    </row>
    <row r="75" spans="1:15" s="14" customFormat="1" ht="20.25" hidden="1" customHeight="1" thickTop="1">
      <c r="A75" s="398"/>
      <c r="B75" s="398"/>
      <c r="C75" s="1455" t="s">
        <v>1880</v>
      </c>
      <c r="D75" s="408" t="s">
        <v>1909</v>
      </c>
      <c r="E75" s="408">
        <v>45323</v>
      </c>
      <c r="F75" s="409">
        <v>45325</v>
      </c>
      <c r="G75" s="1455" t="s">
        <v>2804</v>
      </c>
      <c r="H75" s="411" t="s">
        <v>1910</v>
      </c>
      <c r="I75" s="425">
        <v>45324</v>
      </c>
      <c r="J75" s="426">
        <f t="shared" ref="J75" si="40">I75+5</f>
        <v>45329</v>
      </c>
      <c r="K75" s="518"/>
      <c r="L75" s="426">
        <f t="shared" ref="L75" si="41">I75+25</f>
        <v>45349</v>
      </c>
      <c r="M75" s="412">
        <f t="shared" ref="M75" si="42">I75+29</f>
        <v>45353</v>
      </c>
      <c r="N75" s="412">
        <f t="shared" ref="N75" si="43">I75+32</f>
        <v>45356</v>
      </c>
      <c r="O75" s="412">
        <f t="shared" ref="O75" si="44">I75+34</f>
        <v>45358</v>
      </c>
    </row>
    <row r="76" spans="1:15" s="14" customFormat="1" ht="20.25" hidden="1" customHeight="1" thickBot="1">
      <c r="A76" s="398"/>
      <c r="B76" s="398"/>
      <c r="C76" s="965"/>
      <c r="D76" s="414"/>
      <c r="E76" s="414"/>
      <c r="F76" s="415"/>
      <c r="G76" s="156"/>
      <c r="H76" s="422"/>
      <c r="I76" s="427"/>
      <c r="J76" s="427"/>
      <c r="K76" s="487"/>
      <c r="L76" s="427"/>
      <c r="M76" s="414"/>
      <c r="N76" s="414"/>
      <c r="O76" s="414"/>
    </row>
    <row r="77" spans="1:15" s="14" customFormat="1" ht="20.25" hidden="1" customHeight="1" thickTop="1">
      <c r="A77" s="398"/>
      <c r="B77" s="398"/>
      <c r="C77" s="1455" t="s">
        <v>1817</v>
      </c>
      <c r="D77" s="408" t="s">
        <v>1911</v>
      </c>
      <c r="E77" s="408">
        <v>45331</v>
      </c>
      <c r="F77" s="409">
        <v>45333</v>
      </c>
      <c r="G77" s="1443" t="s">
        <v>2798</v>
      </c>
      <c r="H77" s="411" t="s">
        <v>1912</v>
      </c>
      <c r="I77" s="425">
        <v>45331</v>
      </c>
      <c r="J77" s="426">
        <f t="shared" ref="J77" si="45">I77+5</f>
        <v>45336</v>
      </c>
      <c r="K77" s="518"/>
      <c r="L77" s="426">
        <f t="shared" ref="L77" si="46">I77+25</f>
        <v>45356</v>
      </c>
      <c r="M77" s="412">
        <f t="shared" ref="M77" si="47">I77+29</f>
        <v>45360</v>
      </c>
      <c r="N77" s="412">
        <f t="shared" ref="N77" si="48">I77+32</f>
        <v>45363</v>
      </c>
      <c r="O77" s="412">
        <f t="shared" ref="O77" si="49">I77+34</f>
        <v>45365</v>
      </c>
    </row>
    <row r="78" spans="1:15" s="14" customFormat="1" ht="20.25" hidden="1" customHeight="1" thickBot="1">
      <c r="A78" s="398"/>
      <c r="B78" s="398"/>
      <c r="C78" s="965"/>
      <c r="D78" s="414"/>
      <c r="E78" s="414"/>
      <c r="F78" s="415"/>
      <c r="G78" s="156"/>
      <c r="H78" s="422"/>
      <c r="I78" s="427"/>
      <c r="J78" s="427"/>
      <c r="K78" s="487"/>
      <c r="L78" s="427"/>
      <c r="M78" s="414"/>
      <c r="N78" s="414"/>
      <c r="O78" s="414"/>
    </row>
    <row r="79" spans="1:15" s="14" customFormat="1" ht="20.25" hidden="1" customHeight="1" thickTop="1">
      <c r="A79" s="398" t="s">
        <v>606</v>
      </c>
      <c r="B79" s="398"/>
      <c r="C79" s="1455" t="s">
        <v>1877</v>
      </c>
      <c r="D79" s="408" t="s">
        <v>1913</v>
      </c>
      <c r="E79" s="408">
        <v>45334</v>
      </c>
      <c r="F79" s="409">
        <v>45336</v>
      </c>
      <c r="G79" s="1443" t="s">
        <v>2805</v>
      </c>
      <c r="H79" s="411" t="s">
        <v>1914</v>
      </c>
      <c r="I79" s="425">
        <v>45338</v>
      </c>
      <c r="J79" s="426">
        <f t="shared" ref="J79" si="50">I79+5</f>
        <v>45343</v>
      </c>
      <c r="K79" s="518"/>
      <c r="L79" s="426">
        <f t="shared" ref="L79" si="51">I79+25</f>
        <v>45363</v>
      </c>
      <c r="M79" s="412">
        <f t="shared" ref="M79" si="52">I79+29</f>
        <v>45367</v>
      </c>
      <c r="N79" s="412">
        <f t="shared" ref="N79" si="53">I79+32</f>
        <v>45370</v>
      </c>
      <c r="O79" s="412">
        <f t="shared" ref="O79" si="54">I79+34</f>
        <v>45372</v>
      </c>
    </row>
    <row r="80" spans="1:15" s="14" customFormat="1" ht="20.25" hidden="1" customHeight="1" thickBot="1">
      <c r="A80" s="398"/>
      <c r="B80" s="398"/>
      <c r="C80" s="965"/>
      <c r="D80" s="414"/>
      <c r="E80" s="414"/>
      <c r="F80" s="415"/>
      <c r="G80" s="156"/>
      <c r="H80" s="422"/>
      <c r="I80" s="427"/>
      <c r="J80" s="427"/>
      <c r="K80" s="487"/>
      <c r="L80" s="427"/>
      <c r="M80" s="414"/>
      <c r="N80" s="414"/>
      <c r="O80" s="414"/>
    </row>
    <row r="81" spans="1:15" s="14" customFormat="1" ht="20.25" hidden="1" customHeight="1" thickTop="1">
      <c r="A81" s="398"/>
      <c r="B81" s="398"/>
      <c r="C81" s="1455"/>
      <c r="D81" s="408"/>
      <c r="E81" s="408"/>
      <c r="F81" s="409"/>
      <c r="G81" s="1706" t="s">
        <v>404</v>
      </c>
      <c r="H81" s="411" t="s">
        <v>1917</v>
      </c>
      <c r="I81" s="425">
        <v>45345</v>
      </c>
      <c r="J81" s="518"/>
      <c r="K81" s="518"/>
      <c r="L81" s="518"/>
      <c r="M81" s="453"/>
      <c r="N81" s="453"/>
      <c r="O81" s="453"/>
    </row>
    <row r="82" spans="1:15" s="14" customFormat="1" ht="20.25" hidden="1" customHeight="1" thickBot="1">
      <c r="A82" s="398"/>
      <c r="B82" s="398"/>
      <c r="C82" s="965"/>
      <c r="D82" s="414"/>
      <c r="E82" s="414"/>
      <c r="F82" s="415"/>
      <c r="G82" s="156"/>
      <c r="H82" s="422"/>
      <c r="I82" s="427"/>
      <c r="J82" s="487"/>
      <c r="K82" s="487"/>
      <c r="L82" s="487"/>
      <c r="M82" s="170"/>
      <c r="N82" s="170"/>
      <c r="O82" s="170"/>
    </row>
    <row r="83" spans="1:15" s="14" customFormat="1" ht="20.25" hidden="1" customHeight="1" thickTop="1">
      <c r="A83" s="398" t="s">
        <v>1918</v>
      </c>
      <c r="B83" s="398"/>
      <c r="C83" s="1455" t="s">
        <v>1865</v>
      </c>
      <c r="D83" s="408" t="s">
        <v>1919</v>
      </c>
      <c r="E83" s="408">
        <v>45348</v>
      </c>
      <c r="F83" s="409">
        <v>45350</v>
      </c>
      <c r="G83" s="1443" t="s">
        <v>2806</v>
      </c>
      <c r="H83" s="411" t="s">
        <v>1921</v>
      </c>
      <c r="I83" s="425">
        <v>45352</v>
      </c>
      <c r="J83" s="426">
        <f>I83+5</f>
        <v>45357</v>
      </c>
      <c r="K83" s="426">
        <f>I83+31</f>
        <v>45383</v>
      </c>
      <c r="L83" s="426">
        <f>I83+34</f>
        <v>45386</v>
      </c>
      <c r="M83" s="412">
        <f>I83+37</f>
        <v>45389</v>
      </c>
      <c r="N83" s="412">
        <f>I83+40</f>
        <v>45392</v>
      </c>
      <c r="O83" s="412">
        <f>I83+42</f>
        <v>45394</v>
      </c>
    </row>
    <row r="84" spans="1:15" s="14" customFormat="1" ht="20.25" hidden="1" customHeight="1" thickBot="1">
      <c r="A84" s="398"/>
      <c r="B84" s="398"/>
      <c r="C84" s="965"/>
      <c r="D84" s="414"/>
      <c r="E84" s="414"/>
      <c r="F84" s="415"/>
      <c r="G84" s="156"/>
      <c r="H84" s="422"/>
      <c r="I84" s="427"/>
      <c r="J84" s="427"/>
      <c r="K84" s="427"/>
      <c r="L84" s="427"/>
      <c r="M84" s="414"/>
      <c r="N84" s="414"/>
      <c r="O84" s="414"/>
    </row>
    <row r="85" spans="1:15" s="14" customFormat="1" ht="20.25" hidden="1" customHeight="1" thickTop="1" thickBot="1">
      <c r="A85" s="398"/>
      <c r="B85" s="398"/>
      <c r="C85" s="1455" t="s">
        <v>1893</v>
      </c>
      <c r="D85" s="408" t="s">
        <v>1922</v>
      </c>
      <c r="E85" s="414">
        <v>45351</v>
      </c>
      <c r="F85" s="409">
        <v>45353</v>
      </c>
      <c r="G85" s="1443" t="s">
        <v>2807</v>
      </c>
      <c r="H85" s="411" t="s">
        <v>2808</v>
      </c>
      <c r="I85" s="425">
        <v>45359</v>
      </c>
      <c r="J85" s="426">
        <f>I85+5</f>
        <v>45364</v>
      </c>
      <c r="K85" s="426">
        <f>I85+31</f>
        <v>45390</v>
      </c>
      <c r="L85" s="426">
        <f>I85+34</f>
        <v>45393</v>
      </c>
      <c r="M85" s="412">
        <f>I85+37</f>
        <v>45396</v>
      </c>
      <c r="N85" s="412">
        <f>I85+40</f>
        <v>45399</v>
      </c>
      <c r="O85" s="412">
        <f>I85+42</f>
        <v>45401</v>
      </c>
    </row>
    <row r="86" spans="1:15" ht="14.25" hidden="1" thickTop="1" thickBot="1"/>
    <row r="87" spans="1:15" s="14" customFormat="1" ht="20.25" hidden="1" customHeight="1" thickTop="1" thickBot="1">
      <c r="A87" s="398"/>
      <c r="B87" s="398"/>
      <c r="C87" s="1455" t="s">
        <v>1880</v>
      </c>
      <c r="D87" s="408" t="s">
        <v>1923</v>
      </c>
      <c r="E87" s="408">
        <v>45359</v>
      </c>
      <c r="F87" s="409">
        <v>45361</v>
      </c>
      <c r="G87" s="1706" t="s">
        <v>404</v>
      </c>
      <c r="H87" s="411" t="s">
        <v>2809</v>
      </c>
      <c r="I87" s="425">
        <v>45366</v>
      </c>
      <c r="J87" s="518"/>
      <c r="K87" s="518"/>
      <c r="L87" s="518"/>
      <c r="M87" s="453"/>
      <c r="N87" s="453"/>
      <c r="O87" s="453"/>
    </row>
    <row r="88" spans="1:15" s="14" customFormat="1" ht="20.25" hidden="1" customHeight="1" thickTop="1" thickBot="1">
      <c r="A88" s="398" t="s">
        <v>1925</v>
      </c>
      <c r="B88" s="398"/>
      <c r="C88" s="1443" t="s">
        <v>1856</v>
      </c>
      <c r="D88" s="408" t="s">
        <v>1926</v>
      </c>
      <c r="E88" s="408">
        <v>45364</v>
      </c>
      <c r="F88" s="409">
        <v>45366</v>
      </c>
      <c r="G88" s="156"/>
      <c r="H88" s="422"/>
      <c r="I88" s="427"/>
      <c r="J88" s="487"/>
      <c r="K88" s="487"/>
      <c r="L88" s="487"/>
      <c r="M88" s="170"/>
      <c r="N88" s="170"/>
      <c r="O88" s="170"/>
    </row>
    <row r="89" spans="1:15" s="14" customFormat="1" ht="20.25" hidden="1" customHeight="1" thickTop="1">
      <c r="A89" s="398" t="s">
        <v>1928</v>
      </c>
      <c r="B89" s="398"/>
      <c r="C89" s="1443" t="s">
        <v>1904</v>
      </c>
      <c r="D89" s="408" t="s">
        <v>1929</v>
      </c>
      <c r="E89" s="408">
        <v>45373</v>
      </c>
      <c r="F89" s="409">
        <v>45375</v>
      </c>
      <c r="G89" s="1443" t="s">
        <v>2810</v>
      </c>
      <c r="H89" s="411" t="s">
        <v>1930</v>
      </c>
      <c r="I89" s="425">
        <v>45373</v>
      </c>
      <c r="J89" s="426">
        <f>I89+5</f>
        <v>45378</v>
      </c>
      <c r="K89" s="426">
        <f>I89+31</f>
        <v>45404</v>
      </c>
      <c r="L89" s="426">
        <f>I89+34</f>
        <v>45407</v>
      </c>
      <c r="M89" s="412">
        <f>I89+37</f>
        <v>45410</v>
      </c>
      <c r="N89" s="412">
        <f>I89+40</f>
        <v>45413</v>
      </c>
      <c r="O89" s="412">
        <f>I89+42</f>
        <v>45415</v>
      </c>
    </row>
    <row r="90" spans="1:15" s="14" customFormat="1" ht="20.25" hidden="1" customHeight="1" thickBot="1">
      <c r="A90" s="398"/>
      <c r="B90" s="398"/>
      <c r="C90" s="965"/>
      <c r="D90" s="414"/>
      <c r="E90" s="414"/>
      <c r="F90" s="415"/>
      <c r="G90" s="156"/>
      <c r="H90" s="422"/>
      <c r="I90" s="427"/>
      <c r="J90" s="427"/>
      <c r="K90" s="427"/>
      <c r="L90" s="427"/>
      <c r="M90" s="414"/>
      <c r="N90" s="414"/>
      <c r="O90" s="414"/>
    </row>
    <row r="91" spans="1:15" s="14" customFormat="1" ht="20.25" hidden="1" customHeight="1" thickTop="1">
      <c r="A91" s="398"/>
      <c r="B91" s="398"/>
      <c r="C91" s="1443"/>
      <c r="D91" s="408"/>
      <c r="E91" s="408"/>
      <c r="F91" s="409"/>
      <c r="G91" s="1443" t="s">
        <v>518</v>
      </c>
      <c r="H91" s="411" t="s">
        <v>1932</v>
      </c>
      <c r="I91" s="425">
        <v>45380</v>
      </c>
      <c r="J91" s="426">
        <f>I91+5</f>
        <v>45385</v>
      </c>
      <c r="K91" s="426">
        <f>I91+31</f>
        <v>45411</v>
      </c>
      <c r="L91" s="426">
        <f>I91+34</f>
        <v>45414</v>
      </c>
      <c r="M91" s="412">
        <f>I91+37</f>
        <v>45417</v>
      </c>
      <c r="N91" s="412">
        <f>I91+40</f>
        <v>45420</v>
      </c>
      <c r="O91" s="412">
        <f>I91+42</f>
        <v>45422</v>
      </c>
    </row>
    <row r="92" spans="1:15" s="14" customFormat="1" ht="20.25" hidden="1" customHeight="1" thickBot="1">
      <c r="A92" s="398"/>
      <c r="B92" s="398"/>
      <c r="C92" s="965"/>
      <c r="D92" s="414"/>
      <c r="E92" s="414"/>
      <c r="F92" s="415"/>
      <c r="G92" s="156"/>
      <c r="H92" s="422"/>
      <c r="I92" s="427"/>
      <c r="J92" s="427"/>
      <c r="K92" s="427"/>
      <c r="L92" s="427"/>
      <c r="M92" s="414"/>
      <c r="N92" s="414"/>
      <c r="O92" s="414"/>
    </row>
    <row r="93" spans="1:15" s="14" customFormat="1" ht="20.25" hidden="1" customHeight="1" thickTop="1" thickBot="1">
      <c r="A93" s="398"/>
      <c r="B93" s="398"/>
      <c r="C93" s="1443" t="s">
        <v>1918</v>
      </c>
      <c r="D93" s="408" t="s">
        <v>1931</v>
      </c>
      <c r="E93" s="408">
        <v>45383</v>
      </c>
      <c r="F93" s="409">
        <v>45385</v>
      </c>
      <c r="G93" s="1443" t="s">
        <v>2796</v>
      </c>
      <c r="H93" s="411" t="s">
        <v>1933</v>
      </c>
      <c r="I93" s="425">
        <v>45387</v>
      </c>
      <c r="J93" s="426">
        <f>I93+5</f>
        <v>45392</v>
      </c>
      <c r="K93" s="426">
        <f>I93+31</f>
        <v>45418</v>
      </c>
      <c r="L93" s="426">
        <f>I93+34</f>
        <v>45421</v>
      </c>
      <c r="M93" s="412">
        <f>I93+37</f>
        <v>45424</v>
      </c>
      <c r="N93" s="412">
        <f>I93+40</f>
        <v>45427</v>
      </c>
      <c r="O93" s="412">
        <f>I93+42</f>
        <v>45429</v>
      </c>
    </row>
    <row r="94" spans="1:15" s="14" customFormat="1" ht="20.25" hidden="1" customHeight="1" thickTop="1" thickBot="1">
      <c r="A94" s="398"/>
      <c r="B94" s="398"/>
      <c r="C94" s="965"/>
      <c r="D94" s="414"/>
      <c r="E94" s="408"/>
      <c r="F94" s="409"/>
      <c r="G94" s="156"/>
      <c r="H94" s="422"/>
      <c r="I94" s="427"/>
      <c r="J94" s="427"/>
      <c r="K94" s="427"/>
      <c r="L94" s="427"/>
      <c r="M94" s="414"/>
      <c r="N94" s="414"/>
      <c r="O94" s="414"/>
    </row>
    <row r="95" spans="1:15" s="14" customFormat="1" ht="20.25" hidden="1" customHeight="1" thickTop="1">
      <c r="A95" s="398"/>
      <c r="B95" s="398"/>
      <c r="C95" s="1443" t="s">
        <v>1893</v>
      </c>
      <c r="D95" s="408" t="s">
        <v>1934</v>
      </c>
      <c r="E95" s="408">
        <v>45390</v>
      </c>
      <c r="F95" s="409">
        <v>45393</v>
      </c>
      <c r="G95" s="1443" t="s">
        <v>340</v>
      </c>
      <c r="H95" s="411" t="s">
        <v>1935</v>
      </c>
      <c r="I95" s="425">
        <v>45394</v>
      </c>
      <c r="J95" s="426">
        <f>I95+5</f>
        <v>45399</v>
      </c>
      <c r="K95" s="426">
        <f>I95+31</f>
        <v>45425</v>
      </c>
      <c r="L95" s="426">
        <f>I95+34</f>
        <v>45428</v>
      </c>
      <c r="M95" s="412">
        <f>I95+37</f>
        <v>45431</v>
      </c>
      <c r="N95" s="412">
        <f>I95+40</f>
        <v>45434</v>
      </c>
      <c r="O95" s="412">
        <f>I95+42</f>
        <v>45436</v>
      </c>
    </row>
    <row r="96" spans="1:15" s="14" customFormat="1" ht="20.25" hidden="1" customHeight="1" thickBot="1">
      <c r="A96" s="398"/>
      <c r="B96" s="398"/>
      <c r="C96" s="965"/>
      <c r="D96" s="414"/>
      <c r="E96" s="414"/>
      <c r="F96" s="415"/>
      <c r="G96" s="156"/>
      <c r="H96" s="422"/>
      <c r="I96" s="427"/>
      <c r="J96" s="427"/>
      <c r="K96" s="427"/>
      <c r="L96" s="427"/>
      <c r="M96" s="414"/>
      <c r="N96" s="414"/>
      <c r="O96" s="414"/>
    </row>
    <row r="97" spans="1:15" s="14" customFormat="1" ht="20.25" hidden="1" customHeight="1" thickTop="1">
      <c r="A97" s="398" t="s">
        <v>1817</v>
      </c>
      <c r="B97" s="398"/>
      <c r="C97" s="1892" t="s">
        <v>404</v>
      </c>
      <c r="D97" s="408" t="s">
        <v>1936</v>
      </c>
      <c r="E97" s="408">
        <v>45396</v>
      </c>
      <c r="F97" s="1033"/>
      <c r="G97" s="1443" t="s">
        <v>251</v>
      </c>
      <c r="H97" s="411" t="s">
        <v>1937</v>
      </c>
      <c r="I97" s="425">
        <v>45401</v>
      </c>
      <c r="J97" s="426">
        <f>I97+5</f>
        <v>45406</v>
      </c>
      <c r="K97" s="426">
        <f>I97+31</f>
        <v>45432</v>
      </c>
      <c r="L97" s="426">
        <f>I97+34</f>
        <v>45435</v>
      </c>
      <c r="M97" s="412">
        <f>I97+37</f>
        <v>45438</v>
      </c>
      <c r="N97" s="412">
        <f>I97+40</f>
        <v>45441</v>
      </c>
      <c r="O97" s="412">
        <f>I97+42</f>
        <v>45443</v>
      </c>
    </row>
    <row r="98" spans="1:15" s="14" customFormat="1" ht="20.25" hidden="1" customHeight="1" thickBot="1">
      <c r="A98" s="398"/>
      <c r="B98" s="398"/>
      <c r="C98" s="965"/>
      <c r="D98" s="414"/>
      <c r="E98" s="414"/>
      <c r="F98" s="415"/>
      <c r="G98" s="156"/>
      <c r="H98" s="422"/>
      <c r="I98" s="427"/>
      <c r="J98" s="427"/>
      <c r="K98" s="427"/>
      <c r="L98" s="427"/>
      <c r="M98" s="414"/>
      <c r="N98" s="414"/>
      <c r="O98" s="414"/>
    </row>
    <row r="99" spans="1:15" s="14" customFormat="1" ht="20.25" hidden="1" customHeight="1" thickTop="1" thickBot="1">
      <c r="A99" s="398" t="s">
        <v>1941</v>
      </c>
      <c r="B99" s="398"/>
      <c r="C99" s="965" t="s">
        <v>1880</v>
      </c>
      <c r="D99" s="414" t="s">
        <v>1938</v>
      </c>
      <c r="E99" s="414">
        <v>45399</v>
      </c>
      <c r="F99" s="415">
        <v>45401</v>
      </c>
      <c r="G99" s="1443" t="s">
        <v>1837</v>
      </c>
      <c r="H99" s="411" t="s">
        <v>1943</v>
      </c>
      <c r="I99" s="425">
        <v>45408</v>
      </c>
      <c r="J99" s="426">
        <f>I99+5</f>
        <v>45413</v>
      </c>
      <c r="K99" s="426">
        <f>I99+31</f>
        <v>45439</v>
      </c>
      <c r="L99" s="426">
        <f>I99+34</f>
        <v>45442</v>
      </c>
      <c r="M99" s="412">
        <f>I99+37</f>
        <v>45445</v>
      </c>
      <c r="N99" s="412">
        <f>I99+40</f>
        <v>45448</v>
      </c>
      <c r="O99" s="412">
        <f>I99+42</f>
        <v>45450</v>
      </c>
    </row>
    <row r="100" spans="1:15" s="14" customFormat="1" ht="20.25" hidden="1" customHeight="1" thickTop="1" thickBot="1">
      <c r="A100" s="398"/>
      <c r="B100" s="398"/>
      <c r="C100" s="965" t="s">
        <v>1939</v>
      </c>
      <c r="D100" s="414" t="s">
        <v>1940</v>
      </c>
      <c r="E100" s="414">
        <v>45400</v>
      </c>
      <c r="F100" s="415">
        <v>45402</v>
      </c>
      <c r="G100" s="1872"/>
      <c r="H100" s="870"/>
      <c r="I100" s="426"/>
      <c r="J100" s="426"/>
      <c r="K100" s="426"/>
      <c r="L100" s="426"/>
      <c r="M100" s="412"/>
      <c r="N100" s="412"/>
      <c r="O100" s="412"/>
    </row>
    <row r="101" spans="1:15" ht="14.25" hidden="1" thickTop="1" thickBot="1"/>
    <row r="102" spans="1:15" s="14" customFormat="1" ht="20.25" hidden="1" customHeight="1" thickTop="1">
      <c r="A102" s="398"/>
      <c r="B102" s="398"/>
      <c r="C102" s="1662" t="s">
        <v>1817</v>
      </c>
      <c r="D102" s="682" t="s">
        <v>1942</v>
      </c>
      <c r="E102" s="682">
        <v>45411</v>
      </c>
      <c r="F102" s="1922" t="s">
        <v>391</v>
      </c>
      <c r="G102" s="1443" t="s">
        <v>2811</v>
      </c>
      <c r="H102" s="411" t="s">
        <v>1945</v>
      </c>
      <c r="I102" s="425">
        <v>45415</v>
      </c>
      <c r="J102" s="426">
        <f>I102+5</f>
        <v>45420</v>
      </c>
      <c r="K102" s="426">
        <f>I102+31</f>
        <v>45446</v>
      </c>
      <c r="L102" s="426">
        <f>I102+34</f>
        <v>45449</v>
      </c>
      <c r="M102" s="412">
        <f>I102+37</f>
        <v>45452</v>
      </c>
      <c r="N102" s="412">
        <f>I102+40</f>
        <v>45455</v>
      </c>
      <c r="O102" s="412">
        <f>I102+42</f>
        <v>45457</v>
      </c>
    </row>
    <row r="103" spans="1:15" s="14" customFormat="1" ht="20.25" hidden="1" customHeight="1" thickBot="1">
      <c r="A103" s="398"/>
      <c r="B103" s="398"/>
      <c r="C103" s="1918"/>
      <c r="D103" s="40"/>
      <c r="E103" s="414"/>
      <c r="F103" s="415"/>
      <c r="G103" s="156"/>
      <c r="H103" s="422"/>
      <c r="I103" s="427"/>
      <c r="J103" s="427"/>
      <c r="K103" s="427"/>
      <c r="L103" s="427"/>
      <c r="M103" s="414"/>
      <c r="N103" s="414"/>
      <c r="O103" s="414"/>
    </row>
    <row r="104" spans="1:15" s="14" customFormat="1" ht="20.25" hidden="1" customHeight="1" thickTop="1">
      <c r="A104" s="398" t="s">
        <v>1918</v>
      </c>
      <c r="B104" s="398"/>
      <c r="C104" s="1443" t="s">
        <v>1941</v>
      </c>
      <c r="D104" s="682" t="s">
        <v>1944</v>
      </c>
      <c r="E104" s="682">
        <v>45421</v>
      </c>
      <c r="F104" s="1922" t="s">
        <v>391</v>
      </c>
      <c r="G104" s="1443" t="s">
        <v>2812</v>
      </c>
      <c r="H104" s="411" t="s">
        <v>1946</v>
      </c>
      <c r="I104" s="425">
        <v>45422</v>
      </c>
      <c r="J104" s="426">
        <f>I104+5</f>
        <v>45427</v>
      </c>
      <c r="K104" s="426">
        <f>I104+31</f>
        <v>45453</v>
      </c>
      <c r="L104" s="426">
        <f>I104+34</f>
        <v>45456</v>
      </c>
      <c r="M104" s="412">
        <f>I104+37</f>
        <v>45459</v>
      </c>
      <c r="N104" s="412">
        <f>I104+40</f>
        <v>45462</v>
      </c>
      <c r="O104" s="412">
        <f>I104+42</f>
        <v>45464</v>
      </c>
    </row>
    <row r="105" spans="1:15" s="14" customFormat="1" ht="20.25" hidden="1" customHeight="1" thickBot="1">
      <c r="A105" s="398"/>
      <c r="B105" s="398"/>
      <c r="C105" s="965"/>
      <c r="D105" s="414"/>
      <c r="E105" s="414"/>
      <c r="F105" s="415"/>
      <c r="G105" s="156"/>
      <c r="H105" s="422"/>
      <c r="I105" s="427"/>
      <c r="J105" s="427"/>
      <c r="K105" s="427"/>
      <c r="L105" s="427"/>
      <c r="M105" s="414"/>
      <c r="N105" s="414"/>
      <c r="O105" s="414"/>
    </row>
    <row r="106" spans="1:15" s="14" customFormat="1" ht="20.25" hidden="1" customHeight="1" thickTop="1">
      <c r="A106" s="398"/>
      <c r="B106" s="398"/>
      <c r="C106" s="1443" t="s">
        <v>1918</v>
      </c>
      <c r="D106" s="412" t="s">
        <v>1950</v>
      </c>
      <c r="E106" s="682">
        <v>45427</v>
      </c>
      <c r="F106" s="1967">
        <v>45432</v>
      </c>
      <c r="G106" s="1443" t="s">
        <v>2804</v>
      </c>
      <c r="H106" s="411" t="s">
        <v>1949</v>
      </c>
      <c r="I106" s="425">
        <v>45432</v>
      </c>
      <c r="J106" s="426">
        <f>I106+5</f>
        <v>45437</v>
      </c>
      <c r="K106" s="426">
        <f>I106+31</f>
        <v>45463</v>
      </c>
      <c r="L106" s="426">
        <f>I106+34</f>
        <v>45466</v>
      </c>
      <c r="M106" s="412">
        <f>I106+37</f>
        <v>45469</v>
      </c>
      <c r="N106" s="412">
        <f>I106+40</f>
        <v>45472</v>
      </c>
      <c r="O106" s="412">
        <f>I106+42</f>
        <v>45474</v>
      </c>
    </row>
    <row r="107" spans="1:15" s="14" customFormat="1" ht="20.25" hidden="1" customHeight="1">
      <c r="A107" s="398"/>
      <c r="B107" s="398"/>
      <c r="C107" s="1982" t="s">
        <v>1947</v>
      </c>
      <c r="D107" s="252" t="s">
        <v>1948</v>
      </c>
      <c r="E107" s="1973">
        <v>45426</v>
      </c>
      <c r="F107" s="1974">
        <v>45429</v>
      </c>
      <c r="G107" s="1872"/>
      <c r="H107" s="870"/>
      <c r="I107" s="426"/>
      <c r="J107" s="426"/>
      <c r="K107" s="426"/>
      <c r="L107" s="426"/>
      <c r="M107" s="412"/>
      <c r="N107" s="412"/>
      <c r="O107" s="412"/>
    </row>
    <row r="108" spans="1:15" s="14" customFormat="1" ht="20.25" hidden="1" customHeight="1">
      <c r="A108" s="398"/>
      <c r="B108" s="398"/>
      <c r="C108" s="1970"/>
      <c r="D108" s="1980"/>
      <c r="E108" s="252"/>
      <c r="F108" s="1968"/>
      <c r="G108" s="1872"/>
      <c r="H108" s="870"/>
      <c r="I108" s="426"/>
      <c r="J108" s="426"/>
      <c r="K108" s="426"/>
      <c r="L108" s="426"/>
      <c r="M108" s="412"/>
      <c r="N108" s="412"/>
      <c r="O108" s="412"/>
    </row>
    <row r="109" spans="1:15" s="14" customFormat="1" ht="20.25" hidden="1" customHeight="1" thickBot="1">
      <c r="A109" s="398" t="s">
        <v>1880</v>
      </c>
      <c r="B109" s="398"/>
      <c r="C109" s="1976" t="s">
        <v>1893</v>
      </c>
      <c r="D109" s="40" t="s">
        <v>1954</v>
      </c>
      <c r="E109" s="40">
        <v>45429</v>
      </c>
      <c r="F109" s="2001" t="s">
        <v>391</v>
      </c>
      <c r="G109" s="156"/>
      <c r="H109" s="422"/>
      <c r="I109" s="427"/>
      <c r="J109" s="427"/>
      <c r="K109" s="427"/>
      <c r="L109" s="427"/>
      <c r="M109" s="414"/>
      <c r="N109" s="414"/>
      <c r="O109" s="414"/>
    </row>
    <row r="110" spans="1:15" s="14" customFormat="1" ht="20.25" hidden="1" customHeight="1" thickTop="1">
      <c r="A110" s="398" t="s">
        <v>1951</v>
      </c>
      <c r="B110" s="398"/>
      <c r="C110" s="1662" t="s">
        <v>1952</v>
      </c>
      <c r="D110" s="252" t="s">
        <v>1953</v>
      </c>
      <c r="E110" s="252">
        <v>45430</v>
      </c>
      <c r="F110" s="1968">
        <v>45433</v>
      </c>
      <c r="G110" s="1443" t="s">
        <v>2813</v>
      </c>
      <c r="H110" s="411" t="s">
        <v>1956</v>
      </c>
      <c r="I110" s="425">
        <v>45436</v>
      </c>
      <c r="J110" s="426">
        <f>I110+5</f>
        <v>45441</v>
      </c>
      <c r="K110" s="426">
        <f>I110+31</f>
        <v>45467</v>
      </c>
      <c r="L110" s="426">
        <f>I110+34</f>
        <v>45470</v>
      </c>
      <c r="M110" s="412">
        <f>I110+37</f>
        <v>45473</v>
      </c>
      <c r="N110" s="412">
        <f>I110+40</f>
        <v>45476</v>
      </c>
      <c r="O110" s="412">
        <f>I110+42</f>
        <v>45478</v>
      </c>
    </row>
    <row r="111" spans="1:15" s="14" customFormat="1" ht="20.25" hidden="1" customHeight="1" thickBot="1">
      <c r="A111" s="398"/>
      <c r="B111" s="398"/>
      <c r="C111" s="965"/>
      <c r="D111" s="414"/>
      <c r="E111" s="414"/>
      <c r="F111" s="415"/>
      <c r="G111" s="156"/>
      <c r="H111" s="422"/>
      <c r="I111" s="427"/>
      <c r="J111" s="427"/>
      <c r="K111" s="427"/>
      <c r="L111" s="427"/>
      <c r="M111" s="414"/>
      <c r="N111" s="414"/>
      <c r="O111" s="414"/>
    </row>
    <row r="112" spans="1:15" s="14" customFormat="1" ht="20.25" hidden="1" customHeight="1" thickTop="1">
      <c r="A112" s="398" t="s">
        <v>1880</v>
      </c>
      <c r="B112" s="398"/>
      <c r="C112" s="1662" t="s">
        <v>1865</v>
      </c>
      <c r="D112" s="408" t="s">
        <v>1955</v>
      </c>
      <c r="E112" s="408">
        <v>45446</v>
      </c>
      <c r="F112" s="409">
        <v>45447</v>
      </c>
      <c r="G112" s="1443" t="s">
        <v>2798</v>
      </c>
      <c r="H112" s="411" t="s">
        <v>1959</v>
      </c>
      <c r="I112" s="425">
        <v>45443</v>
      </c>
      <c r="J112" s="426">
        <f>I112+5</f>
        <v>45448</v>
      </c>
      <c r="K112" s="426">
        <f>I112+31</f>
        <v>45474</v>
      </c>
      <c r="L112" s="426">
        <f>I112+34</f>
        <v>45477</v>
      </c>
      <c r="M112" s="412">
        <f>I112+37</f>
        <v>45480</v>
      </c>
      <c r="N112" s="412">
        <f>I112+40</f>
        <v>45483</v>
      </c>
      <c r="O112" s="412">
        <f>I112+42</f>
        <v>45485</v>
      </c>
    </row>
    <row r="113" spans="1:15" s="14" customFormat="1" ht="20.25" hidden="1" thickBot="1">
      <c r="A113" s="398"/>
      <c r="B113" s="398"/>
      <c r="C113" s="965"/>
      <c r="D113" s="414"/>
      <c r="E113" s="414"/>
      <c r="F113" s="415"/>
      <c r="G113" s="156"/>
      <c r="H113" s="422"/>
      <c r="I113" s="427"/>
      <c r="J113" s="427"/>
      <c r="K113" s="427"/>
      <c r="L113" s="427"/>
      <c r="M113" s="414"/>
      <c r="N113" s="414"/>
      <c r="O113" s="414"/>
    </row>
    <row r="114" spans="1:15" s="14" customFormat="1" ht="20.25" hidden="1" thickTop="1">
      <c r="A114" s="398"/>
      <c r="B114" s="398"/>
      <c r="C114" s="1662" t="s">
        <v>1880</v>
      </c>
      <c r="D114" s="408" t="s">
        <v>1957</v>
      </c>
      <c r="E114" s="408">
        <v>45443</v>
      </c>
      <c r="F114" s="409">
        <v>45446</v>
      </c>
      <c r="G114" s="1443" t="s">
        <v>2805</v>
      </c>
      <c r="H114" s="411" t="s">
        <v>1962</v>
      </c>
      <c r="I114" s="425">
        <v>45450</v>
      </c>
      <c r="J114" s="426">
        <f t="shared" ref="J114" si="55">I114+5</f>
        <v>45455</v>
      </c>
      <c r="K114" s="426">
        <f t="shared" ref="K114" si="56">I114+31</f>
        <v>45481</v>
      </c>
      <c r="L114" s="426">
        <f t="shared" ref="L114" si="57">I114+34</f>
        <v>45484</v>
      </c>
      <c r="M114" s="412">
        <f t="shared" ref="M114" si="58">I114+37</f>
        <v>45487</v>
      </c>
      <c r="N114" s="412">
        <f t="shared" ref="N114" si="59">I114+40</f>
        <v>45490</v>
      </c>
      <c r="O114" s="412">
        <f t="shared" ref="O114" si="60">I114+42</f>
        <v>45492</v>
      </c>
    </row>
    <row r="115" spans="1:15" s="14" customFormat="1" ht="20.25" hidden="1" thickBot="1">
      <c r="A115" s="398"/>
      <c r="B115" s="398"/>
      <c r="C115" s="965" t="s">
        <v>1817</v>
      </c>
      <c r="D115" s="414" t="s">
        <v>1960</v>
      </c>
      <c r="E115" s="414">
        <v>45442</v>
      </c>
      <c r="F115" s="1138" t="s">
        <v>391</v>
      </c>
      <c r="G115" s="156"/>
      <c r="H115" s="422"/>
      <c r="I115" s="427"/>
      <c r="J115" s="427"/>
      <c r="K115" s="427"/>
      <c r="L115" s="427"/>
      <c r="M115" s="414"/>
      <c r="N115" s="414"/>
      <c r="O115" s="414"/>
    </row>
    <row r="116" spans="1:15" s="14" customFormat="1" ht="20.25" hidden="1" thickTop="1">
      <c r="A116" s="398"/>
      <c r="B116" s="398"/>
      <c r="C116" s="2010" t="s">
        <v>1961</v>
      </c>
      <c r="D116" s="1986" t="s">
        <v>1960</v>
      </c>
      <c r="E116" s="641" t="s">
        <v>391</v>
      </c>
      <c r="F116" s="409" t="s">
        <v>78</v>
      </c>
      <c r="G116" s="1863" t="s">
        <v>404</v>
      </c>
      <c r="H116" s="411" t="s">
        <v>1964</v>
      </c>
      <c r="I116" s="425">
        <v>45457</v>
      </c>
      <c r="J116" s="518"/>
      <c r="K116" s="453"/>
      <c r="L116" s="518"/>
      <c r="M116" s="453"/>
      <c r="N116" s="453"/>
      <c r="O116" s="453"/>
    </row>
    <row r="117" spans="1:15" s="14" customFormat="1" ht="20.25" hidden="1" thickBot="1">
      <c r="A117" s="398"/>
      <c r="B117" s="398"/>
      <c r="C117" s="965"/>
      <c r="D117" s="414"/>
      <c r="E117" s="414"/>
      <c r="F117" s="415"/>
      <c r="G117" s="156"/>
      <c r="H117" s="422"/>
      <c r="I117" s="427"/>
      <c r="J117" s="487"/>
      <c r="K117" s="170"/>
      <c r="L117" s="487"/>
      <c r="M117" s="170"/>
      <c r="N117" s="170"/>
      <c r="O117" s="170"/>
    </row>
    <row r="118" spans="1:15" s="14" customFormat="1" ht="20.25" hidden="1" thickTop="1">
      <c r="A118" s="398"/>
      <c r="B118" s="398"/>
      <c r="C118" s="1443" t="s">
        <v>1941</v>
      </c>
      <c r="D118" s="408" t="s">
        <v>1963</v>
      </c>
      <c r="E118" s="408">
        <v>45464</v>
      </c>
      <c r="F118" s="409">
        <v>45466</v>
      </c>
      <c r="G118" s="1443" t="s">
        <v>2806</v>
      </c>
      <c r="H118" s="411" t="s">
        <v>1968</v>
      </c>
      <c r="I118" s="425">
        <v>45464</v>
      </c>
      <c r="J118" s="426">
        <f t="shared" ref="J118" si="61">I118+5</f>
        <v>45469</v>
      </c>
      <c r="K118" s="426">
        <f t="shared" ref="K118" si="62">I118+31</f>
        <v>45495</v>
      </c>
      <c r="L118" s="426">
        <f t="shared" ref="L118" si="63">I118+34</f>
        <v>45498</v>
      </c>
      <c r="M118" s="412">
        <f t="shared" ref="M118" si="64">I118+37</f>
        <v>45501</v>
      </c>
      <c r="N118" s="412">
        <f t="shared" ref="N118" si="65">I118+40</f>
        <v>45504</v>
      </c>
      <c r="O118" s="412">
        <f t="shared" ref="O118" si="66">I118+42</f>
        <v>45506</v>
      </c>
    </row>
    <row r="119" spans="1:15" ht="15" hidden="1" thickBot="1">
      <c r="A119" s="398" t="s">
        <v>1918</v>
      </c>
      <c r="B119" s="398"/>
      <c r="C119" s="635" t="s">
        <v>1965</v>
      </c>
      <c r="D119" s="2011" t="s">
        <v>1966</v>
      </c>
      <c r="E119" s="414">
        <v>45457</v>
      </c>
      <c r="F119" s="415">
        <v>45460</v>
      </c>
      <c r="G119" s="156"/>
      <c r="H119" s="422"/>
      <c r="I119" s="427"/>
      <c r="J119" s="427"/>
      <c r="K119" s="427"/>
      <c r="L119" s="427"/>
      <c r="M119" s="414"/>
      <c r="N119" s="414"/>
      <c r="O119" s="414"/>
    </row>
    <row r="120" spans="1:15" s="14" customFormat="1" ht="20.25" hidden="1" thickTop="1">
      <c r="A120" s="398"/>
      <c r="B120" s="398"/>
      <c r="C120" s="1443"/>
      <c r="D120" s="408"/>
      <c r="E120" s="408"/>
      <c r="F120" s="409"/>
      <c r="G120" s="1443" t="s">
        <v>2087</v>
      </c>
      <c r="H120" s="411" t="s">
        <v>2814</v>
      </c>
      <c r="I120" s="425">
        <v>45471</v>
      </c>
      <c r="J120" s="426">
        <f t="shared" ref="J120" si="67">I120+5</f>
        <v>45476</v>
      </c>
      <c r="K120" s="426">
        <f t="shared" ref="K120" si="68">I120+31</f>
        <v>45502</v>
      </c>
      <c r="L120" s="426">
        <f t="shared" ref="L120" si="69">I120+34</f>
        <v>45505</v>
      </c>
      <c r="M120" s="412">
        <f t="shared" ref="M120" si="70">I120+37</f>
        <v>45508</v>
      </c>
      <c r="N120" s="412">
        <f t="shared" ref="N120" si="71">I120+40</f>
        <v>45511</v>
      </c>
      <c r="O120" s="412">
        <f t="shared" ref="O120" si="72">I120+42</f>
        <v>45513</v>
      </c>
    </row>
    <row r="121" spans="1:15" s="14" customFormat="1" ht="20.25" hidden="1" thickBot="1">
      <c r="A121" s="398"/>
      <c r="B121" s="398"/>
      <c r="C121" s="965"/>
      <c r="D121" s="414"/>
      <c r="E121" s="414"/>
      <c r="F121" s="415"/>
      <c r="G121" s="156"/>
      <c r="H121" s="422"/>
      <c r="I121" s="427"/>
      <c r="J121" s="427"/>
      <c r="K121" s="427"/>
      <c r="L121" s="427"/>
      <c r="M121" s="414"/>
      <c r="N121" s="414"/>
      <c r="O121" s="414"/>
    </row>
    <row r="122" spans="1:15" s="14" customFormat="1" ht="20.25" hidden="1" thickTop="1">
      <c r="A122" s="398" t="s">
        <v>1893</v>
      </c>
      <c r="B122" s="398"/>
      <c r="C122" s="1443" t="s">
        <v>1918</v>
      </c>
      <c r="D122" s="408" t="s">
        <v>1969</v>
      </c>
      <c r="E122" s="408">
        <v>45470</v>
      </c>
      <c r="F122" s="409">
        <v>45472</v>
      </c>
      <c r="G122" s="1443" t="s">
        <v>2810</v>
      </c>
      <c r="H122" s="411" t="s">
        <v>1975</v>
      </c>
      <c r="I122" s="425">
        <v>45478</v>
      </c>
      <c r="J122" s="426">
        <f t="shared" ref="J122" si="73">I122+5</f>
        <v>45483</v>
      </c>
      <c r="K122" s="426">
        <f t="shared" ref="K122" si="74">I122+31</f>
        <v>45509</v>
      </c>
      <c r="L122" s="426">
        <f t="shared" ref="L122" si="75">I122+34</f>
        <v>45512</v>
      </c>
      <c r="M122" s="412">
        <f t="shared" ref="M122" si="76">I122+37</f>
        <v>45515</v>
      </c>
      <c r="N122" s="412">
        <f t="shared" ref="N122" si="77">I122+40</f>
        <v>45518</v>
      </c>
      <c r="O122" s="412">
        <f t="shared" ref="O122" si="78">I122+42</f>
        <v>45520</v>
      </c>
    </row>
    <row r="123" spans="1:15" s="14" customFormat="1" ht="20.25" hidden="1" thickBot="1">
      <c r="A123" s="398"/>
      <c r="B123" s="398"/>
      <c r="C123" s="965" t="s">
        <v>1904</v>
      </c>
      <c r="D123" s="414" t="s">
        <v>1971</v>
      </c>
      <c r="E123" s="414">
        <v>45471</v>
      </c>
      <c r="F123" s="415">
        <v>45473</v>
      </c>
      <c r="G123" s="156"/>
      <c r="H123" s="422"/>
      <c r="I123" s="427"/>
      <c r="J123" s="427"/>
      <c r="K123" s="427"/>
      <c r="L123" s="427"/>
      <c r="M123" s="414"/>
      <c r="N123" s="414"/>
      <c r="O123" s="414"/>
    </row>
    <row r="124" spans="1:15" s="14" customFormat="1" ht="20.25" hidden="1" thickTop="1">
      <c r="A124" s="398" t="s">
        <v>1972</v>
      </c>
      <c r="B124" s="398"/>
      <c r="C124" s="1443" t="s">
        <v>1973</v>
      </c>
      <c r="D124" s="408" t="s">
        <v>1974</v>
      </c>
      <c r="E124" s="408">
        <v>45478</v>
      </c>
      <c r="F124" s="409">
        <v>45481</v>
      </c>
      <c r="G124" s="1443" t="s">
        <v>518</v>
      </c>
      <c r="H124" s="411" t="s">
        <v>1978</v>
      </c>
      <c r="I124" s="425">
        <v>45485</v>
      </c>
      <c r="J124" s="426">
        <f>I124+5</f>
        <v>45490</v>
      </c>
      <c r="K124" s="426">
        <f>I124+31</f>
        <v>45516</v>
      </c>
      <c r="L124" s="426">
        <f>I124+34</f>
        <v>45519</v>
      </c>
      <c r="M124" s="412">
        <f>I124+37</f>
        <v>45522</v>
      </c>
      <c r="N124" s="412">
        <f>I124+40</f>
        <v>45525</v>
      </c>
      <c r="O124" s="412">
        <f>I124+42</f>
        <v>45527</v>
      </c>
    </row>
    <row r="125" spans="1:15" s="14" customFormat="1" ht="20.25" hidden="1" thickBot="1">
      <c r="A125" s="398" t="s">
        <v>1976</v>
      </c>
      <c r="B125" s="398"/>
      <c r="C125" s="965" t="s">
        <v>1961</v>
      </c>
      <c r="D125" s="414" t="s">
        <v>1977</v>
      </c>
      <c r="E125" s="414">
        <v>45483</v>
      </c>
      <c r="F125" s="415">
        <v>45485</v>
      </c>
      <c r="G125" s="156"/>
      <c r="H125" s="422"/>
      <c r="I125" s="427"/>
      <c r="J125" s="427"/>
      <c r="K125" s="427"/>
      <c r="L125" s="427"/>
      <c r="M125" s="414"/>
      <c r="N125" s="414"/>
      <c r="O125" s="414"/>
    </row>
    <row r="126" spans="1:15" s="14" customFormat="1" ht="21" hidden="1" thickTop="1" thickBot="1">
      <c r="A126" s="398" t="s">
        <v>1817</v>
      </c>
      <c r="B126" s="398"/>
      <c r="C126" s="1443" t="s">
        <v>1880</v>
      </c>
      <c r="D126" s="408" t="s">
        <v>1979</v>
      </c>
      <c r="E126" s="414">
        <v>45486</v>
      </c>
      <c r="F126" s="415">
        <v>45488</v>
      </c>
      <c r="G126" s="1443" t="s">
        <v>1822</v>
      </c>
      <c r="H126" s="411" t="s">
        <v>1981</v>
      </c>
      <c r="I126" s="425">
        <v>45492</v>
      </c>
      <c r="J126" s="426">
        <f t="shared" ref="J126" si="79">I126+5</f>
        <v>45497</v>
      </c>
      <c r="K126" s="426">
        <f t="shared" ref="K126" si="80">I126+31</f>
        <v>45523</v>
      </c>
      <c r="L126" s="426">
        <f t="shared" ref="L126" si="81">I126+34</f>
        <v>45526</v>
      </c>
      <c r="M126" s="412">
        <f t="shared" ref="M126" si="82">I126+37</f>
        <v>45529</v>
      </c>
      <c r="N126" s="412">
        <f t="shared" ref="N126" si="83">I126+40</f>
        <v>45532</v>
      </c>
      <c r="O126" s="412">
        <f t="shared" ref="O126" si="84">I126+42</f>
        <v>45534</v>
      </c>
    </row>
    <row r="127" spans="1:15" s="14" customFormat="1" ht="21" hidden="1" thickTop="1" thickBot="1">
      <c r="A127" s="398"/>
      <c r="B127" s="398"/>
      <c r="C127" s="965"/>
      <c r="D127" s="414"/>
      <c r="E127" s="414"/>
      <c r="F127" s="415"/>
      <c r="G127" s="156"/>
      <c r="H127" s="422"/>
      <c r="I127" s="427"/>
      <c r="J127" s="427"/>
      <c r="K127" s="427"/>
      <c r="L127" s="427"/>
      <c r="M127" s="414"/>
      <c r="N127" s="414"/>
      <c r="O127" s="414"/>
    </row>
    <row r="128" spans="1:15" s="14" customFormat="1" ht="20.25" hidden="1" thickTop="1">
      <c r="A128" s="398"/>
      <c r="B128" s="398"/>
      <c r="C128" s="1443" t="s">
        <v>1941</v>
      </c>
      <c r="D128" s="408" t="s">
        <v>1980</v>
      </c>
      <c r="E128" s="408">
        <v>45489</v>
      </c>
      <c r="F128" s="409">
        <v>45491</v>
      </c>
      <c r="G128" s="1443" t="s">
        <v>2796</v>
      </c>
      <c r="H128" s="411" t="s">
        <v>1983</v>
      </c>
      <c r="I128" s="425">
        <v>45499</v>
      </c>
      <c r="J128" s="426">
        <f t="shared" ref="J128" si="85">I128+5</f>
        <v>45504</v>
      </c>
      <c r="K128" s="426">
        <f t="shared" ref="K128" si="86">I128+31</f>
        <v>45530</v>
      </c>
      <c r="L128" s="426">
        <f t="shared" ref="L128" si="87">I128+34</f>
        <v>45533</v>
      </c>
      <c r="M128" s="412">
        <f t="shared" ref="M128" si="88">I128+37</f>
        <v>45536</v>
      </c>
      <c r="N128" s="412">
        <f t="shared" ref="N128" si="89">I128+40</f>
        <v>45539</v>
      </c>
      <c r="O128" s="412">
        <f t="shared" ref="O128" si="90">I128+42</f>
        <v>45541</v>
      </c>
    </row>
    <row r="129" spans="1:15" s="14" customFormat="1" ht="20.25" hidden="1" thickBot="1">
      <c r="A129" s="398"/>
      <c r="B129" s="398"/>
      <c r="C129" s="965"/>
      <c r="D129" s="414"/>
      <c r="E129" s="414"/>
      <c r="F129" s="415"/>
      <c r="G129" s="156"/>
      <c r="H129" s="422"/>
      <c r="I129" s="427"/>
      <c r="J129" s="427"/>
      <c r="K129" s="427"/>
      <c r="L129" s="427"/>
      <c r="M129" s="414"/>
      <c r="N129" s="414"/>
      <c r="O129" s="414"/>
    </row>
    <row r="130" spans="1:15" s="14" customFormat="1" ht="20.25" hidden="1" thickTop="1">
      <c r="A130" s="398"/>
      <c r="B130" s="398"/>
      <c r="C130" s="1443" t="s">
        <v>1939</v>
      </c>
      <c r="D130" s="408" t="s">
        <v>1982</v>
      </c>
      <c r="E130" s="408">
        <v>45495</v>
      </c>
      <c r="F130" s="409">
        <v>45499</v>
      </c>
      <c r="G130" s="1443" t="s">
        <v>340</v>
      </c>
      <c r="H130" s="411" t="s">
        <v>1986</v>
      </c>
      <c r="I130" s="425">
        <v>45506</v>
      </c>
      <c r="J130" s="426">
        <f t="shared" ref="J130" si="91">I130+5</f>
        <v>45511</v>
      </c>
      <c r="K130" s="426">
        <f t="shared" ref="K130" si="92">I130+31</f>
        <v>45537</v>
      </c>
      <c r="L130" s="426">
        <f t="shared" ref="L130" si="93">I130+34</f>
        <v>45540</v>
      </c>
      <c r="M130" s="412">
        <f t="shared" ref="M130" si="94">I130+37</f>
        <v>45543</v>
      </c>
      <c r="N130" s="412">
        <f t="shared" ref="N130" si="95">I130+40</f>
        <v>45546</v>
      </c>
      <c r="O130" s="412">
        <f t="shared" ref="O130" si="96">I130+42</f>
        <v>45548</v>
      </c>
    </row>
    <row r="131" spans="1:15" s="14" customFormat="1" ht="20.25" hidden="1" thickBot="1">
      <c r="A131" s="398" t="s">
        <v>1987</v>
      </c>
      <c r="B131" s="398"/>
      <c r="C131" s="965" t="s">
        <v>1988</v>
      </c>
      <c r="D131" s="414" t="s">
        <v>1989</v>
      </c>
      <c r="E131" s="414">
        <v>45502</v>
      </c>
      <c r="F131" s="415">
        <v>45504</v>
      </c>
      <c r="G131" s="156"/>
      <c r="H131" s="422"/>
      <c r="I131" s="427"/>
      <c r="J131" s="427"/>
      <c r="K131" s="427"/>
      <c r="L131" s="427"/>
      <c r="M131" s="414"/>
      <c r="N131" s="414"/>
      <c r="O131" s="414"/>
    </row>
    <row r="132" spans="1:15" s="14" customFormat="1" ht="20.25" hidden="1" thickTop="1">
      <c r="A132" s="398" t="s">
        <v>1984</v>
      </c>
      <c r="B132" s="398"/>
      <c r="C132" s="1443" t="s">
        <v>1965</v>
      </c>
      <c r="D132" s="408" t="s">
        <v>1985</v>
      </c>
      <c r="E132" s="408">
        <v>45503</v>
      </c>
      <c r="F132" s="409">
        <v>45505</v>
      </c>
      <c r="G132" s="1443" t="s">
        <v>251</v>
      </c>
      <c r="H132" s="411" t="s">
        <v>1992</v>
      </c>
      <c r="I132" s="425">
        <v>45513</v>
      </c>
      <c r="J132" s="426">
        <f t="shared" ref="J132" si="97">I132+5</f>
        <v>45518</v>
      </c>
      <c r="K132" s="426">
        <f t="shared" ref="K132" si="98">I132+31</f>
        <v>45544</v>
      </c>
      <c r="L132" s="426">
        <f t="shared" ref="L132" si="99">I132+34</f>
        <v>45547</v>
      </c>
      <c r="M132" s="412">
        <f t="shared" ref="M132" si="100">I132+37</f>
        <v>45550</v>
      </c>
      <c r="N132" s="412">
        <f t="shared" ref="N132" si="101">I132+40</f>
        <v>45553</v>
      </c>
      <c r="O132" s="412">
        <f t="shared" ref="O132" si="102">I132+42</f>
        <v>45555</v>
      </c>
    </row>
    <row r="133" spans="1:15" s="14" customFormat="1" ht="20.25" hidden="1" thickBot="1">
      <c r="A133" s="398"/>
      <c r="B133" s="398"/>
      <c r="C133" s="965"/>
      <c r="D133" s="414"/>
      <c r="E133" s="414"/>
      <c r="F133" s="415"/>
      <c r="G133" s="156"/>
      <c r="H133" s="422"/>
      <c r="I133" s="427"/>
      <c r="J133" s="427"/>
      <c r="K133" s="427"/>
      <c r="L133" s="427"/>
      <c r="M133" s="414"/>
      <c r="N133" s="414"/>
      <c r="O133" s="414"/>
    </row>
    <row r="134" spans="1:15" s="14" customFormat="1" ht="20.25" hidden="1" thickTop="1">
      <c r="A134" s="398" t="s">
        <v>1990</v>
      </c>
      <c r="B134" s="398"/>
      <c r="C134" s="1443" t="s">
        <v>1965</v>
      </c>
      <c r="D134" s="408" t="s">
        <v>1991</v>
      </c>
      <c r="E134" s="408">
        <v>45512</v>
      </c>
      <c r="F134" s="409">
        <v>45514</v>
      </c>
      <c r="G134" s="1443" t="s">
        <v>2515</v>
      </c>
      <c r="H134" s="411" t="s">
        <v>2815</v>
      </c>
      <c r="I134" s="425">
        <v>45520</v>
      </c>
      <c r="J134" s="426">
        <f t="shared" ref="J134" si="103">I134+5</f>
        <v>45525</v>
      </c>
      <c r="K134" s="426">
        <f t="shared" ref="K134" si="104">I134+31</f>
        <v>45551</v>
      </c>
      <c r="L134" s="426">
        <f t="shared" ref="L134" si="105">I134+34</f>
        <v>45554</v>
      </c>
      <c r="M134" s="412">
        <f t="shared" ref="M134" si="106">I134+37</f>
        <v>45557</v>
      </c>
      <c r="N134" s="412">
        <f t="shared" ref="N134" si="107">I134+40</f>
        <v>45560</v>
      </c>
      <c r="O134" s="412">
        <f t="shared" ref="O134" si="108">I134+42</f>
        <v>45562</v>
      </c>
    </row>
    <row r="135" spans="1:15" s="14" customFormat="1" ht="20.25" hidden="1" thickBot="1">
      <c r="A135" s="398"/>
      <c r="B135" s="398"/>
      <c r="C135" s="965"/>
      <c r="D135" s="414"/>
      <c r="E135" s="414"/>
      <c r="F135" s="415"/>
      <c r="G135" s="156"/>
      <c r="H135" s="422"/>
      <c r="I135" s="427"/>
      <c r="J135" s="427"/>
      <c r="K135" s="427"/>
      <c r="L135" s="427"/>
      <c r="M135" s="414"/>
      <c r="N135" s="414"/>
      <c r="O135" s="414"/>
    </row>
    <row r="136" spans="1:15" s="14" customFormat="1" ht="20.25" hidden="1" thickTop="1">
      <c r="A136" s="398" t="s">
        <v>1961</v>
      </c>
      <c r="B136" s="398"/>
      <c r="C136" s="1443" t="s">
        <v>1993</v>
      </c>
      <c r="D136" s="408" t="s">
        <v>1994</v>
      </c>
      <c r="E136" s="408">
        <v>45518</v>
      </c>
      <c r="F136" s="409">
        <v>45520</v>
      </c>
      <c r="G136" s="1443" t="s">
        <v>382</v>
      </c>
      <c r="H136" s="411" t="s">
        <v>1997</v>
      </c>
      <c r="I136" s="425">
        <v>45527</v>
      </c>
      <c r="J136" s="426">
        <f t="shared" ref="J136" si="109">I136+5</f>
        <v>45532</v>
      </c>
      <c r="K136" s="426">
        <f t="shared" ref="K136" si="110">I136+31</f>
        <v>45558</v>
      </c>
      <c r="L136" s="426">
        <f t="shared" ref="L136" si="111">I136+34</f>
        <v>45561</v>
      </c>
      <c r="M136" s="412">
        <f t="shared" ref="M136" si="112">I136+37</f>
        <v>45564</v>
      </c>
      <c r="N136" s="412">
        <f t="shared" ref="N136" si="113">I136+40</f>
        <v>45567</v>
      </c>
      <c r="O136" s="412">
        <f t="shared" ref="O136" si="114">I136+42</f>
        <v>45569</v>
      </c>
    </row>
    <row r="137" spans="1:15" s="14" customFormat="1" ht="20.25" hidden="1" thickBot="1">
      <c r="A137" s="398"/>
      <c r="B137" s="398"/>
      <c r="C137" s="965"/>
      <c r="D137" s="414"/>
      <c r="E137" s="414"/>
      <c r="F137" s="415"/>
      <c r="G137" s="156"/>
      <c r="H137" s="422"/>
      <c r="I137" s="427"/>
      <c r="J137" s="427"/>
      <c r="K137" s="427"/>
      <c r="L137" s="427"/>
      <c r="M137" s="414"/>
      <c r="N137" s="414"/>
      <c r="O137" s="414"/>
    </row>
    <row r="138" spans="1:15" s="14" customFormat="1" ht="20.25" hidden="1" thickTop="1">
      <c r="A138" s="398"/>
      <c r="B138" s="398"/>
      <c r="C138" s="1443" t="s">
        <v>1961</v>
      </c>
      <c r="D138" s="408" t="s">
        <v>1996</v>
      </c>
      <c r="E138" s="408">
        <v>45527</v>
      </c>
      <c r="F138" s="814" t="s">
        <v>391</v>
      </c>
      <c r="G138" s="1443" t="s">
        <v>2804</v>
      </c>
      <c r="H138" s="411" t="s">
        <v>2001</v>
      </c>
      <c r="I138" s="425">
        <v>45534</v>
      </c>
      <c r="J138" s="426">
        <f t="shared" ref="J138" si="115">I138+5</f>
        <v>45539</v>
      </c>
      <c r="K138" s="426">
        <f t="shared" ref="K138" si="116">I138+31</f>
        <v>45565</v>
      </c>
      <c r="L138" s="426">
        <f t="shared" ref="L138" si="117">I138+34</f>
        <v>45568</v>
      </c>
      <c r="M138" s="412">
        <f t="shared" ref="M138" si="118">I138+37</f>
        <v>45571</v>
      </c>
      <c r="N138" s="412">
        <f t="shared" ref="N138" si="119">I138+40</f>
        <v>45574</v>
      </c>
      <c r="O138" s="412">
        <f t="shared" ref="O138" si="120">I138+42</f>
        <v>45576</v>
      </c>
    </row>
    <row r="139" spans="1:15" s="14" customFormat="1" ht="20.25" hidden="1" thickBot="1">
      <c r="A139" s="398"/>
      <c r="B139" s="398"/>
      <c r="C139" s="965"/>
      <c r="D139" s="414"/>
      <c r="E139" s="414"/>
      <c r="F139" s="415"/>
      <c r="G139" s="156"/>
      <c r="H139" s="422"/>
      <c r="I139" s="427"/>
      <c r="J139" s="427"/>
      <c r="K139" s="427"/>
      <c r="L139" s="427"/>
      <c r="M139" s="414"/>
      <c r="N139" s="414"/>
      <c r="O139" s="414"/>
    </row>
    <row r="140" spans="1:15" s="14" customFormat="1" ht="20.25" hidden="1" thickTop="1">
      <c r="A140" s="398" t="s">
        <v>1998</v>
      </c>
      <c r="B140" s="398"/>
      <c r="C140" s="1443" t="s">
        <v>1999</v>
      </c>
      <c r="D140" s="408" t="s">
        <v>2000</v>
      </c>
      <c r="E140" s="408">
        <v>45533</v>
      </c>
      <c r="F140" s="814" t="s">
        <v>391</v>
      </c>
      <c r="G140" s="1443" t="s">
        <v>2816</v>
      </c>
      <c r="H140" s="411" t="s">
        <v>2004</v>
      </c>
      <c r="I140" s="425">
        <v>45541</v>
      </c>
      <c r="J140" s="426">
        <f t="shared" ref="J140" si="121">I140+5</f>
        <v>45546</v>
      </c>
      <c r="K140" s="426">
        <f t="shared" ref="K140" si="122">I140+31</f>
        <v>45572</v>
      </c>
      <c r="L140" s="426">
        <f t="shared" ref="L140" si="123">I140+34</f>
        <v>45575</v>
      </c>
      <c r="M140" s="412">
        <f t="shared" ref="M140" si="124">I140+37</f>
        <v>45578</v>
      </c>
      <c r="N140" s="412">
        <f t="shared" ref="N140" si="125">I140+40</f>
        <v>45581</v>
      </c>
      <c r="O140" s="412">
        <f t="shared" ref="O140" si="126">I140+42</f>
        <v>45583</v>
      </c>
    </row>
    <row r="141" spans="1:15" s="14" customFormat="1" ht="20.25" hidden="1" thickBot="1">
      <c r="A141" s="398"/>
      <c r="B141" s="398"/>
      <c r="C141" s="965" t="s">
        <v>1941</v>
      </c>
      <c r="D141" s="414" t="s">
        <v>2002</v>
      </c>
      <c r="E141" s="414">
        <v>45532</v>
      </c>
      <c r="F141" s="415">
        <v>45534</v>
      </c>
      <c r="G141" s="156"/>
      <c r="H141" s="422"/>
      <c r="I141" s="427"/>
      <c r="J141" s="427"/>
      <c r="K141" s="427"/>
      <c r="L141" s="427"/>
      <c r="M141" s="414"/>
      <c r="N141" s="414"/>
      <c r="O141" s="414"/>
    </row>
    <row r="142" spans="1:15" s="14" customFormat="1" ht="20.25" hidden="1" thickTop="1">
      <c r="A142" s="398"/>
      <c r="B142" s="398"/>
      <c r="C142" s="1443" t="s">
        <v>1973</v>
      </c>
      <c r="D142" s="408" t="s">
        <v>2003</v>
      </c>
      <c r="E142" s="408">
        <v>45538</v>
      </c>
      <c r="F142" s="409">
        <v>45541</v>
      </c>
      <c r="G142" s="1443" t="s">
        <v>2813</v>
      </c>
      <c r="H142" s="411" t="s">
        <v>2006</v>
      </c>
      <c r="I142" s="425">
        <v>45548</v>
      </c>
      <c r="J142" s="426">
        <f t="shared" ref="J142" si="127">I142+5</f>
        <v>45553</v>
      </c>
      <c r="K142" s="426">
        <f t="shared" ref="K142" si="128">I142+31</f>
        <v>45579</v>
      </c>
      <c r="L142" s="426">
        <f t="shared" ref="L142" si="129">I142+34</f>
        <v>45582</v>
      </c>
      <c r="M142" s="412">
        <f t="shared" ref="M142" si="130">I142+37</f>
        <v>45585</v>
      </c>
      <c r="N142" s="412">
        <f t="shared" ref="N142" si="131">I142+40</f>
        <v>45588</v>
      </c>
      <c r="O142" s="412">
        <f t="shared" ref="O142" si="132">I142+42</f>
        <v>45590</v>
      </c>
    </row>
    <row r="143" spans="1:15" s="14" customFormat="1" ht="20.25" hidden="1" thickBot="1">
      <c r="A143" s="398"/>
      <c r="B143" s="398"/>
      <c r="C143" s="965"/>
      <c r="D143" s="414"/>
      <c r="E143" s="414"/>
      <c r="F143" s="415"/>
      <c r="G143" s="156"/>
      <c r="H143" s="422"/>
      <c r="I143" s="427"/>
      <c r="J143" s="427"/>
      <c r="K143" s="427"/>
      <c r="L143" s="427"/>
      <c r="M143" s="414"/>
      <c r="N143" s="414"/>
      <c r="O143" s="414"/>
    </row>
    <row r="144" spans="1:15" s="14" customFormat="1" ht="20.25" hidden="1" thickTop="1">
      <c r="A144" s="398"/>
      <c r="B144" s="398"/>
      <c r="C144" s="1443" t="s">
        <v>1880</v>
      </c>
      <c r="D144" s="408" t="s">
        <v>2005</v>
      </c>
      <c r="E144" s="408">
        <v>45547</v>
      </c>
      <c r="F144" s="409">
        <v>45549</v>
      </c>
      <c r="G144" s="1443" t="s">
        <v>2798</v>
      </c>
      <c r="H144" s="411" t="s">
        <v>2008</v>
      </c>
      <c r="I144" s="425">
        <v>45555</v>
      </c>
      <c r="J144" s="426">
        <f>I144+5</f>
        <v>45560</v>
      </c>
      <c r="K144" s="426">
        <f>I144+31</f>
        <v>45586</v>
      </c>
      <c r="L144" s="426">
        <f>I144+34</f>
        <v>45589</v>
      </c>
      <c r="M144" s="412">
        <f>I144+37</f>
        <v>45592</v>
      </c>
      <c r="N144" s="412">
        <f>I144+40</f>
        <v>45595</v>
      </c>
      <c r="O144" s="412">
        <f>I144+42</f>
        <v>45597</v>
      </c>
    </row>
    <row r="145" spans="1:15" s="14" customFormat="1" ht="20.25" hidden="1" thickBot="1">
      <c r="A145" s="398"/>
      <c r="B145" s="398"/>
      <c r="C145" s="965"/>
      <c r="D145" s="414"/>
      <c r="E145" s="414"/>
      <c r="F145" s="415"/>
      <c r="G145" s="156"/>
      <c r="H145" s="422"/>
      <c r="I145" s="427"/>
      <c r="J145" s="427"/>
      <c r="K145" s="427"/>
      <c r="L145" s="427"/>
      <c r="M145" s="414"/>
      <c r="N145" s="414"/>
      <c r="O145" s="414"/>
    </row>
    <row r="146" spans="1:15" s="14" customFormat="1" ht="20.25" hidden="1" thickTop="1">
      <c r="A146" s="398"/>
      <c r="B146" s="398"/>
      <c r="C146" s="1443" t="s">
        <v>1961</v>
      </c>
      <c r="D146" s="408" t="s">
        <v>2007</v>
      </c>
      <c r="E146" s="408">
        <v>45550</v>
      </c>
      <c r="F146" s="814" t="s">
        <v>391</v>
      </c>
      <c r="G146" s="1443" t="s">
        <v>2805</v>
      </c>
      <c r="H146" s="411" t="s">
        <v>2012</v>
      </c>
      <c r="I146" s="425">
        <v>45562</v>
      </c>
      <c r="J146" s="426">
        <f>I146+5</f>
        <v>45567</v>
      </c>
      <c r="K146" s="426">
        <f>I146+31</f>
        <v>45593</v>
      </c>
      <c r="L146" s="426">
        <f>I146+34</f>
        <v>45596</v>
      </c>
      <c r="M146" s="412">
        <f>I146+37</f>
        <v>45599</v>
      </c>
      <c r="N146" s="412">
        <f>I146+40</f>
        <v>45602</v>
      </c>
      <c r="O146" s="412">
        <f>I146+42</f>
        <v>45604</v>
      </c>
    </row>
    <row r="147" spans="1:15" s="14" customFormat="1" ht="20.25" hidden="1" thickBot="1">
      <c r="A147" s="398"/>
      <c r="B147" s="398"/>
      <c r="C147" s="965" t="s">
        <v>1939</v>
      </c>
      <c r="D147" s="414" t="s">
        <v>2009</v>
      </c>
      <c r="E147" s="414">
        <v>45551</v>
      </c>
      <c r="F147" s="415">
        <v>45553</v>
      </c>
      <c r="G147" s="156"/>
      <c r="H147" s="422"/>
      <c r="I147" s="427"/>
      <c r="J147" s="427"/>
      <c r="K147" s="427"/>
      <c r="L147" s="427"/>
      <c r="M147" s="414"/>
      <c r="N147" s="414"/>
      <c r="O147" s="414"/>
    </row>
    <row r="148" spans="1:15" s="14" customFormat="1" ht="20.25" hidden="1" thickTop="1">
      <c r="A148" s="398" t="s">
        <v>1941</v>
      </c>
      <c r="B148" s="398"/>
      <c r="C148" s="1443" t="s">
        <v>1999</v>
      </c>
      <c r="D148" s="408" t="s">
        <v>2011</v>
      </c>
      <c r="E148" s="408">
        <v>45557</v>
      </c>
      <c r="F148" s="814" t="s">
        <v>391</v>
      </c>
      <c r="G148" s="1443" t="s">
        <v>2817</v>
      </c>
      <c r="H148" s="411" t="s">
        <v>2016</v>
      </c>
      <c r="I148" s="425">
        <v>45569</v>
      </c>
      <c r="J148" s="426">
        <f>I148+5</f>
        <v>45574</v>
      </c>
      <c r="K148" s="426">
        <f>I148+31</f>
        <v>45600</v>
      </c>
      <c r="L148" s="426">
        <f>I148+34</f>
        <v>45603</v>
      </c>
      <c r="M148" s="412">
        <f>I148+37</f>
        <v>45606</v>
      </c>
      <c r="N148" s="412">
        <f>I148+40</f>
        <v>45609</v>
      </c>
      <c r="O148" s="412">
        <f>I148+42</f>
        <v>45611</v>
      </c>
    </row>
    <row r="149" spans="1:15" s="14" customFormat="1" ht="20.25" hidden="1" thickBot="1">
      <c r="A149" s="398"/>
      <c r="B149" s="398"/>
      <c r="C149" s="965" t="s">
        <v>2013</v>
      </c>
      <c r="D149" s="414" t="s">
        <v>2014</v>
      </c>
      <c r="E149" s="414">
        <v>45557</v>
      </c>
      <c r="F149" s="415">
        <v>45559</v>
      </c>
      <c r="G149" s="156"/>
      <c r="H149" s="422"/>
      <c r="I149" s="427"/>
      <c r="J149" s="427"/>
      <c r="K149" s="427"/>
      <c r="L149" s="427"/>
      <c r="M149" s="414"/>
      <c r="N149" s="414"/>
      <c r="O149" s="414"/>
    </row>
    <row r="150" spans="1:15" s="14" customFormat="1" ht="20.25" hidden="1" thickTop="1">
      <c r="A150" s="398" t="s">
        <v>1999</v>
      </c>
      <c r="B150" s="398"/>
      <c r="C150" s="1443" t="s">
        <v>1877</v>
      </c>
      <c r="D150" s="408" t="s">
        <v>2015</v>
      </c>
      <c r="E150" s="408">
        <v>45568</v>
      </c>
      <c r="F150" s="409">
        <v>45571</v>
      </c>
      <c r="G150" s="1863" t="s">
        <v>404</v>
      </c>
      <c r="H150" s="411" t="s">
        <v>2020</v>
      </c>
      <c r="I150" s="425">
        <v>45576</v>
      </c>
      <c r="J150" s="518"/>
      <c r="K150" s="518"/>
      <c r="L150" s="1593" t="s">
        <v>2818</v>
      </c>
      <c r="M150" s="453"/>
      <c r="N150" s="1593" t="s">
        <v>2819</v>
      </c>
      <c r="O150" s="453"/>
    </row>
    <row r="151" spans="1:15" s="14" customFormat="1" ht="20.25" hidden="1" customHeight="1" thickBot="1">
      <c r="A151" s="398" t="s">
        <v>1941</v>
      </c>
      <c r="B151" s="398"/>
      <c r="C151" s="413" t="s">
        <v>1973</v>
      </c>
      <c r="D151" s="414" t="s">
        <v>2017</v>
      </c>
      <c r="E151" s="414">
        <v>45567</v>
      </c>
      <c r="F151" s="415">
        <v>45571</v>
      </c>
      <c r="G151" s="156"/>
      <c r="H151" s="422"/>
      <c r="I151" s="427"/>
      <c r="J151" s="427"/>
      <c r="K151" s="427"/>
      <c r="L151" s="427"/>
      <c r="M151" s="414"/>
      <c r="N151" s="414"/>
      <c r="O151" s="414"/>
    </row>
    <row r="152" spans="1:15" s="14" customFormat="1" ht="20.25" hidden="1" customHeight="1" thickTop="1">
      <c r="A152" s="398" t="s">
        <v>2018</v>
      </c>
      <c r="B152" s="398"/>
      <c r="C152" s="1443" t="s">
        <v>1877</v>
      </c>
      <c r="D152" s="682" t="s">
        <v>2019</v>
      </c>
      <c r="E152" s="682">
        <v>45577</v>
      </c>
      <c r="F152" s="1967">
        <v>45580</v>
      </c>
      <c r="G152" s="1443" t="s">
        <v>2810</v>
      </c>
      <c r="H152" s="411" t="s">
        <v>2025</v>
      </c>
      <c r="I152" s="425">
        <v>45583</v>
      </c>
      <c r="J152" s="426">
        <f>I152+5</f>
        <v>45588</v>
      </c>
      <c r="K152" s="426">
        <f>I152+31</f>
        <v>45614</v>
      </c>
      <c r="L152" s="426">
        <f>I152+34</f>
        <v>45617</v>
      </c>
      <c r="M152" s="412">
        <f>I152+37</f>
        <v>45620</v>
      </c>
      <c r="N152" s="412">
        <f>I152+40</f>
        <v>45623</v>
      </c>
      <c r="O152" s="412">
        <f>I152+42</f>
        <v>45625</v>
      </c>
    </row>
    <row r="153" spans="1:15" s="14" customFormat="1" ht="20.25" hidden="1" customHeight="1" thickBot="1">
      <c r="A153" s="398"/>
      <c r="B153" s="398"/>
      <c r="C153" s="965"/>
      <c r="D153" s="414"/>
      <c r="E153" s="414"/>
      <c r="F153" s="415"/>
      <c r="G153" s="416"/>
      <c r="H153" s="422"/>
      <c r="I153" s="427"/>
      <c r="J153" s="427"/>
      <c r="K153" s="427"/>
      <c r="L153" s="427"/>
      <c r="M153" s="414"/>
      <c r="N153" s="414"/>
      <c r="O153" s="414"/>
    </row>
    <row r="154" spans="1:15" s="14" customFormat="1" ht="20.25" hidden="1" customHeight="1" thickTop="1" thickBot="1">
      <c r="A154" s="398" t="s">
        <v>2021</v>
      </c>
      <c r="B154" s="398"/>
      <c r="C154" s="1443" t="s">
        <v>2022</v>
      </c>
      <c r="D154" s="408" t="s">
        <v>2023</v>
      </c>
      <c r="E154" s="408">
        <v>45582</v>
      </c>
      <c r="F154" s="409">
        <v>45584</v>
      </c>
      <c r="G154" s="1443" t="s">
        <v>518</v>
      </c>
      <c r="H154" s="411" t="s">
        <v>2029</v>
      </c>
      <c r="I154" s="425">
        <v>45590</v>
      </c>
      <c r="J154" s="426">
        <f>I154+5</f>
        <v>45595</v>
      </c>
      <c r="K154" s="426">
        <f>I154+31</f>
        <v>45621</v>
      </c>
      <c r="L154" s="426">
        <f>I154+34</f>
        <v>45624</v>
      </c>
      <c r="M154" s="412">
        <f>I154+37</f>
        <v>45627</v>
      </c>
      <c r="N154" s="412">
        <f>I154+40</f>
        <v>45630</v>
      </c>
      <c r="O154" s="412">
        <f>I154+42</f>
        <v>45632</v>
      </c>
    </row>
    <row r="155" spans="1:15" s="14" customFormat="1" ht="20.25" hidden="1" customHeight="1" thickTop="1" thickBot="1">
      <c r="A155" s="398"/>
      <c r="B155" s="398"/>
      <c r="C155" s="965"/>
      <c r="D155" s="414"/>
      <c r="E155" s="408"/>
      <c r="F155" s="415"/>
      <c r="G155" s="416"/>
      <c r="H155" s="422"/>
      <c r="I155" s="427"/>
      <c r="J155" s="427"/>
      <c r="K155" s="427"/>
      <c r="L155" s="427"/>
      <c r="M155" s="414"/>
      <c r="N155" s="414"/>
      <c r="O155" s="414"/>
    </row>
    <row r="156" spans="1:15" s="14" customFormat="1" ht="20.25" hidden="1" customHeight="1" thickTop="1">
      <c r="A156" s="398" t="s">
        <v>2026</v>
      </c>
      <c r="B156" s="398"/>
      <c r="C156" s="1443" t="s">
        <v>2027</v>
      </c>
      <c r="D156" s="408" t="s">
        <v>2028</v>
      </c>
      <c r="E156" s="408">
        <v>45588</v>
      </c>
      <c r="F156" s="409">
        <v>45590</v>
      </c>
      <c r="G156" s="1443" t="s">
        <v>2820</v>
      </c>
      <c r="H156" s="411" t="s">
        <v>2033</v>
      </c>
      <c r="I156" s="425">
        <v>45597</v>
      </c>
      <c r="J156" s="426">
        <f>I156+5</f>
        <v>45602</v>
      </c>
      <c r="K156" s="426">
        <f>I156+31</f>
        <v>45628</v>
      </c>
      <c r="L156" s="426">
        <f>I156+34</f>
        <v>45631</v>
      </c>
      <c r="M156" s="412">
        <f>I156+37</f>
        <v>45634</v>
      </c>
      <c r="N156" s="412">
        <f>I156+40</f>
        <v>45637</v>
      </c>
      <c r="O156" s="412">
        <f>I156+42</f>
        <v>45639</v>
      </c>
    </row>
    <row r="157" spans="1:15" s="14" customFormat="1" ht="20.25" hidden="1" customHeight="1" thickBot="1">
      <c r="A157" s="398"/>
      <c r="B157" s="398"/>
      <c r="C157" s="965"/>
      <c r="D157" s="414"/>
      <c r="E157" s="414"/>
      <c r="F157" s="415"/>
      <c r="G157" s="416"/>
      <c r="H157" s="422"/>
      <c r="I157" s="427"/>
      <c r="J157" s="427"/>
      <c r="K157" s="427"/>
      <c r="L157" s="427"/>
      <c r="M157" s="414"/>
      <c r="N157" s="414"/>
      <c r="O157" s="414"/>
    </row>
    <row r="158" spans="1:15" s="14" customFormat="1" ht="20.25" hidden="1" customHeight="1" thickTop="1">
      <c r="A158" s="398" t="s">
        <v>2030</v>
      </c>
      <c r="B158" s="398"/>
      <c r="C158" s="1443" t="s">
        <v>2031</v>
      </c>
      <c r="D158" s="408" t="s">
        <v>2032</v>
      </c>
      <c r="E158" s="408">
        <v>45596</v>
      </c>
      <c r="F158" s="409">
        <v>45598</v>
      </c>
      <c r="G158" s="1443" t="s">
        <v>1822</v>
      </c>
      <c r="H158" s="411" t="s">
        <v>2036</v>
      </c>
      <c r="I158" s="425">
        <v>45604</v>
      </c>
      <c r="J158" s="426">
        <f>I158+5</f>
        <v>45609</v>
      </c>
      <c r="K158" s="426">
        <f>I158+31</f>
        <v>45635</v>
      </c>
      <c r="L158" s="426">
        <f>I158+34</f>
        <v>45638</v>
      </c>
      <c r="M158" s="412">
        <f>I158+37</f>
        <v>45641</v>
      </c>
      <c r="N158" s="412">
        <f>I158+40</f>
        <v>45644</v>
      </c>
      <c r="O158" s="412">
        <f>I158+42</f>
        <v>45646</v>
      </c>
    </row>
    <row r="159" spans="1:15" s="14" customFormat="1" ht="20.25" hidden="1" customHeight="1" thickBot="1">
      <c r="A159" s="398"/>
      <c r="B159" s="398"/>
      <c r="C159" s="965"/>
      <c r="D159" s="414"/>
      <c r="E159" s="414"/>
      <c r="F159" s="415"/>
      <c r="G159" s="416"/>
      <c r="H159" s="422"/>
      <c r="I159" s="427"/>
      <c r="J159" s="427"/>
      <c r="K159" s="427"/>
      <c r="L159" s="427"/>
      <c r="M159" s="414"/>
      <c r="N159" s="414"/>
      <c r="O159" s="414"/>
    </row>
    <row r="160" spans="1:15" s="14" customFormat="1" ht="20.25" hidden="1" customHeight="1" thickTop="1">
      <c r="A160" s="398"/>
      <c r="B160" s="398"/>
      <c r="C160" s="18"/>
      <c r="D160" s="412"/>
      <c r="E160" s="412"/>
      <c r="F160" s="835"/>
      <c r="G160" s="430"/>
      <c r="H160" s="870"/>
      <c r="I160" s="426"/>
      <c r="J160" s="426"/>
      <c r="K160" s="426"/>
      <c r="L160" s="426"/>
      <c r="M160" s="412"/>
      <c r="N160" s="412"/>
      <c r="O160" s="412"/>
    </row>
    <row r="161" spans="1:17" s="14" customFormat="1" ht="20.25" hidden="1" customHeight="1">
      <c r="A161" s="398"/>
      <c r="B161" s="398"/>
      <c r="C161" s="18"/>
      <c r="D161" s="412"/>
      <c r="E161" s="412"/>
      <c r="F161" s="835"/>
      <c r="G161" s="430"/>
      <c r="H161" s="870"/>
      <c r="I161" s="426"/>
      <c r="J161" s="426"/>
      <c r="K161" s="426"/>
      <c r="L161" s="426"/>
      <c r="M161" s="412"/>
      <c r="N161" s="412"/>
      <c r="O161" s="412"/>
    </row>
    <row r="162" spans="1:17" s="14" customFormat="1" ht="30" hidden="1">
      <c r="A162" s="398"/>
      <c r="B162" s="398"/>
      <c r="C162" s="399" t="s">
        <v>95</v>
      </c>
      <c r="D162" s="412"/>
      <c r="E162" s="401" t="s">
        <v>96</v>
      </c>
      <c r="F162" s="91" t="s">
        <v>97</v>
      </c>
      <c r="G162" s="389" t="s">
        <v>98</v>
      </c>
      <c r="H162" s="389" t="s">
        <v>99</v>
      </c>
      <c r="I162" s="84" t="s">
        <v>100</v>
      </c>
      <c r="J162" s="84" t="s">
        <v>101</v>
      </c>
      <c r="K162" s="141" t="s">
        <v>1677</v>
      </c>
      <c r="L162" s="141" t="s">
        <v>102</v>
      </c>
      <c r="M162" s="141" t="s">
        <v>1105</v>
      </c>
      <c r="N162" s="403" t="s">
        <v>138</v>
      </c>
      <c r="O162" s="459" t="s">
        <v>2792</v>
      </c>
      <c r="P162" s="459" t="s">
        <v>863</v>
      </c>
      <c r="Q162" s="1860" t="s">
        <v>2212</v>
      </c>
    </row>
    <row r="163" spans="1:17" s="14" customFormat="1" ht="20.25" hidden="1" customHeight="1" thickBot="1">
      <c r="A163" s="321" t="s">
        <v>1784</v>
      </c>
      <c r="B163" s="2117"/>
      <c r="C163" s="799" t="s">
        <v>1785</v>
      </c>
      <c r="D163" s="461" t="s">
        <v>106</v>
      </c>
      <c r="E163" s="15"/>
      <c r="F163" s="390" t="s">
        <v>107</v>
      </c>
      <c r="G163" s="218"/>
      <c r="H163" s="218"/>
      <c r="I163" s="390"/>
      <c r="J163" s="390" t="s">
        <v>2793</v>
      </c>
      <c r="K163" s="390" t="s">
        <v>2821</v>
      </c>
      <c r="L163" s="390" t="s">
        <v>2348</v>
      </c>
      <c r="M163" s="390" t="s">
        <v>2794</v>
      </c>
      <c r="N163" s="390" t="s">
        <v>2795</v>
      </c>
      <c r="O163" s="390" t="s">
        <v>2645</v>
      </c>
      <c r="P163" s="390" t="s">
        <v>2646</v>
      </c>
    </row>
    <row r="164" spans="1:17" s="14" customFormat="1" ht="20.25" hidden="1" customHeight="1" thickTop="1">
      <c r="A164" s="398" t="s">
        <v>2034</v>
      </c>
      <c r="B164" s="398"/>
      <c r="C164" s="1443" t="s">
        <v>2013</v>
      </c>
      <c r="D164" s="2817" t="s">
        <v>2035</v>
      </c>
      <c r="E164" s="408">
        <v>45605</v>
      </c>
      <c r="F164" s="409">
        <v>45607</v>
      </c>
      <c r="G164" s="1443" t="s">
        <v>2796</v>
      </c>
      <c r="H164" s="411" t="s">
        <v>2038</v>
      </c>
      <c r="I164" s="425">
        <v>45611</v>
      </c>
      <c r="J164" s="426">
        <f>I164+5</f>
        <v>45616</v>
      </c>
      <c r="K164" s="426">
        <f>I164+28</f>
        <v>45639</v>
      </c>
      <c r="L164" s="426">
        <f>I164+31</f>
        <v>45642</v>
      </c>
      <c r="M164" s="426">
        <f>I164+34</f>
        <v>45645</v>
      </c>
      <c r="N164" s="412">
        <f>I164+37</f>
        <v>45648</v>
      </c>
      <c r="O164" s="412">
        <f>I164+40</f>
        <v>45651</v>
      </c>
      <c r="P164" s="412">
        <f>I164+42</f>
        <v>45653</v>
      </c>
    </row>
    <row r="165" spans="1:17" s="14" customFormat="1" ht="20.25" hidden="1" customHeight="1" thickBot="1">
      <c r="A165" s="398"/>
      <c r="B165" s="398"/>
      <c r="C165" s="965"/>
      <c r="D165" s="414"/>
      <c r="E165" s="414"/>
      <c r="F165" s="415"/>
      <c r="G165" s="416"/>
      <c r="H165" s="422"/>
      <c r="I165" s="427"/>
      <c r="J165" s="427"/>
      <c r="K165" s="427"/>
      <c r="L165" s="427"/>
      <c r="M165" s="427"/>
      <c r="N165" s="414"/>
      <c r="O165" s="414"/>
      <c r="P165" s="414"/>
    </row>
    <row r="166" spans="1:17" s="14" customFormat="1" ht="20.25" hidden="1" customHeight="1" thickTop="1">
      <c r="A166" s="398"/>
      <c r="B166" s="398"/>
      <c r="C166" s="1443" t="s">
        <v>1973</v>
      </c>
      <c r="D166" s="408" t="s">
        <v>2037</v>
      </c>
      <c r="E166" s="408">
        <v>45612</v>
      </c>
      <c r="F166" s="409">
        <v>45614</v>
      </c>
      <c r="G166" s="1443" t="s">
        <v>340</v>
      </c>
      <c r="H166" s="411" t="s">
        <v>2042</v>
      </c>
      <c r="I166" s="425">
        <v>45618</v>
      </c>
      <c r="J166" s="426">
        <f>I166+5</f>
        <v>45623</v>
      </c>
      <c r="K166" s="426">
        <f>I166+28</f>
        <v>45646</v>
      </c>
      <c r="L166" s="426">
        <f>I166+31</f>
        <v>45649</v>
      </c>
      <c r="M166" s="426">
        <f>I166+34</f>
        <v>45652</v>
      </c>
      <c r="N166" s="412">
        <f>I166+37</f>
        <v>45655</v>
      </c>
      <c r="O166" s="412">
        <f>I166+40</f>
        <v>45658</v>
      </c>
      <c r="P166" s="412">
        <f>I166+42</f>
        <v>45660</v>
      </c>
    </row>
    <row r="167" spans="1:17" s="14" customFormat="1" ht="20.25" hidden="1" customHeight="1" thickBot="1">
      <c r="A167" s="398"/>
      <c r="B167" s="398"/>
      <c r="C167" s="965"/>
      <c r="D167" s="414"/>
      <c r="E167" s="414"/>
      <c r="F167" s="415"/>
      <c r="G167" s="416"/>
      <c r="H167" s="422"/>
      <c r="I167" s="427"/>
      <c r="J167" s="427"/>
      <c r="K167" s="427"/>
      <c r="L167" s="427"/>
      <c r="M167" s="427"/>
      <c r="N167" s="414"/>
      <c r="O167" s="414"/>
      <c r="P167" s="414"/>
    </row>
    <row r="168" spans="1:17" s="14" customFormat="1" ht="20.25" hidden="1" customHeight="1" thickTop="1">
      <c r="A168" s="398" t="s">
        <v>2039</v>
      </c>
      <c r="B168" s="398"/>
      <c r="C168" s="1443" t="s">
        <v>2040</v>
      </c>
      <c r="D168" s="2817" t="s">
        <v>2041</v>
      </c>
      <c r="E168" s="408">
        <v>45621</v>
      </c>
      <c r="F168" s="409">
        <v>45623</v>
      </c>
      <c r="G168" s="1443" t="s">
        <v>2822</v>
      </c>
      <c r="H168" s="411" t="s">
        <v>2045</v>
      </c>
      <c r="I168" s="425">
        <v>45625</v>
      </c>
      <c r="J168" s="426">
        <f>I168+5</f>
        <v>45630</v>
      </c>
      <c r="K168" s="426">
        <f>I168+28</f>
        <v>45653</v>
      </c>
      <c r="L168" s="426">
        <f>I168+31</f>
        <v>45656</v>
      </c>
      <c r="M168" s="426">
        <f>I168+34</f>
        <v>45659</v>
      </c>
      <c r="N168" s="412">
        <f>I168+37</f>
        <v>45662</v>
      </c>
      <c r="O168" s="412">
        <f>I168+40</f>
        <v>45665</v>
      </c>
      <c r="P168" s="412">
        <f>I168+42</f>
        <v>45667</v>
      </c>
    </row>
    <row r="169" spans="1:17" s="14" customFormat="1" ht="20.25" hidden="1" customHeight="1" thickBot="1">
      <c r="A169" s="398"/>
      <c r="B169" s="398"/>
      <c r="C169" s="965"/>
      <c r="D169" s="414"/>
      <c r="E169" s="414"/>
      <c r="F169" s="415"/>
      <c r="G169" s="416"/>
      <c r="H169" s="422"/>
      <c r="I169" s="427"/>
      <c r="J169" s="427"/>
      <c r="K169" s="427"/>
      <c r="L169" s="427"/>
      <c r="M169" s="427"/>
      <c r="N169" s="414"/>
      <c r="O169" s="414"/>
      <c r="P169" s="414"/>
    </row>
    <row r="170" spans="1:17" s="14" customFormat="1" ht="20.25" hidden="1" customHeight="1" thickTop="1">
      <c r="A170" s="398"/>
      <c r="B170" s="398"/>
      <c r="C170" s="1443" t="s">
        <v>2043</v>
      </c>
      <c r="D170" s="408" t="s">
        <v>2044</v>
      </c>
      <c r="E170" s="408">
        <v>45625</v>
      </c>
      <c r="F170" s="409">
        <v>45627</v>
      </c>
      <c r="G170" s="1443" t="s">
        <v>251</v>
      </c>
      <c r="H170" s="411" t="s">
        <v>2048</v>
      </c>
      <c r="I170" s="425">
        <v>45632</v>
      </c>
      <c r="J170" s="426">
        <f>I170+5</f>
        <v>45637</v>
      </c>
      <c r="K170" s="426">
        <f>I170+28</f>
        <v>45660</v>
      </c>
      <c r="L170" s="426">
        <f>I170+31</f>
        <v>45663</v>
      </c>
      <c r="M170" s="426">
        <f>I170+34</f>
        <v>45666</v>
      </c>
      <c r="N170" s="412">
        <f>I170+37</f>
        <v>45669</v>
      </c>
      <c r="O170" s="412">
        <f>I170+40</f>
        <v>45672</v>
      </c>
      <c r="P170" s="412">
        <f>I170+42</f>
        <v>45674</v>
      </c>
    </row>
    <row r="171" spans="1:17" s="14" customFormat="1" ht="20.25" hidden="1" customHeight="1" thickBot="1">
      <c r="A171" s="398"/>
      <c r="B171" s="398"/>
      <c r="C171" s="965"/>
      <c r="D171" s="414"/>
      <c r="E171" s="414"/>
      <c r="F171" s="415"/>
      <c r="G171" s="416"/>
      <c r="H171" s="422"/>
      <c r="I171" s="427"/>
      <c r="J171" s="427"/>
      <c r="K171" s="427"/>
      <c r="L171" s="427"/>
      <c r="M171" s="427"/>
      <c r="N171" s="414"/>
      <c r="O171" s="414"/>
      <c r="P171" s="414"/>
    </row>
    <row r="172" spans="1:17" s="14" customFormat="1" ht="20.25" hidden="1" customHeight="1" thickTop="1">
      <c r="A172" s="398"/>
      <c r="B172" s="398"/>
      <c r="C172" s="1443" t="s">
        <v>2046</v>
      </c>
      <c r="D172" s="408" t="s">
        <v>2047</v>
      </c>
      <c r="E172" s="408">
        <v>45640</v>
      </c>
      <c r="F172" s="409">
        <v>45642</v>
      </c>
      <c r="G172" s="1443" t="s">
        <v>382</v>
      </c>
      <c r="H172" s="411" t="s">
        <v>2051</v>
      </c>
      <c r="I172" s="425">
        <v>45639</v>
      </c>
      <c r="J172" s="426">
        <f>I172+5</f>
        <v>45644</v>
      </c>
      <c r="K172" s="426">
        <f>I172+28</f>
        <v>45667</v>
      </c>
      <c r="L172" s="426">
        <f>I172+31</f>
        <v>45670</v>
      </c>
      <c r="M172" s="426">
        <f>I172+34</f>
        <v>45673</v>
      </c>
      <c r="N172" s="412">
        <f>I172+37</f>
        <v>45676</v>
      </c>
      <c r="O172" s="412">
        <f>I172+40</f>
        <v>45679</v>
      </c>
      <c r="P172" s="412">
        <f>I172+42</f>
        <v>45681</v>
      </c>
    </row>
    <row r="173" spans="1:17" s="14" customFormat="1" ht="20.25" hidden="1" customHeight="1" thickBot="1">
      <c r="A173" s="398"/>
      <c r="B173" s="398"/>
      <c r="C173" s="965"/>
      <c r="D173" s="414"/>
      <c r="E173" s="414"/>
      <c r="F173" s="415"/>
      <c r="G173" s="416"/>
      <c r="H173" s="422"/>
      <c r="I173" s="427"/>
      <c r="J173" s="427"/>
      <c r="K173" s="427"/>
      <c r="L173" s="427"/>
      <c r="M173" s="427"/>
      <c r="N173" s="414"/>
      <c r="O173" s="414"/>
      <c r="P173" s="414"/>
    </row>
    <row r="174" spans="1:17" s="14" customFormat="1" ht="20.25" hidden="1" customHeight="1" thickTop="1">
      <c r="A174" s="398"/>
      <c r="B174" s="398"/>
      <c r="C174" s="1443" t="s">
        <v>2049</v>
      </c>
      <c r="D174" s="408" t="s">
        <v>2050</v>
      </c>
      <c r="E174" s="408">
        <v>45647</v>
      </c>
      <c r="F174" s="409">
        <v>45649</v>
      </c>
      <c r="G174" s="1443" t="s">
        <v>2816</v>
      </c>
      <c r="H174" s="411" t="s">
        <v>2053</v>
      </c>
      <c r="I174" s="425">
        <v>45646</v>
      </c>
      <c r="J174" s="426">
        <f>I174+5</f>
        <v>45651</v>
      </c>
      <c r="K174" s="426">
        <f>I174+28</f>
        <v>45674</v>
      </c>
      <c r="L174" s="426">
        <f>I174+31</f>
        <v>45677</v>
      </c>
      <c r="M174" s="426">
        <f>I174+34</f>
        <v>45680</v>
      </c>
      <c r="N174" s="412">
        <f>I174+37</f>
        <v>45683</v>
      </c>
      <c r="O174" s="412">
        <f>I174+40</f>
        <v>45686</v>
      </c>
      <c r="P174" s="412">
        <f>I174+42</f>
        <v>45688</v>
      </c>
    </row>
    <row r="175" spans="1:17" s="14" customFormat="1" ht="20.25" hidden="1" customHeight="1" thickBot="1">
      <c r="A175" s="398"/>
      <c r="B175" s="398"/>
      <c r="C175" s="965"/>
      <c r="D175" s="414"/>
      <c r="E175" s="414"/>
      <c r="F175" s="415"/>
      <c r="G175" s="416"/>
      <c r="H175" s="422"/>
      <c r="I175" s="427"/>
      <c r="J175" s="427"/>
      <c r="K175" s="427"/>
      <c r="L175" s="427"/>
      <c r="M175" s="427"/>
      <c r="N175" s="414"/>
      <c r="O175" s="414"/>
      <c r="P175" s="414"/>
    </row>
    <row r="176" spans="1:17" s="14" customFormat="1" ht="20.25" hidden="1" customHeight="1" thickTop="1">
      <c r="A176" s="398"/>
      <c r="B176" s="398"/>
      <c r="C176" s="1443" t="s">
        <v>1939</v>
      </c>
      <c r="D176" s="408" t="s">
        <v>2052</v>
      </c>
      <c r="E176" s="408">
        <v>45649</v>
      </c>
      <c r="F176" s="409">
        <v>45651</v>
      </c>
      <c r="G176" s="1443" t="s">
        <v>2813</v>
      </c>
      <c r="H176" s="411" t="s">
        <v>2055</v>
      </c>
      <c r="I176" s="425">
        <v>45654</v>
      </c>
      <c r="J176" s="426">
        <f>I176+5</f>
        <v>45659</v>
      </c>
      <c r="K176" s="426">
        <f>I176+28</f>
        <v>45682</v>
      </c>
      <c r="L176" s="426">
        <f>I176+31</f>
        <v>45685</v>
      </c>
      <c r="M176" s="426">
        <f>I176+34</f>
        <v>45688</v>
      </c>
      <c r="N176" s="412">
        <f>I176+37</f>
        <v>45691</v>
      </c>
      <c r="O176" s="412">
        <f>I176+40</f>
        <v>45694</v>
      </c>
      <c r="P176" s="412">
        <f>I176+42</f>
        <v>45696</v>
      </c>
    </row>
    <row r="177" spans="1:16" s="14" customFormat="1" ht="20.25" hidden="1" customHeight="1" thickBot="1">
      <c r="A177" s="398"/>
      <c r="B177" s="398"/>
      <c r="C177" s="965"/>
      <c r="D177" s="414"/>
      <c r="E177" s="414"/>
      <c r="F177" s="415"/>
      <c r="G177" s="416"/>
      <c r="H177" s="422"/>
      <c r="I177" s="427"/>
      <c r="J177" s="427"/>
      <c r="K177" s="427"/>
      <c r="L177" s="427"/>
      <c r="M177" s="427"/>
      <c r="N177" s="414"/>
      <c r="O177" s="414"/>
      <c r="P177" s="414"/>
    </row>
    <row r="178" spans="1:16" s="14" customFormat="1" ht="20.25" hidden="1" customHeight="1" thickTop="1">
      <c r="A178" s="398"/>
      <c r="B178" s="398"/>
      <c r="C178" s="1443" t="s">
        <v>1973</v>
      </c>
      <c r="D178" s="408" t="s">
        <v>2054</v>
      </c>
      <c r="E178" s="408">
        <v>45653</v>
      </c>
      <c r="F178" s="409">
        <v>45655</v>
      </c>
      <c r="G178" s="1443" t="s">
        <v>2804</v>
      </c>
      <c r="H178" s="411" t="s">
        <v>2057</v>
      </c>
      <c r="I178" s="425">
        <v>45660</v>
      </c>
      <c r="J178" s="426">
        <f>I178+5</f>
        <v>45665</v>
      </c>
      <c r="K178" s="426">
        <f>I178+28</f>
        <v>45688</v>
      </c>
      <c r="L178" s="426">
        <f>I178+31</f>
        <v>45691</v>
      </c>
      <c r="M178" s="426">
        <f>I178+34</f>
        <v>45694</v>
      </c>
      <c r="N178" s="412">
        <f>I178+37</f>
        <v>45697</v>
      </c>
      <c r="O178" s="412">
        <f>I178+40</f>
        <v>45700</v>
      </c>
      <c r="P178" s="412">
        <f>I178+42</f>
        <v>45702</v>
      </c>
    </row>
    <row r="179" spans="1:16" s="14" customFormat="1" ht="20.25" hidden="1" customHeight="1" thickBot="1">
      <c r="A179" s="398"/>
      <c r="B179" s="398"/>
      <c r="C179" s="965"/>
      <c r="D179" s="414"/>
      <c r="E179" s="414"/>
      <c r="F179" s="415"/>
      <c r="G179" s="416"/>
      <c r="H179" s="422"/>
      <c r="I179" s="427"/>
      <c r="J179" s="427"/>
      <c r="K179" s="427"/>
      <c r="L179" s="427"/>
      <c r="M179" s="427"/>
      <c r="N179" s="414"/>
      <c r="O179" s="414"/>
      <c r="P179" s="414"/>
    </row>
    <row r="180" spans="1:16" s="14" customFormat="1" ht="20.25" hidden="1" customHeight="1" thickTop="1">
      <c r="A180" s="398" t="s">
        <v>2043</v>
      </c>
      <c r="B180" s="398"/>
      <c r="C180" s="1892" t="s">
        <v>2290</v>
      </c>
      <c r="D180" s="408" t="s">
        <v>2056</v>
      </c>
      <c r="E180" s="408">
        <v>45294</v>
      </c>
      <c r="F180" s="409">
        <v>45662</v>
      </c>
      <c r="G180" s="1443" t="s">
        <v>2805</v>
      </c>
      <c r="H180" s="411" t="s">
        <v>2059</v>
      </c>
      <c r="I180" s="425">
        <v>45667</v>
      </c>
      <c r="J180" s="426">
        <f>I180+5</f>
        <v>45672</v>
      </c>
      <c r="K180" s="426">
        <f>I180+28</f>
        <v>45695</v>
      </c>
      <c r="L180" s="426">
        <f>I180+31</f>
        <v>45698</v>
      </c>
      <c r="M180" s="426">
        <f>I180+34</f>
        <v>45701</v>
      </c>
      <c r="N180" s="412">
        <f>I180+37</f>
        <v>45704</v>
      </c>
      <c r="O180" s="412">
        <f>I180+40</f>
        <v>45707</v>
      </c>
      <c r="P180" s="412">
        <f>I180+42</f>
        <v>45709</v>
      </c>
    </row>
    <row r="181" spans="1:16" s="14" customFormat="1" ht="20.25" hidden="1" customHeight="1" thickBot="1">
      <c r="A181" s="398"/>
      <c r="B181" s="398"/>
      <c r="C181" s="965"/>
      <c r="D181" s="414"/>
      <c r="E181" s="414"/>
      <c r="F181" s="415"/>
      <c r="G181" s="416"/>
      <c r="H181" s="422"/>
      <c r="I181" s="427"/>
      <c r="J181" s="427"/>
      <c r="K181" s="427"/>
      <c r="L181" s="427"/>
      <c r="M181" s="427"/>
      <c r="N181" s="414"/>
      <c r="O181" s="414"/>
      <c r="P181" s="414"/>
    </row>
    <row r="182" spans="1:16" s="14" customFormat="1" ht="20.25" hidden="1" customHeight="1" thickTop="1">
      <c r="A182" s="398" t="s">
        <v>1941</v>
      </c>
      <c r="B182" s="398"/>
      <c r="C182" s="1443" t="s">
        <v>2040</v>
      </c>
      <c r="D182" s="408" t="s">
        <v>2058</v>
      </c>
      <c r="E182" s="408">
        <v>45669</v>
      </c>
      <c r="F182" s="409">
        <v>45671</v>
      </c>
      <c r="G182" s="1443" t="s">
        <v>2817</v>
      </c>
      <c r="H182" s="411" t="s">
        <v>2061</v>
      </c>
      <c r="I182" s="425">
        <v>45674</v>
      </c>
      <c r="J182" s="426">
        <f>I182+5</f>
        <v>45679</v>
      </c>
      <c r="K182" s="426">
        <f>I182+28</f>
        <v>45702</v>
      </c>
      <c r="L182" s="426">
        <f>I182+31</f>
        <v>45705</v>
      </c>
      <c r="M182" s="426">
        <f>I182+34</f>
        <v>45708</v>
      </c>
      <c r="N182" s="412">
        <f>I182+37</f>
        <v>45711</v>
      </c>
      <c r="O182" s="412">
        <f>I182+40</f>
        <v>45714</v>
      </c>
      <c r="P182" s="412">
        <f>I182+42</f>
        <v>45716</v>
      </c>
    </row>
    <row r="183" spans="1:16" s="14" customFormat="1" ht="20.25" hidden="1" customHeight="1" thickBot="1">
      <c r="A183" s="398"/>
      <c r="B183" s="398"/>
      <c r="C183" s="965"/>
      <c r="D183" s="414"/>
      <c r="E183" s="414"/>
      <c r="F183" s="415"/>
      <c r="G183" s="416"/>
      <c r="H183" s="422"/>
      <c r="I183" s="427"/>
      <c r="J183" s="427"/>
      <c r="K183" s="427"/>
      <c r="L183" s="427"/>
      <c r="M183" s="427"/>
      <c r="N183" s="414"/>
      <c r="O183" s="414"/>
      <c r="P183" s="414"/>
    </row>
    <row r="184" spans="1:16" s="14" customFormat="1" ht="20.25" hidden="1" customHeight="1" thickTop="1">
      <c r="A184" s="398" t="s">
        <v>2046</v>
      </c>
      <c r="B184" s="398"/>
      <c r="C184" s="1443" t="s">
        <v>1877</v>
      </c>
      <c r="D184" s="408" t="s">
        <v>2060</v>
      </c>
      <c r="E184" s="408">
        <v>45673</v>
      </c>
      <c r="F184" s="409">
        <v>45676</v>
      </c>
      <c r="G184" s="1443" t="s">
        <v>2806</v>
      </c>
      <c r="H184" s="411" t="s">
        <v>2065</v>
      </c>
      <c r="I184" s="425">
        <v>45681</v>
      </c>
      <c r="J184" s="426">
        <f>I184+5</f>
        <v>45686</v>
      </c>
      <c r="K184" s="426">
        <f>I184+28</f>
        <v>45709</v>
      </c>
      <c r="L184" s="426">
        <f>I184+31</f>
        <v>45712</v>
      </c>
      <c r="M184" s="426">
        <f>I184+34</f>
        <v>45715</v>
      </c>
      <c r="N184" s="412">
        <f>I184+37</f>
        <v>45718</v>
      </c>
      <c r="O184" s="412">
        <f>I184+40</f>
        <v>45721</v>
      </c>
      <c r="P184" s="412">
        <f>I184+42</f>
        <v>45723</v>
      </c>
    </row>
    <row r="185" spans="1:16" s="14" customFormat="1" ht="20.25" hidden="1" customHeight="1" thickBot="1">
      <c r="A185" s="965" t="s">
        <v>2046</v>
      </c>
      <c r="B185" s="3346"/>
      <c r="C185" s="965" t="s">
        <v>2062</v>
      </c>
      <c r="D185" s="414" t="s">
        <v>2063</v>
      </c>
      <c r="E185" s="414">
        <v>45678</v>
      </c>
      <c r="F185" s="415">
        <v>45681</v>
      </c>
      <c r="G185" s="416"/>
      <c r="H185" s="422"/>
      <c r="I185" s="427"/>
      <c r="J185" s="427"/>
      <c r="K185" s="427"/>
      <c r="L185" s="427"/>
      <c r="M185" s="427"/>
      <c r="N185" s="414"/>
      <c r="O185" s="414"/>
      <c r="P185" s="414"/>
    </row>
    <row r="186" spans="1:16" s="14" customFormat="1" ht="20.25" hidden="1" customHeight="1" thickTop="1">
      <c r="A186" s="398" t="s">
        <v>2049</v>
      </c>
      <c r="B186" s="398"/>
      <c r="C186" s="2865" t="s">
        <v>2046</v>
      </c>
      <c r="D186" s="1039" t="s">
        <v>2064</v>
      </c>
      <c r="E186" s="1039">
        <v>45680</v>
      </c>
      <c r="F186" s="1040">
        <v>45683</v>
      </c>
      <c r="G186" s="1443" t="s">
        <v>2810</v>
      </c>
      <c r="H186" s="411" t="s">
        <v>2069</v>
      </c>
      <c r="I186" s="425">
        <v>45688</v>
      </c>
      <c r="J186" s="426">
        <f>I186+5</f>
        <v>45693</v>
      </c>
      <c r="K186" s="426">
        <f>I186+28</f>
        <v>45716</v>
      </c>
      <c r="L186" s="426">
        <f>I186+31</f>
        <v>45719</v>
      </c>
      <c r="M186" s="426">
        <f>I186+34</f>
        <v>45722</v>
      </c>
      <c r="N186" s="412">
        <f>I186+37</f>
        <v>45725</v>
      </c>
      <c r="O186" s="412">
        <f>I186+40</f>
        <v>45728</v>
      </c>
      <c r="P186" s="412">
        <f>I186+42</f>
        <v>45730</v>
      </c>
    </row>
    <row r="187" spans="1:16" s="14" customFormat="1" ht="20.25" hidden="1" customHeight="1" thickBot="1">
      <c r="A187" s="398" t="s">
        <v>1939</v>
      </c>
      <c r="B187" s="398"/>
      <c r="C187" s="965" t="s">
        <v>2066</v>
      </c>
      <c r="D187" s="414" t="s">
        <v>2067</v>
      </c>
      <c r="E187" s="414">
        <v>45682</v>
      </c>
      <c r="F187" s="415">
        <v>45684</v>
      </c>
      <c r="G187" s="416"/>
      <c r="H187" s="422"/>
      <c r="I187" s="427"/>
      <c r="J187" s="427"/>
      <c r="K187" s="427"/>
      <c r="L187" s="427"/>
      <c r="M187" s="427"/>
      <c r="N187" s="414"/>
      <c r="O187" s="414"/>
      <c r="P187" s="414"/>
    </row>
    <row r="188" spans="1:16" s="14" customFormat="1" ht="20.25" hidden="1" customHeight="1" thickTop="1">
      <c r="A188" s="398"/>
      <c r="B188" s="398"/>
      <c r="C188" s="2865" t="s">
        <v>1939</v>
      </c>
      <c r="D188" s="1039" t="s">
        <v>2068</v>
      </c>
      <c r="E188" s="1039">
        <v>45687</v>
      </c>
      <c r="F188" s="1040">
        <v>45690</v>
      </c>
      <c r="G188" s="1443" t="s">
        <v>518</v>
      </c>
      <c r="H188" s="411" t="s">
        <v>2072</v>
      </c>
      <c r="I188" s="425">
        <v>45695</v>
      </c>
      <c r="J188" s="426">
        <f>I188+5</f>
        <v>45700</v>
      </c>
      <c r="K188" s="426">
        <f>I188+28</f>
        <v>45723</v>
      </c>
      <c r="L188" s="426">
        <f>I188+31</f>
        <v>45726</v>
      </c>
      <c r="M188" s="426">
        <f>I188+34</f>
        <v>45729</v>
      </c>
      <c r="N188" s="412">
        <f>I188+37</f>
        <v>45732</v>
      </c>
      <c r="O188" s="412">
        <f>I188+40</f>
        <v>45735</v>
      </c>
      <c r="P188" s="412">
        <f>I188+42</f>
        <v>45737</v>
      </c>
    </row>
    <row r="189" spans="1:16" s="14" customFormat="1" ht="20.25" hidden="1" customHeight="1" thickBot="1">
      <c r="A189" s="398" t="s">
        <v>1973</v>
      </c>
      <c r="B189" s="398"/>
      <c r="C189" s="965" t="s">
        <v>2040</v>
      </c>
      <c r="D189" s="414" t="s">
        <v>2070</v>
      </c>
      <c r="E189" s="414">
        <v>45690</v>
      </c>
      <c r="F189" s="415">
        <v>45692</v>
      </c>
      <c r="G189" s="416"/>
      <c r="H189" s="422"/>
      <c r="I189" s="427"/>
      <c r="J189" s="427"/>
      <c r="K189" s="427"/>
      <c r="L189" s="427"/>
      <c r="M189" s="427"/>
      <c r="N189" s="414"/>
      <c r="O189" s="414"/>
      <c r="P189" s="414"/>
    </row>
    <row r="190" spans="1:16" s="14" customFormat="1" ht="20.25" hidden="1" customHeight="1" thickTop="1">
      <c r="A190" s="398" t="s">
        <v>1941</v>
      </c>
      <c r="B190" s="398"/>
      <c r="C190" s="1443" t="s">
        <v>2013</v>
      </c>
      <c r="D190" s="408" t="s">
        <v>2071</v>
      </c>
      <c r="E190" s="408">
        <v>45693</v>
      </c>
      <c r="F190" s="409">
        <v>45696</v>
      </c>
      <c r="G190" s="1892" t="s">
        <v>404</v>
      </c>
      <c r="H190" s="411" t="s">
        <v>2823</v>
      </c>
      <c r="I190" s="491">
        <v>45702</v>
      </c>
      <c r="J190" s="518">
        <f>I190+5</f>
        <v>45707</v>
      </c>
      <c r="K190" s="518">
        <f>I190+28</f>
        <v>45730</v>
      </c>
      <c r="L190" s="518">
        <f>I190+31</f>
        <v>45733</v>
      </c>
      <c r="M190" s="518">
        <f>I190+34</f>
        <v>45736</v>
      </c>
      <c r="N190" s="453">
        <f>I190+37</f>
        <v>45739</v>
      </c>
      <c r="O190" s="453">
        <f>I190+40</f>
        <v>45742</v>
      </c>
      <c r="P190" s="453">
        <f>I190+42</f>
        <v>45744</v>
      </c>
    </row>
    <row r="191" spans="1:16" s="14" customFormat="1" ht="20.25" hidden="1" customHeight="1" thickBot="1">
      <c r="A191" s="398"/>
      <c r="B191" s="398"/>
      <c r="C191" s="965"/>
      <c r="D191" s="414"/>
      <c r="E191" s="414"/>
      <c r="F191" s="415"/>
      <c r="G191" s="416"/>
      <c r="H191" s="422"/>
      <c r="I191" s="427"/>
      <c r="J191" s="427"/>
      <c r="K191" s="427"/>
      <c r="L191" s="427"/>
      <c r="M191" s="427"/>
      <c r="N191" s="414"/>
      <c r="O191" s="414"/>
      <c r="P191" s="414"/>
    </row>
    <row r="192" spans="1:16" s="14" customFormat="1" ht="20.25" customHeight="1">
      <c r="A192" s="398"/>
      <c r="B192" s="398"/>
      <c r="C192" s="18"/>
      <c r="D192" s="400"/>
      <c r="E192" s="400"/>
      <c r="F192" s="400"/>
      <c r="G192" s="430"/>
      <c r="H192" s="19"/>
      <c r="I192" s="397"/>
      <c r="J192" s="397"/>
      <c r="K192" s="397"/>
      <c r="L192" s="397"/>
      <c r="M192" s="397"/>
      <c r="N192" s="400"/>
      <c r="O192" s="400"/>
      <c r="P192" s="400"/>
    </row>
    <row r="193" spans="1:16" s="14" customFormat="1" ht="20.25" customHeight="1">
      <c r="B193" s="684"/>
      <c r="C193" s="18" t="s">
        <v>2073</v>
      </c>
      <c r="D193" s="3143" t="s">
        <v>2824</v>
      </c>
      <c r="E193" s="400"/>
      <c r="F193" s="400"/>
      <c r="G193" s="430"/>
      <c r="H193" s="19"/>
      <c r="I193" s="397"/>
      <c r="J193" s="397"/>
      <c r="K193" s="397"/>
      <c r="L193" s="397"/>
      <c r="M193" s="397"/>
      <c r="N193" s="400"/>
      <c r="O193" s="400"/>
      <c r="P193" s="400"/>
    </row>
    <row r="194" spans="1:16" s="14" customFormat="1" ht="30.75" customHeight="1">
      <c r="B194" s="684" t="s">
        <v>1794</v>
      </c>
      <c r="C194" s="399" t="s">
        <v>721</v>
      </c>
      <c r="D194" s="400"/>
      <c r="E194" s="401" t="s">
        <v>96</v>
      </c>
      <c r="F194" s="404" t="s">
        <v>722</v>
      </c>
      <c r="G194" s="404" t="s">
        <v>103</v>
      </c>
      <c r="H194" s="404" t="s">
        <v>1105</v>
      </c>
      <c r="I194" s="404" t="s">
        <v>1647</v>
      </c>
      <c r="J194" s="3555" t="s">
        <v>2074</v>
      </c>
      <c r="K194" s="3555" t="s">
        <v>2075</v>
      </c>
    </row>
    <row r="195" spans="1:16" s="14" customFormat="1" ht="20.25" customHeight="1" thickBot="1">
      <c r="B195" s="684"/>
      <c r="C195" s="799" t="s">
        <v>2825</v>
      </c>
      <c r="D195" s="2870" t="s">
        <v>2077</v>
      </c>
      <c r="E195" s="15"/>
      <c r="F195" s="406" t="s">
        <v>2826</v>
      </c>
      <c r="G195" s="406" t="s">
        <v>2079</v>
      </c>
      <c r="H195" s="406" t="s">
        <v>2283</v>
      </c>
      <c r="I195" s="406" t="s">
        <v>2487</v>
      </c>
      <c r="J195" s="1063"/>
      <c r="K195" s="1063"/>
    </row>
    <row r="196" spans="1:16" s="14" customFormat="1" ht="30.75" hidden="1" customHeight="1" thickTop="1">
      <c r="B196" s="684">
        <v>8</v>
      </c>
      <c r="C196" s="1863" t="s">
        <v>404</v>
      </c>
      <c r="D196" s="412" t="s">
        <v>2827</v>
      </c>
      <c r="E196" s="412">
        <v>45341</v>
      </c>
      <c r="F196" s="2890"/>
      <c r="G196" s="2893" t="s">
        <v>2828</v>
      </c>
      <c r="H196" s="2893" t="s">
        <v>2828</v>
      </c>
      <c r="I196" s="453"/>
      <c r="J196" s="1063">
        <v>45341</v>
      </c>
      <c r="K196" s="1063">
        <v>45343</v>
      </c>
    </row>
    <row r="197" spans="1:16" s="14" customFormat="1" ht="38.25" hidden="1">
      <c r="B197" s="684">
        <v>9</v>
      </c>
      <c r="C197" s="1863" t="s">
        <v>404</v>
      </c>
      <c r="D197" s="2115" t="s">
        <v>2829</v>
      </c>
      <c r="E197" s="2115">
        <v>45714</v>
      </c>
      <c r="F197" s="2128"/>
      <c r="G197" s="2755" t="s">
        <v>2830</v>
      </c>
      <c r="H197" s="2755" t="s">
        <v>2831</v>
      </c>
      <c r="I197" s="2755" t="s">
        <v>2832</v>
      </c>
      <c r="J197" s="1063">
        <v>45348</v>
      </c>
      <c r="K197" s="1063">
        <v>45350</v>
      </c>
    </row>
    <row r="198" spans="1:16" s="14" customFormat="1" ht="20.25" hidden="1" customHeight="1">
      <c r="B198" s="684">
        <v>10</v>
      </c>
      <c r="C198" s="1615" t="s">
        <v>2833</v>
      </c>
      <c r="D198" s="775" t="s">
        <v>2834</v>
      </c>
      <c r="E198" s="775">
        <v>45722</v>
      </c>
      <c r="F198" s="775">
        <f t="shared" ref="F198:F201" si="133">E198+29</f>
        <v>45751</v>
      </c>
      <c r="G198" s="2889">
        <f t="shared" ref="G198:G201" si="134">E198+34</f>
        <v>45756</v>
      </c>
      <c r="H198" s="2889">
        <f t="shared" ref="H198:H201" si="135">E198+38</f>
        <v>45760</v>
      </c>
      <c r="I198" s="775">
        <f t="shared" ref="I198:I201" si="136">E198+42</f>
        <v>45764</v>
      </c>
      <c r="J198" s="1063">
        <v>45356</v>
      </c>
      <c r="K198" s="1063">
        <v>45723</v>
      </c>
    </row>
    <row r="199" spans="1:16" s="14" customFormat="1" ht="20.25" hidden="1" customHeight="1">
      <c r="B199" s="684">
        <v>11</v>
      </c>
      <c r="C199" s="1615" t="s">
        <v>2835</v>
      </c>
      <c r="D199" s="775" t="s">
        <v>121</v>
      </c>
      <c r="E199" s="775">
        <v>45739</v>
      </c>
      <c r="F199" s="775">
        <f t="shared" si="133"/>
        <v>45768</v>
      </c>
      <c r="G199" s="2889">
        <f t="shared" si="134"/>
        <v>45773</v>
      </c>
      <c r="H199" s="775">
        <f t="shared" si="135"/>
        <v>45777</v>
      </c>
      <c r="I199" s="775">
        <f t="shared" si="136"/>
        <v>45781</v>
      </c>
      <c r="J199" s="1063">
        <v>45363</v>
      </c>
      <c r="K199" s="1063">
        <v>45730</v>
      </c>
    </row>
    <row r="200" spans="1:16" s="14" customFormat="1" ht="38.25" hidden="1">
      <c r="A200" s="14" t="s">
        <v>2836</v>
      </c>
      <c r="B200" s="684">
        <v>12</v>
      </c>
      <c r="C200" s="1795" t="s">
        <v>404</v>
      </c>
      <c r="D200" s="775" t="s">
        <v>121</v>
      </c>
      <c r="E200" s="775">
        <v>45370</v>
      </c>
      <c r="F200" s="2889"/>
      <c r="G200" s="3085" t="s">
        <v>2837</v>
      </c>
      <c r="H200" s="3085" t="s">
        <v>2837</v>
      </c>
      <c r="I200" s="3085" t="s">
        <v>2838</v>
      </c>
      <c r="J200" s="1063">
        <v>45370</v>
      </c>
      <c r="K200" s="1063">
        <v>45737</v>
      </c>
    </row>
    <row r="201" spans="1:16" s="14" customFormat="1" ht="20.25" hidden="1" customHeight="1">
      <c r="B201" s="684">
        <v>13</v>
      </c>
      <c r="C201" s="1615" t="s">
        <v>2839</v>
      </c>
      <c r="D201" s="775" t="s">
        <v>2840</v>
      </c>
      <c r="E201" s="775">
        <v>45749</v>
      </c>
      <c r="F201" s="775">
        <f t="shared" si="133"/>
        <v>45778</v>
      </c>
      <c r="G201" s="2889">
        <f t="shared" si="134"/>
        <v>45783</v>
      </c>
      <c r="H201" s="775">
        <f t="shared" si="135"/>
        <v>45787</v>
      </c>
      <c r="I201" s="775">
        <f t="shared" si="136"/>
        <v>45791</v>
      </c>
      <c r="J201" s="1063">
        <v>45377</v>
      </c>
      <c r="K201" s="1063">
        <v>45744</v>
      </c>
      <c r="M201" s="400"/>
      <c r="N201" s="400"/>
      <c r="O201" s="400"/>
    </row>
    <row r="202" spans="1:16" s="14" customFormat="1" ht="20.25" hidden="1" customHeight="1">
      <c r="B202" s="684">
        <v>14</v>
      </c>
      <c r="C202" s="1615" t="s">
        <v>2836</v>
      </c>
      <c r="D202" s="775" t="s">
        <v>2287</v>
      </c>
      <c r="E202" s="775">
        <v>45753</v>
      </c>
      <c r="F202" s="775">
        <f t="shared" ref="F202:F206" si="137">E202+29</f>
        <v>45782</v>
      </c>
      <c r="G202" s="2889">
        <f t="shared" ref="G202:G206" si="138">E202+34</f>
        <v>45787</v>
      </c>
      <c r="H202" s="775">
        <f t="shared" ref="H202:H206" si="139">E202+38</f>
        <v>45791</v>
      </c>
      <c r="I202" s="775">
        <f t="shared" ref="I202:I206" si="140">E202+42</f>
        <v>45795</v>
      </c>
      <c r="J202" s="1063">
        <v>45384</v>
      </c>
      <c r="K202" s="1063">
        <v>45751</v>
      </c>
      <c r="M202" s="400"/>
      <c r="N202" s="400"/>
      <c r="O202" s="400"/>
    </row>
    <row r="203" spans="1:16" s="14" customFormat="1" ht="20.25" hidden="1" customHeight="1">
      <c r="B203" s="684">
        <v>15</v>
      </c>
      <c r="C203" s="1443" t="s">
        <v>2841</v>
      </c>
      <c r="D203" s="775" t="s">
        <v>2289</v>
      </c>
      <c r="E203" s="775">
        <v>45763</v>
      </c>
      <c r="F203" s="775">
        <f t="shared" si="137"/>
        <v>45792</v>
      </c>
      <c r="G203" s="2889">
        <f t="shared" si="138"/>
        <v>45797</v>
      </c>
      <c r="H203" s="775">
        <f t="shared" si="139"/>
        <v>45801</v>
      </c>
      <c r="I203" s="775">
        <f t="shared" si="140"/>
        <v>45805</v>
      </c>
      <c r="J203" s="1063">
        <v>45391</v>
      </c>
      <c r="K203" s="1063">
        <v>45758</v>
      </c>
      <c r="M203" s="400"/>
      <c r="N203" s="400"/>
      <c r="O203" s="400"/>
    </row>
    <row r="204" spans="1:16" s="14" customFormat="1" ht="20.25" hidden="1" customHeight="1">
      <c r="B204" s="684">
        <v>16</v>
      </c>
      <c r="C204" s="1615" t="s">
        <v>2842</v>
      </c>
      <c r="D204" s="775" t="s">
        <v>116</v>
      </c>
      <c r="E204" s="775">
        <v>45766</v>
      </c>
      <c r="F204" s="775">
        <f t="shared" si="137"/>
        <v>45795</v>
      </c>
      <c r="G204" s="2889">
        <f t="shared" si="138"/>
        <v>45800</v>
      </c>
      <c r="H204" s="775">
        <f t="shared" si="139"/>
        <v>45804</v>
      </c>
      <c r="I204" s="775">
        <f t="shared" si="140"/>
        <v>45808</v>
      </c>
      <c r="J204" s="1063">
        <v>45398</v>
      </c>
      <c r="K204" s="1063">
        <v>45765</v>
      </c>
      <c r="M204" s="400"/>
      <c r="N204" s="400"/>
      <c r="O204" s="400"/>
    </row>
    <row r="205" spans="1:16" s="14" customFormat="1" ht="20.25" hidden="1" customHeight="1">
      <c r="B205" s="684">
        <v>17</v>
      </c>
      <c r="C205" s="1615" t="s">
        <v>2843</v>
      </c>
      <c r="D205" s="775" t="s">
        <v>121</v>
      </c>
      <c r="E205" s="775">
        <v>45776</v>
      </c>
      <c r="F205" s="775">
        <f t="shared" si="137"/>
        <v>45805</v>
      </c>
      <c r="G205" s="2889">
        <f t="shared" si="138"/>
        <v>45810</v>
      </c>
      <c r="H205" s="775">
        <f t="shared" si="139"/>
        <v>45814</v>
      </c>
      <c r="I205" s="775">
        <f t="shared" si="140"/>
        <v>45818</v>
      </c>
      <c r="J205" s="1063">
        <v>45405</v>
      </c>
      <c r="K205" s="1063">
        <v>45772</v>
      </c>
      <c r="M205" s="400"/>
      <c r="N205" s="400"/>
      <c r="O205" s="400"/>
    </row>
    <row r="206" spans="1:16" s="14" customFormat="1" ht="20.25" hidden="1" customHeight="1">
      <c r="B206" s="684">
        <v>18</v>
      </c>
      <c r="C206" s="1464" t="s">
        <v>2844</v>
      </c>
      <c r="D206" s="775" t="s">
        <v>116</v>
      </c>
      <c r="E206" s="775">
        <v>45781</v>
      </c>
      <c r="F206" s="775">
        <f t="shared" si="137"/>
        <v>45810</v>
      </c>
      <c r="G206" s="2889">
        <f t="shared" si="138"/>
        <v>45815</v>
      </c>
      <c r="H206" s="775">
        <f t="shared" si="139"/>
        <v>45819</v>
      </c>
      <c r="I206" s="775">
        <f t="shared" si="140"/>
        <v>45823</v>
      </c>
      <c r="J206" s="1063">
        <v>45412</v>
      </c>
      <c r="K206" s="1063">
        <v>45779</v>
      </c>
      <c r="M206" s="400"/>
      <c r="N206" s="400"/>
      <c r="O206" s="400"/>
    </row>
    <row r="207" spans="1:16" s="14" customFormat="1" ht="20.25" hidden="1" customHeight="1">
      <c r="B207" s="684">
        <v>19</v>
      </c>
      <c r="C207" s="1455" t="s">
        <v>2845</v>
      </c>
      <c r="D207" s="775" t="s">
        <v>126</v>
      </c>
      <c r="E207" s="775">
        <v>45789</v>
      </c>
      <c r="F207" s="775">
        <f t="shared" ref="F207:F208" si="141">E207+29</f>
        <v>45818</v>
      </c>
      <c r="G207" s="2889">
        <f t="shared" ref="G207:G208" si="142">E207+34</f>
        <v>45823</v>
      </c>
      <c r="H207" s="775">
        <f t="shared" ref="H207:H208" si="143">E207+38</f>
        <v>45827</v>
      </c>
      <c r="I207" s="775">
        <f t="shared" ref="I207:I208" si="144">E207+42</f>
        <v>45831</v>
      </c>
      <c r="J207" s="1063">
        <v>45419</v>
      </c>
      <c r="K207" s="1063">
        <v>45786</v>
      </c>
      <c r="M207" s="400"/>
      <c r="N207" s="400"/>
      <c r="O207" s="400"/>
    </row>
    <row r="208" spans="1:16" s="14" customFormat="1" ht="20.25" hidden="1" customHeight="1">
      <c r="B208" s="684">
        <v>20</v>
      </c>
      <c r="C208" s="1464" t="s">
        <v>2334</v>
      </c>
      <c r="D208" s="775" t="s">
        <v>121</v>
      </c>
      <c r="E208" s="775">
        <v>45794</v>
      </c>
      <c r="F208" s="775">
        <f t="shared" si="141"/>
        <v>45823</v>
      </c>
      <c r="G208" s="2889">
        <f t="shared" si="142"/>
        <v>45828</v>
      </c>
      <c r="H208" s="775">
        <f t="shared" si="143"/>
        <v>45832</v>
      </c>
      <c r="I208" s="775">
        <f t="shared" si="144"/>
        <v>45836</v>
      </c>
      <c r="J208" s="1063">
        <v>45426</v>
      </c>
      <c r="K208" s="1063">
        <v>45793</v>
      </c>
      <c r="M208" s="400"/>
      <c r="N208" s="400"/>
      <c r="O208" s="400"/>
    </row>
    <row r="209" spans="1:15" s="14" customFormat="1" ht="20.25" hidden="1" customHeight="1">
      <c r="B209" s="684">
        <v>21</v>
      </c>
      <c r="C209" s="1703" t="s">
        <v>404</v>
      </c>
      <c r="D209" s="775" t="s">
        <v>121</v>
      </c>
      <c r="E209" s="775">
        <v>45433</v>
      </c>
      <c r="F209" s="2889"/>
      <c r="G209" s="2889"/>
      <c r="H209" s="2889"/>
      <c r="I209" s="2889"/>
      <c r="J209" s="1063">
        <v>45433</v>
      </c>
      <c r="K209" s="1063">
        <v>45800</v>
      </c>
      <c r="M209" s="400"/>
      <c r="N209" s="400"/>
      <c r="O209" s="400"/>
    </row>
    <row r="210" spans="1:15" s="14" customFormat="1" ht="20.25" hidden="1" customHeight="1">
      <c r="B210" s="684">
        <v>22</v>
      </c>
      <c r="C210" s="1455" t="s">
        <v>2846</v>
      </c>
      <c r="D210" s="3144" t="s">
        <v>121</v>
      </c>
      <c r="E210" s="775">
        <v>45811</v>
      </c>
      <c r="F210" s="775">
        <f t="shared" ref="F210:F215" si="145">E210+29</f>
        <v>45840</v>
      </c>
      <c r="G210" s="2889">
        <f t="shared" ref="G210:G215" si="146">E210+34</f>
        <v>45845</v>
      </c>
      <c r="H210" s="775">
        <f t="shared" ref="H210:H215" si="147">E210+38</f>
        <v>45849</v>
      </c>
      <c r="I210" s="775">
        <f t="shared" ref="I210:I215" si="148">E210+42</f>
        <v>45853</v>
      </c>
      <c r="J210" s="1063">
        <v>45440</v>
      </c>
      <c r="K210" s="1063">
        <v>45807</v>
      </c>
      <c r="M210" s="400"/>
      <c r="N210" s="400"/>
      <c r="O210" s="400"/>
    </row>
    <row r="211" spans="1:15" s="14" customFormat="1" ht="20.25" hidden="1" customHeight="1">
      <c r="B211" s="684">
        <v>23</v>
      </c>
      <c r="C211" s="3341" t="s">
        <v>2847</v>
      </c>
      <c r="D211" s="3339" t="s">
        <v>2295</v>
      </c>
      <c r="E211" s="3339">
        <v>45814</v>
      </c>
      <c r="F211" s="3339">
        <f t="shared" si="145"/>
        <v>45843</v>
      </c>
      <c r="G211" s="2889">
        <f t="shared" si="146"/>
        <v>45848</v>
      </c>
      <c r="H211" s="2889">
        <f t="shared" si="147"/>
        <v>45852</v>
      </c>
      <c r="I211" s="3339">
        <f t="shared" si="148"/>
        <v>45856</v>
      </c>
      <c r="J211" s="1063">
        <v>45447</v>
      </c>
      <c r="K211" s="1063">
        <v>45814</v>
      </c>
      <c r="M211" s="400"/>
      <c r="N211" s="400"/>
      <c r="O211" s="400"/>
    </row>
    <row r="212" spans="1:15" s="14" customFormat="1" ht="20.25" hidden="1" customHeight="1">
      <c r="B212" s="3345" t="s">
        <v>2119</v>
      </c>
      <c r="C212" s="3341" t="s">
        <v>2848</v>
      </c>
      <c r="D212" s="3339" t="s">
        <v>2287</v>
      </c>
      <c r="E212" s="3339">
        <v>45825</v>
      </c>
      <c r="F212" s="3338" t="s">
        <v>391</v>
      </c>
      <c r="G212" s="2889">
        <f t="shared" si="146"/>
        <v>45859</v>
      </c>
      <c r="H212" s="2889">
        <f t="shared" si="147"/>
        <v>45863</v>
      </c>
      <c r="I212" s="3339">
        <f t="shared" si="148"/>
        <v>45867</v>
      </c>
      <c r="J212" s="1063">
        <v>45454</v>
      </c>
      <c r="K212" s="1063">
        <v>45821</v>
      </c>
      <c r="M212" s="400"/>
      <c r="N212" s="400"/>
      <c r="O212" s="400"/>
    </row>
    <row r="213" spans="1:15" s="14" customFormat="1" ht="20.25" hidden="1" customHeight="1">
      <c r="A213" s="3298" t="s">
        <v>2849</v>
      </c>
      <c r="B213" s="3345" t="s">
        <v>2122</v>
      </c>
      <c r="C213" s="3342" t="s">
        <v>404</v>
      </c>
      <c r="D213" s="3339" t="s">
        <v>150</v>
      </c>
      <c r="E213" s="3339">
        <v>45461</v>
      </c>
      <c r="F213" s="2889"/>
      <c r="G213" s="2889"/>
      <c r="H213" s="2889"/>
      <c r="I213" s="2889"/>
      <c r="J213" s="1063">
        <v>45461</v>
      </c>
      <c r="K213" s="1063">
        <v>45828</v>
      </c>
      <c r="M213" s="400"/>
      <c r="N213" s="400"/>
      <c r="O213" s="400"/>
    </row>
    <row r="214" spans="1:15" s="14" customFormat="1" ht="20.25" hidden="1" customHeight="1">
      <c r="B214" s="3345" t="s">
        <v>2125</v>
      </c>
      <c r="C214" s="3341" t="s">
        <v>2345</v>
      </c>
      <c r="D214" s="3339" t="s">
        <v>2287</v>
      </c>
      <c r="E214" s="3339">
        <v>45478</v>
      </c>
      <c r="F214" s="3339">
        <f t="shared" si="145"/>
        <v>45507</v>
      </c>
      <c r="G214" s="2889">
        <f t="shared" si="146"/>
        <v>45512</v>
      </c>
      <c r="H214" s="2889">
        <f t="shared" si="147"/>
        <v>45516</v>
      </c>
      <c r="I214" s="3339">
        <f t="shared" si="148"/>
        <v>45520</v>
      </c>
      <c r="J214" s="1063">
        <v>45468</v>
      </c>
      <c r="K214" s="1063">
        <v>45835</v>
      </c>
      <c r="M214" s="400"/>
      <c r="N214" s="400"/>
      <c r="O214" s="400"/>
    </row>
    <row r="215" spans="1:15" s="14" customFormat="1" ht="20.25" hidden="1" customHeight="1">
      <c r="B215" s="3345" t="s">
        <v>2128</v>
      </c>
      <c r="C215" s="1455" t="s">
        <v>2833</v>
      </c>
      <c r="D215" s="775" t="s">
        <v>2287</v>
      </c>
      <c r="E215" s="775">
        <v>45484</v>
      </c>
      <c r="F215" s="775">
        <f t="shared" si="145"/>
        <v>45513</v>
      </c>
      <c r="G215" s="2889">
        <f t="shared" si="146"/>
        <v>45518</v>
      </c>
      <c r="H215" s="2889">
        <f t="shared" si="147"/>
        <v>45522</v>
      </c>
      <c r="I215" s="775">
        <f t="shared" si="148"/>
        <v>45526</v>
      </c>
      <c r="J215" s="1063">
        <v>45475</v>
      </c>
      <c r="K215" s="1063">
        <v>45842</v>
      </c>
      <c r="M215" s="400"/>
      <c r="N215" s="400"/>
      <c r="O215" s="400"/>
    </row>
    <row r="216" spans="1:15" s="14" customFormat="1" ht="20.25" hidden="1" customHeight="1">
      <c r="B216" s="3345" t="s">
        <v>2131</v>
      </c>
      <c r="C216" s="1703" t="s">
        <v>404</v>
      </c>
      <c r="D216" s="775" t="s">
        <v>2335</v>
      </c>
      <c r="E216" s="775">
        <v>45482</v>
      </c>
      <c r="F216" s="2889"/>
      <c r="G216" s="2889"/>
      <c r="H216" s="2889"/>
      <c r="I216" s="2889"/>
      <c r="J216" s="1063">
        <v>45482</v>
      </c>
      <c r="K216" s="1063">
        <v>45849</v>
      </c>
      <c r="M216" s="400"/>
      <c r="N216" s="400"/>
      <c r="O216" s="400"/>
    </row>
    <row r="217" spans="1:15" s="14" customFormat="1" ht="20.25" hidden="1" customHeight="1">
      <c r="B217" s="3345" t="s">
        <v>2134</v>
      </c>
      <c r="C217" s="1611" t="s">
        <v>2839</v>
      </c>
      <c r="D217" s="775" t="s">
        <v>2850</v>
      </c>
      <c r="E217" s="775">
        <v>45498</v>
      </c>
      <c r="F217" s="3338" t="s">
        <v>391</v>
      </c>
      <c r="G217" s="2889">
        <f t="shared" ref="G217:G222" si="149">E217+34</f>
        <v>45532</v>
      </c>
      <c r="H217" s="2889">
        <f t="shared" ref="H217:H222" si="150">E217+38</f>
        <v>45536</v>
      </c>
      <c r="I217" s="775">
        <f t="shared" ref="I217:I218" si="151">E217+42</f>
        <v>45540</v>
      </c>
      <c r="J217" s="1063">
        <v>45489</v>
      </c>
      <c r="K217" s="1063">
        <v>45856</v>
      </c>
      <c r="M217" s="400"/>
      <c r="N217" s="400"/>
      <c r="O217" s="400"/>
    </row>
    <row r="218" spans="1:15" s="14" customFormat="1" ht="20.25" hidden="1" customHeight="1">
      <c r="B218" s="3345" t="s">
        <v>2138</v>
      </c>
      <c r="C218" s="1611" t="s">
        <v>2286</v>
      </c>
      <c r="D218" s="775" t="s">
        <v>2335</v>
      </c>
      <c r="E218" s="775">
        <v>45504</v>
      </c>
      <c r="F218" s="775">
        <f t="shared" ref="F218" si="152">E218+29</f>
        <v>45533</v>
      </c>
      <c r="G218" s="2889">
        <f t="shared" si="149"/>
        <v>45538</v>
      </c>
      <c r="H218" s="2889">
        <f t="shared" si="150"/>
        <v>45542</v>
      </c>
      <c r="I218" s="775">
        <f t="shared" si="151"/>
        <v>45546</v>
      </c>
      <c r="J218" s="1063"/>
      <c r="K218" s="1063">
        <v>45863</v>
      </c>
      <c r="M218" s="400"/>
      <c r="N218" s="400"/>
      <c r="O218" s="400"/>
    </row>
    <row r="219" spans="1:15" s="14" customFormat="1" ht="38.25" hidden="1" customHeight="1">
      <c r="B219" s="3345" t="s">
        <v>2142</v>
      </c>
      <c r="C219" s="3340" t="s">
        <v>2297</v>
      </c>
      <c r="D219" s="3339" t="s">
        <v>2851</v>
      </c>
      <c r="E219" s="3339">
        <v>45507</v>
      </c>
      <c r="F219" s="3338" t="s">
        <v>391</v>
      </c>
      <c r="G219" s="2889">
        <f t="shared" si="149"/>
        <v>45541</v>
      </c>
      <c r="H219" s="2889">
        <f t="shared" si="150"/>
        <v>45545</v>
      </c>
      <c r="I219" s="3395" t="s">
        <v>2852</v>
      </c>
      <c r="J219" s="1063">
        <v>45503</v>
      </c>
      <c r="K219" s="1063">
        <v>45870</v>
      </c>
      <c r="M219" s="400"/>
      <c r="N219" s="400"/>
      <c r="O219" s="400"/>
    </row>
    <row r="220" spans="1:15" s="14" customFormat="1" ht="38.25" hidden="1" customHeight="1" thickTop="1">
      <c r="B220" s="3345" t="s">
        <v>2145</v>
      </c>
      <c r="C220" s="3340" t="s">
        <v>2841</v>
      </c>
      <c r="D220" s="3339" t="s">
        <v>2303</v>
      </c>
      <c r="E220" s="3339">
        <v>45515</v>
      </c>
      <c r="F220" s="3339">
        <f t="shared" ref="F220:F221" si="153">E220+29</f>
        <v>45544</v>
      </c>
      <c r="G220" s="2889">
        <f t="shared" ref="G220:G221" si="154">E220+34</f>
        <v>45549</v>
      </c>
      <c r="H220" s="2889">
        <f t="shared" ref="H220:H221" si="155">E220+38</f>
        <v>45553</v>
      </c>
      <c r="I220" s="3395" t="s">
        <v>2853</v>
      </c>
      <c r="J220" s="1063">
        <v>45510</v>
      </c>
      <c r="K220" s="1063">
        <f>J220+2</f>
        <v>45512</v>
      </c>
      <c r="M220" s="400"/>
      <c r="N220" s="400"/>
      <c r="O220" s="400"/>
    </row>
    <row r="221" spans="1:15" s="14" customFormat="1" ht="38.25" hidden="1" customHeight="1">
      <c r="B221" s="3345" t="s">
        <v>2147</v>
      </c>
      <c r="C221" s="3340" t="s">
        <v>2835</v>
      </c>
      <c r="D221" s="3339" t="s">
        <v>2335</v>
      </c>
      <c r="E221" s="3339">
        <v>45519</v>
      </c>
      <c r="F221" s="3339">
        <f t="shared" si="153"/>
        <v>45548</v>
      </c>
      <c r="G221" s="2889">
        <f t="shared" si="154"/>
        <v>45553</v>
      </c>
      <c r="H221" s="2889">
        <f t="shared" si="155"/>
        <v>45557</v>
      </c>
      <c r="I221" s="3395" t="s">
        <v>2854</v>
      </c>
      <c r="J221" s="1063">
        <v>45517</v>
      </c>
      <c r="K221" s="1063">
        <f t="shared" ref="K221:K224" si="156">J221+2</f>
        <v>45519</v>
      </c>
      <c r="M221" s="400"/>
      <c r="N221" s="400"/>
      <c r="O221" s="400"/>
    </row>
    <row r="222" spans="1:15" s="14" customFormat="1" ht="38.25" hidden="1" customHeight="1" thickTop="1">
      <c r="B222" s="3345" t="s">
        <v>2150</v>
      </c>
      <c r="C222" s="3340" t="s">
        <v>2842</v>
      </c>
      <c r="D222" s="3339" t="s">
        <v>121</v>
      </c>
      <c r="E222" s="3339">
        <v>45528</v>
      </c>
      <c r="F222" s="3338" t="s">
        <v>391</v>
      </c>
      <c r="G222" s="2889">
        <f t="shared" si="149"/>
        <v>45562</v>
      </c>
      <c r="H222" s="2889">
        <f t="shared" si="150"/>
        <v>45566</v>
      </c>
      <c r="I222" s="3395" t="s">
        <v>2855</v>
      </c>
      <c r="J222" s="1063">
        <v>45524</v>
      </c>
      <c r="K222" s="1063">
        <f t="shared" si="156"/>
        <v>45526</v>
      </c>
      <c r="M222" s="400"/>
      <c r="N222" s="400"/>
      <c r="O222" s="400"/>
    </row>
    <row r="223" spans="1:15" s="14" customFormat="1" ht="33" hidden="1" customHeight="1">
      <c r="B223" s="3345" t="s">
        <v>2153</v>
      </c>
      <c r="C223" s="3340" t="s">
        <v>2836</v>
      </c>
      <c r="D223" s="3339" t="s">
        <v>2335</v>
      </c>
      <c r="E223" s="3339">
        <v>45540</v>
      </c>
      <c r="F223" s="3339">
        <f t="shared" ref="F223:F224" si="157">E223+29</f>
        <v>45569</v>
      </c>
      <c r="G223" s="2889">
        <f t="shared" ref="G223:G224" si="158">E223+34</f>
        <v>45574</v>
      </c>
      <c r="H223" s="2889">
        <f t="shared" ref="H223:H224" si="159">E223+38</f>
        <v>45578</v>
      </c>
      <c r="I223" s="3395" t="s">
        <v>2856</v>
      </c>
      <c r="J223" s="1063">
        <v>45531</v>
      </c>
      <c r="K223" s="1063">
        <f t="shared" si="156"/>
        <v>45533</v>
      </c>
      <c r="M223" s="400"/>
      <c r="N223" s="400"/>
      <c r="O223" s="400"/>
    </row>
    <row r="224" spans="1:15" s="14" customFormat="1" ht="33" hidden="1" customHeight="1" thickTop="1">
      <c r="B224" s="3345" t="s">
        <v>2157</v>
      </c>
      <c r="C224" s="3392" t="s">
        <v>2844</v>
      </c>
      <c r="D224" s="775" t="s">
        <v>2287</v>
      </c>
      <c r="E224" s="3391">
        <v>45546</v>
      </c>
      <c r="F224" s="3391">
        <f t="shared" si="157"/>
        <v>45575</v>
      </c>
      <c r="G224" s="2889">
        <f t="shared" si="158"/>
        <v>45580</v>
      </c>
      <c r="H224" s="2889">
        <f t="shared" si="159"/>
        <v>45584</v>
      </c>
      <c r="I224" s="3395" t="s">
        <v>2857</v>
      </c>
      <c r="J224" s="1063">
        <v>45538</v>
      </c>
      <c r="K224" s="1063">
        <f t="shared" si="156"/>
        <v>45540</v>
      </c>
      <c r="M224" s="400"/>
      <c r="N224" s="400"/>
      <c r="O224" s="400"/>
    </row>
    <row r="225" spans="2:15" s="14" customFormat="1" ht="21.75" hidden="1" customHeight="1">
      <c r="B225" s="3345" t="s">
        <v>2161</v>
      </c>
      <c r="C225" s="3392" t="s">
        <v>2845</v>
      </c>
      <c r="D225" s="775" t="s">
        <v>2858</v>
      </c>
      <c r="E225" s="3391">
        <v>45553</v>
      </c>
      <c r="F225" s="3391">
        <f t="shared" ref="F225" si="160">E225+29</f>
        <v>45582</v>
      </c>
      <c r="G225" s="2889">
        <f t="shared" ref="G225" si="161">E225+34</f>
        <v>45587</v>
      </c>
      <c r="H225" s="2889">
        <f t="shared" ref="H225" si="162">E225+38</f>
        <v>45591</v>
      </c>
      <c r="I225" s="775">
        <f t="shared" ref="I225" si="163">E225+42</f>
        <v>45595</v>
      </c>
      <c r="J225" s="1063">
        <v>45545</v>
      </c>
      <c r="K225" s="1063">
        <f t="shared" ref="K225" si="164">J225+2</f>
        <v>45547</v>
      </c>
      <c r="M225" s="400"/>
      <c r="N225" s="400"/>
      <c r="O225" s="400"/>
    </row>
    <row r="226" spans="2:15" s="14" customFormat="1" ht="21.75" hidden="1" customHeight="1">
      <c r="B226" s="3345" t="s">
        <v>2165</v>
      </c>
      <c r="C226" s="3721" t="s">
        <v>404</v>
      </c>
      <c r="D226" s="2176" t="s">
        <v>2337</v>
      </c>
      <c r="E226" s="2889">
        <v>45552</v>
      </c>
      <c r="F226" s="2889">
        <f t="shared" ref="F226" si="165">E226+29</f>
        <v>45581</v>
      </c>
      <c r="G226" s="2889">
        <f t="shared" ref="G226:G227" si="166">E226+34</f>
        <v>45586</v>
      </c>
      <c r="H226" s="2889">
        <f t="shared" ref="H226:H227" si="167">E226+38</f>
        <v>45590</v>
      </c>
      <c r="I226" s="2889">
        <f t="shared" ref="I226:I227" si="168">E226+42</f>
        <v>45594</v>
      </c>
      <c r="J226" s="1063">
        <v>45552</v>
      </c>
      <c r="K226" s="1063">
        <f t="shared" ref="K226:K228" si="169">J226+2</f>
        <v>45554</v>
      </c>
      <c r="M226" s="400"/>
      <c r="N226" s="400"/>
      <c r="O226" s="400"/>
    </row>
    <row r="227" spans="2:15" s="14" customFormat="1" ht="21.75" hidden="1" customHeight="1" thickTop="1">
      <c r="B227" s="3345" t="s">
        <v>2168</v>
      </c>
      <c r="C227" s="3392" t="s">
        <v>2859</v>
      </c>
      <c r="D227" s="775" t="s">
        <v>2335</v>
      </c>
      <c r="E227" s="3391">
        <v>45563</v>
      </c>
      <c r="F227" s="3391">
        <f>E227+29</f>
        <v>45592</v>
      </c>
      <c r="G227" s="2889">
        <f t="shared" si="166"/>
        <v>45597</v>
      </c>
      <c r="H227" s="2889">
        <f t="shared" si="167"/>
        <v>45601</v>
      </c>
      <c r="I227" s="775">
        <f t="shared" si="168"/>
        <v>45605</v>
      </c>
      <c r="J227" s="1063">
        <v>45559</v>
      </c>
      <c r="K227" s="1063">
        <f t="shared" si="169"/>
        <v>45561</v>
      </c>
      <c r="M227" s="400"/>
      <c r="N227" s="400"/>
      <c r="O227" s="400"/>
    </row>
    <row r="228" spans="2:15" s="14" customFormat="1" ht="21.75" hidden="1" customHeight="1">
      <c r="B228" s="3345" t="s">
        <v>2171</v>
      </c>
      <c r="C228" s="3763" t="s">
        <v>404</v>
      </c>
      <c r="D228" s="3733" t="s">
        <v>2337</v>
      </c>
      <c r="E228" s="2889">
        <v>45552</v>
      </c>
      <c r="F228" s="2889">
        <f>E228+29</f>
        <v>45581</v>
      </c>
      <c r="G228" s="2889">
        <f>E228+34</f>
        <v>45586</v>
      </c>
      <c r="H228" s="2889">
        <f>E228+38</f>
        <v>45590</v>
      </c>
      <c r="I228" s="2889">
        <f>E228+42</f>
        <v>45594</v>
      </c>
      <c r="J228" s="1063">
        <v>45566</v>
      </c>
      <c r="K228" s="1063">
        <f t="shared" si="169"/>
        <v>45568</v>
      </c>
      <c r="M228" s="400"/>
      <c r="N228" s="400"/>
      <c r="O228" s="400"/>
    </row>
    <row r="229" spans="2:15" s="14" customFormat="1" ht="21.75" hidden="1" customHeight="1">
      <c r="B229" s="3345" t="s">
        <v>2174</v>
      </c>
      <c r="C229" s="3340" t="s">
        <v>2846</v>
      </c>
      <c r="D229" s="3339" t="s">
        <v>2335</v>
      </c>
      <c r="E229" s="3339">
        <v>45579</v>
      </c>
      <c r="F229" s="3339">
        <f t="shared" ref="F229:F233" si="170">E229+29</f>
        <v>45608</v>
      </c>
      <c r="G229" s="2889">
        <f t="shared" ref="G229" si="171">E229+34</f>
        <v>45613</v>
      </c>
      <c r="H229" s="2889">
        <f t="shared" ref="H229" si="172">E229+38</f>
        <v>45617</v>
      </c>
      <c r="I229" s="3339">
        <f t="shared" ref="I229:I233" si="173">E229+42</f>
        <v>45621</v>
      </c>
      <c r="J229" s="1063">
        <v>45573</v>
      </c>
      <c r="K229" s="1063">
        <f t="shared" ref="K229:K233" si="174">J229+2</f>
        <v>45575</v>
      </c>
      <c r="M229" s="400"/>
      <c r="N229" s="400"/>
      <c r="O229" s="400"/>
    </row>
    <row r="230" spans="2:15" s="14" customFormat="1" ht="21" hidden="1" customHeight="1">
      <c r="B230" s="3345" t="s">
        <v>2177</v>
      </c>
      <c r="C230" s="3763" t="s">
        <v>404</v>
      </c>
      <c r="D230" s="3733" t="s">
        <v>2337</v>
      </c>
      <c r="E230" s="2889"/>
      <c r="F230" s="2889"/>
      <c r="G230" s="2889"/>
      <c r="H230" s="2889"/>
      <c r="I230" s="2889"/>
      <c r="J230" s="1063">
        <v>45580</v>
      </c>
      <c r="K230" s="1063">
        <f t="shared" si="174"/>
        <v>45582</v>
      </c>
      <c r="M230" s="400"/>
      <c r="N230" s="400"/>
      <c r="O230" s="400"/>
    </row>
    <row r="231" spans="2:15" s="14" customFormat="1" ht="21.75" customHeight="1" thickTop="1">
      <c r="B231" s="3345" t="s">
        <v>2180</v>
      </c>
      <c r="C231" s="3340" t="s">
        <v>2847</v>
      </c>
      <c r="D231" s="3339" t="s">
        <v>165</v>
      </c>
      <c r="E231" s="3339">
        <v>45589</v>
      </c>
      <c r="F231" s="3339">
        <f t="shared" si="170"/>
        <v>45618</v>
      </c>
      <c r="G231" s="2889">
        <f>E231+34</f>
        <v>45623</v>
      </c>
      <c r="H231" s="3339">
        <f>E231+38</f>
        <v>45627</v>
      </c>
      <c r="I231" s="3339">
        <f t="shared" si="173"/>
        <v>45631</v>
      </c>
      <c r="J231" s="1063">
        <v>45587</v>
      </c>
      <c r="K231" s="1063">
        <f t="shared" si="174"/>
        <v>45589</v>
      </c>
      <c r="M231" s="400"/>
      <c r="N231" s="400"/>
      <c r="O231" s="400"/>
    </row>
    <row r="232" spans="2:15" s="14" customFormat="1" ht="21.75" customHeight="1">
      <c r="B232" s="3345" t="s">
        <v>2183</v>
      </c>
      <c r="C232" s="3767" t="s">
        <v>2860</v>
      </c>
      <c r="D232" s="3768" t="s">
        <v>2335</v>
      </c>
      <c r="E232" s="3339">
        <v>45600</v>
      </c>
      <c r="F232" s="3339">
        <f t="shared" si="170"/>
        <v>45629</v>
      </c>
      <c r="G232" s="2889">
        <f>E232+34</f>
        <v>45634</v>
      </c>
      <c r="H232" s="3339">
        <f t="shared" ref="H232:H234" si="175">E232+38</f>
        <v>45638</v>
      </c>
      <c r="I232" s="3339">
        <f t="shared" si="173"/>
        <v>45642</v>
      </c>
      <c r="J232" s="1063">
        <v>45594</v>
      </c>
      <c r="K232" s="1063">
        <f t="shared" si="174"/>
        <v>45596</v>
      </c>
      <c r="M232" s="400"/>
      <c r="N232" s="400"/>
      <c r="O232" s="400"/>
    </row>
    <row r="233" spans="2:15" s="14" customFormat="1" ht="21.75" customHeight="1">
      <c r="B233" s="3345" t="s">
        <v>2186</v>
      </c>
      <c r="C233" s="1611" t="s">
        <v>2316</v>
      </c>
      <c r="D233" s="775" t="s">
        <v>171</v>
      </c>
      <c r="E233" s="775">
        <v>45606</v>
      </c>
      <c r="F233" s="775">
        <f t="shared" si="170"/>
        <v>45635</v>
      </c>
      <c r="G233" s="2889">
        <f t="shared" ref="G233" si="176">E233+34</f>
        <v>45640</v>
      </c>
      <c r="H233" s="775">
        <f t="shared" si="175"/>
        <v>45644</v>
      </c>
      <c r="I233" s="775">
        <f t="shared" si="173"/>
        <v>45648</v>
      </c>
      <c r="J233" s="1063">
        <v>45601</v>
      </c>
      <c r="K233" s="1063">
        <f t="shared" si="174"/>
        <v>45603</v>
      </c>
      <c r="M233" s="400"/>
      <c r="N233" s="400"/>
      <c r="O233" s="400"/>
    </row>
    <row r="234" spans="2:15" s="14" customFormat="1" ht="21.75" customHeight="1">
      <c r="B234" s="3345" t="s">
        <v>2189</v>
      </c>
      <c r="C234" s="1611" t="s">
        <v>2848</v>
      </c>
      <c r="D234" s="775" t="s">
        <v>2335</v>
      </c>
      <c r="E234" s="775">
        <v>45615</v>
      </c>
      <c r="F234" s="775">
        <f>E234+29</f>
        <v>45644</v>
      </c>
      <c r="G234" s="775">
        <f>E234+34</f>
        <v>45649</v>
      </c>
      <c r="H234" s="775">
        <f t="shared" si="175"/>
        <v>45653</v>
      </c>
      <c r="I234" s="775">
        <f>E234+42</f>
        <v>45657</v>
      </c>
      <c r="J234" s="1063">
        <v>45608</v>
      </c>
      <c r="K234" s="1063">
        <f t="shared" ref="K234:K242" si="177">J234+2</f>
        <v>45610</v>
      </c>
      <c r="M234" s="400"/>
      <c r="N234" s="400"/>
      <c r="O234" s="400"/>
    </row>
    <row r="235" spans="2:15" s="14" customFormat="1" ht="21.75" customHeight="1">
      <c r="B235" s="3345" t="s">
        <v>2341</v>
      </c>
      <c r="C235" s="3845" t="s">
        <v>404</v>
      </c>
      <c r="D235" s="2176" t="s">
        <v>2337</v>
      </c>
      <c r="E235" s="2889"/>
      <c r="F235" s="2889"/>
      <c r="G235" s="2889"/>
      <c r="H235" s="2889"/>
      <c r="I235" s="2889"/>
      <c r="J235" s="1063">
        <v>45615</v>
      </c>
      <c r="K235" s="1063">
        <f t="shared" si="177"/>
        <v>45617</v>
      </c>
      <c r="M235" s="400"/>
      <c r="N235" s="400"/>
      <c r="O235" s="400"/>
    </row>
    <row r="236" spans="2:15" s="14" customFormat="1" ht="21.75" customHeight="1">
      <c r="B236" s="3345" t="s">
        <v>3036</v>
      </c>
      <c r="C236" s="1611" t="s">
        <v>2861</v>
      </c>
      <c r="D236" s="775" t="s">
        <v>2346</v>
      </c>
      <c r="E236" s="775">
        <v>45624</v>
      </c>
      <c r="F236" s="775">
        <f>E236+29</f>
        <v>45653</v>
      </c>
      <c r="G236" s="2889">
        <f t="shared" ref="G236:G237" si="178">E236+34</f>
        <v>45658</v>
      </c>
      <c r="H236" s="775">
        <f t="shared" ref="H236:H237" si="179">E236+38</f>
        <v>45662</v>
      </c>
      <c r="I236" s="775">
        <f>E236+42</f>
        <v>45666</v>
      </c>
      <c r="J236" s="1063">
        <v>45622</v>
      </c>
      <c r="K236" s="1063">
        <f t="shared" si="177"/>
        <v>45624</v>
      </c>
      <c r="M236" s="400"/>
      <c r="N236" s="400"/>
      <c r="O236" s="400"/>
    </row>
    <row r="237" spans="2:15" s="14" customFormat="1" ht="21.75" customHeight="1">
      <c r="B237" s="3345" t="s">
        <v>9329</v>
      </c>
      <c r="C237" s="3340" t="s">
        <v>2286</v>
      </c>
      <c r="D237" s="3339" t="s">
        <v>2858</v>
      </c>
      <c r="E237" s="3339">
        <v>45994</v>
      </c>
      <c r="F237" s="3339">
        <f>E237+29</f>
        <v>46023</v>
      </c>
      <c r="G237" s="2889">
        <f t="shared" si="178"/>
        <v>46028</v>
      </c>
      <c r="H237" s="3339">
        <f t="shared" si="179"/>
        <v>46032</v>
      </c>
      <c r="I237" s="3339">
        <f>E237+42</f>
        <v>46036</v>
      </c>
      <c r="J237" s="1063">
        <v>45629</v>
      </c>
      <c r="K237" s="1063">
        <f t="shared" si="177"/>
        <v>45631</v>
      </c>
      <c r="M237" s="400"/>
      <c r="N237" s="400"/>
      <c r="O237" s="400"/>
    </row>
    <row r="238" spans="2:15" s="14" customFormat="1" ht="21.75" customHeight="1">
      <c r="B238" s="684">
        <v>50</v>
      </c>
      <c r="C238" s="3763" t="s">
        <v>404</v>
      </c>
      <c r="D238" s="3733" t="s">
        <v>2337</v>
      </c>
      <c r="E238" s="2889"/>
      <c r="F238" s="2889"/>
      <c r="G238" s="2889">
        <f t="shared" ref="G238:G242" si="180">E238+34</f>
        <v>34</v>
      </c>
      <c r="H238" s="2889">
        <f t="shared" ref="H238:H242" si="181">E238+38</f>
        <v>38</v>
      </c>
      <c r="I238" s="2889"/>
      <c r="J238" s="1063">
        <v>45636</v>
      </c>
      <c r="K238" s="1063">
        <f t="shared" si="177"/>
        <v>45638</v>
      </c>
      <c r="M238" s="400"/>
      <c r="N238" s="400"/>
      <c r="O238" s="400"/>
    </row>
    <row r="239" spans="2:15" s="14" customFormat="1" ht="21.75" customHeight="1">
      <c r="B239" s="684">
        <v>51</v>
      </c>
      <c r="C239" s="3340" t="s">
        <v>2833</v>
      </c>
      <c r="D239" s="3339" t="s">
        <v>2335</v>
      </c>
      <c r="E239" s="3339">
        <v>46008</v>
      </c>
      <c r="F239" s="3339">
        <f>E239+29</f>
        <v>46037</v>
      </c>
      <c r="G239" s="2889">
        <f t="shared" si="180"/>
        <v>46042</v>
      </c>
      <c r="H239" s="3339">
        <f t="shared" si="181"/>
        <v>46046</v>
      </c>
      <c r="I239" s="2889">
        <f>E239+42</f>
        <v>46050</v>
      </c>
      <c r="J239" s="1063">
        <v>45643</v>
      </c>
      <c r="K239" s="1063">
        <f t="shared" si="177"/>
        <v>45645</v>
      </c>
      <c r="M239" s="400"/>
      <c r="N239" s="400"/>
      <c r="O239" s="400"/>
    </row>
    <row r="240" spans="2:15" s="14" customFormat="1" ht="21.75" customHeight="1">
      <c r="B240" s="684">
        <v>52</v>
      </c>
      <c r="C240" s="3340" t="s">
        <v>2841</v>
      </c>
      <c r="D240" s="3339" t="s">
        <v>2323</v>
      </c>
      <c r="E240" s="3339">
        <v>46015</v>
      </c>
      <c r="F240" s="3339">
        <f>E240+29</f>
        <v>46044</v>
      </c>
      <c r="G240" s="2889">
        <f t="shared" si="180"/>
        <v>46049</v>
      </c>
      <c r="H240" s="3339">
        <f t="shared" si="181"/>
        <v>46053</v>
      </c>
      <c r="I240" s="2889">
        <f>E240+42</f>
        <v>46057</v>
      </c>
      <c r="J240" s="1063">
        <v>45650</v>
      </c>
      <c r="K240" s="1063">
        <f t="shared" si="177"/>
        <v>45652</v>
      </c>
      <c r="M240" s="400"/>
      <c r="N240" s="400"/>
      <c r="O240" s="400"/>
    </row>
    <row r="241" spans="2:15" s="14" customFormat="1" ht="21.75" customHeight="1">
      <c r="B241" s="684">
        <v>1</v>
      </c>
      <c r="C241" s="1611" t="s">
        <v>2835</v>
      </c>
      <c r="D241" s="775" t="s">
        <v>2858</v>
      </c>
      <c r="E241" s="775">
        <v>46022</v>
      </c>
      <c r="F241" s="775">
        <f>E241+29</f>
        <v>46051</v>
      </c>
      <c r="G241" s="2889">
        <f t="shared" si="180"/>
        <v>46056</v>
      </c>
      <c r="H241" s="775">
        <f t="shared" si="181"/>
        <v>46060</v>
      </c>
      <c r="I241" s="2889">
        <f>E241+42</f>
        <v>46064</v>
      </c>
      <c r="J241" s="1063">
        <v>45657</v>
      </c>
      <c r="K241" s="1063">
        <f t="shared" si="177"/>
        <v>45659</v>
      </c>
      <c r="M241" s="400"/>
      <c r="N241" s="400"/>
      <c r="O241" s="400"/>
    </row>
    <row r="242" spans="2:15" s="14" customFormat="1" ht="21.75" customHeight="1">
      <c r="B242" s="684">
        <v>2</v>
      </c>
      <c r="C242" s="3845" t="s">
        <v>2181</v>
      </c>
      <c r="D242" s="2176" t="s">
        <v>2337</v>
      </c>
      <c r="E242" s="2889">
        <v>46029</v>
      </c>
      <c r="F242" s="2889">
        <f>E242+29</f>
        <v>46058</v>
      </c>
      <c r="G242" s="2889">
        <f t="shared" si="180"/>
        <v>46063</v>
      </c>
      <c r="H242" s="2889">
        <f t="shared" si="181"/>
        <v>46067</v>
      </c>
      <c r="I242" s="2889">
        <f>E242+42</f>
        <v>46071</v>
      </c>
      <c r="J242" s="1063">
        <v>46029</v>
      </c>
      <c r="K242" s="1063">
        <f t="shared" si="177"/>
        <v>46031</v>
      </c>
      <c r="M242" s="400"/>
      <c r="N242" s="400"/>
      <c r="O242" s="400"/>
    </row>
    <row r="243" spans="2:15" s="14" customFormat="1" ht="21.75" customHeight="1">
      <c r="B243" s="684">
        <v>3</v>
      </c>
      <c r="C243" s="1611" t="s">
        <v>2836</v>
      </c>
      <c r="D243" s="775" t="s">
        <v>2858</v>
      </c>
      <c r="E243" s="775">
        <v>46036</v>
      </c>
      <c r="F243" s="775">
        <f>E243+29</f>
        <v>46065</v>
      </c>
      <c r="G243" s="2889">
        <f>E243+34</f>
        <v>46070</v>
      </c>
      <c r="H243" s="775">
        <f>E243+38</f>
        <v>46074</v>
      </c>
      <c r="I243" s="2889">
        <f>E243+42</f>
        <v>46078</v>
      </c>
      <c r="J243" s="1063">
        <v>46036</v>
      </c>
      <c r="K243" s="1063">
        <f>J243+2</f>
        <v>46038</v>
      </c>
      <c r="M243" s="400"/>
      <c r="N243" s="400"/>
      <c r="O243" s="400"/>
    </row>
    <row r="244" spans="2:15" s="14" customFormat="1" ht="20.25" customHeight="1">
      <c r="B244" s="684"/>
      <c r="C244" s="18"/>
      <c r="D244" s="400"/>
      <c r="E244" s="400"/>
      <c r="F244" s="400"/>
      <c r="G244" s="400"/>
      <c r="H244" s="429"/>
      <c r="I244" s="400"/>
      <c r="J244" s="400"/>
      <c r="K244" s="400"/>
      <c r="L244" s="400"/>
      <c r="M244" s="400"/>
      <c r="N244" s="400"/>
      <c r="O244" s="400"/>
    </row>
    <row r="245" spans="2:15" s="14" customFormat="1" ht="20.25" customHeight="1">
      <c r="B245" s="684"/>
      <c r="C245" s="49" t="s">
        <v>609</v>
      </c>
      <c r="D245" s="400"/>
      <c r="E245" s="400"/>
      <c r="F245" s="400"/>
      <c r="G245" s="400"/>
      <c r="H245" s="429"/>
      <c r="I245" s="400"/>
      <c r="J245" s="400"/>
      <c r="K245" s="400"/>
      <c r="L245" s="400"/>
      <c r="M245" s="400"/>
      <c r="N245" s="400"/>
      <c r="O245" s="400"/>
    </row>
    <row r="246" spans="2:15" s="14" customFormat="1" ht="20.25" customHeight="1">
      <c r="B246" s="684"/>
      <c r="C246" s="18"/>
      <c r="D246" s="400"/>
      <c r="E246" s="400"/>
      <c r="F246" s="400"/>
      <c r="G246" s="400"/>
      <c r="H246" s="429"/>
      <c r="I246" s="400"/>
      <c r="J246" s="400"/>
      <c r="K246" s="400"/>
      <c r="L246" s="400"/>
      <c r="M246" s="400"/>
      <c r="N246" s="400"/>
      <c r="O246" s="400"/>
    </row>
    <row r="247" spans="2:15" s="30" customFormat="1" ht="15">
      <c r="B247" s="1042"/>
      <c r="C247" s="23"/>
      <c r="D247"/>
      <c r="E247"/>
      <c r="F247" s="28"/>
      <c r="G247"/>
      <c r="H247"/>
      <c r="I247" s="20"/>
      <c r="J247"/>
      <c r="K247"/>
      <c r="L247" s="24"/>
      <c r="M247"/>
      <c r="N247" s="37"/>
      <c r="O247" s="29"/>
    </row>
    <row r="248" spans="2:15" s="29" customFormat="1" ht="15">
      <c r="B248" s="57"/>
      <c r="C248" s="26" t="s">
        <v>0</v>
      </c>
      <c r="D248" s="27"/>
      <c r="E248" s="1073" t="s">
        <v>2209</v>
      </c>
      <c r="F248" s="23"/>
      <c r="G248" s="23" t="s">
        <v>35</v>
      </c>
      <c r="H248" s="23"/>
      <c r="I248" s="27"/>
      <c r="J248" s="27"/>
      <c r="K248" s="23" t="s">
        <v>60</v>
      </c>
      <c r="L248" s="23" t="str">
        <f>'HOW TO-&gt;'!$B$136</f>
        <v>6011 2413</v>
      </c>
      <c r="M248" s="23"/>
      <c r="N248" s="37"/>
    </row>
    <row r="249" spans="2:15" s="29" customFormat="1" ht="15">
      <c r="B249" s="57"/>
      <c r="C249" s="31" t="s">
        <v>1</v>
      </c>
      <c r="D249" s="27"/>
      <c r="E249" s="226" t="s">
        <v>610</v>
      </c>
      <c r="F249" s="23"/>
      <c r="G249" s="27" t="s">
        <v>611</v>
      </c>
      <c r="H249" s="27"/>
      <c r="I249" s="226" t="s">
        <v>38</v>
      </c>
      <c r="J249" s="27"/>
      <c r="K249" s="27" t="s">
        <v>62</v>
      </c>
      <c r="L249" s="27"/>
      <c r="M249" s="227" t="s">
        <v>63</v>
      </c>
      <c r="N249" s="37"/>
    </row>
    <row r="250" spans="2:15" s="29" customFormat="1" ht="18">
      <c r="B250" s="57"/>
      <c r="C250" s="31"/>
      <c r="D250" s="27"/>
      <c r="E250" s="226"/>
      <c r="F250" s="5"/>
      <c r="G250" s="27"/>
      <c r="H250" s="27"/>
      <c r="I250" s="226"/>
      <c r="J250" s="27"/>
      <c r="K250" s="27" t="str">
        <f>'HOW TO-&gt;'!$A$138</f>
        <v>PERMIT</v>
      </c>
      <c r="L250" s="27"/>
      <c r="M250" s="3051" t="str">
        <f>'HOW TO-&gt;'!$C$138</f>
        <v>SG094-SinPermit@msc.com</v>
      </c>
      <c r="N250" s="37"/>
      <c r="O250" s="42"/>
    </row>
    <row r="251" spans="2:15" s="29" customFormat="1" ht="18">
      <c r="B251" s="57"/>
      <c r="C251" s="320">
        <f>'HOW TO-&gt;'!$A$105</f>
        <v>0</v>
      </c>
      <c r="D251" s="320">
        <f>'HOW TO-&gt;'!$B$105</f>
        <v>0</v>
      </c>
      <c r="E251" s="4">
        <f>'HOW TO-&gt;'!$C$105</f>
        <v>0</v>
      </c>
      <c r="F251" s="5"/>
      <c r="G251" s="320" t="str">
        <f>'HOW TO-&gt;'!$A$124</f>
        <v>ROBERT CHIA</v>
      </c>
      <c r="H251" s="320" t="str">
        <f>'HOW TO-&gt;'!$B$124</f>
        <v>6011 0564</v>
      </c>
      <c r="I251" s="4" t="str">
        <f>'HOW TO-&gt;'!$C$124</f>
        <v>robert.chia@msc.com</v>
      </c>
      <c r="J251" s="5"/>
      <c r="K251" s="320" t="str">
        <f>'HOW TO-&gt;'!$A$139</f>
        <v>RAYNAR ANG</v>
      </c>
      <c r="L251" s="320" t="str">
        <f>'HOW TO-&gt;'!$B$139</f>
        <v>6011 2358</v>
      </c>
      <c r="M251" s="4" t="str">
        <f>'HOW TO-&gt;'!$C$139</f>
        <v>raynar.ang@msc.com</v>
      </c>
      <c r="N251" s="37"/>
      <c r="O251" s="42"/>
    </row>
    <row r="252" spans="2:15" s="29" customFormat="1" ht="15">
      <c r="B252" s="57"/>
      <c r="C252" s="320" t="str">
        <f>'HOW TO-&gt;'!$A$106</f>
        <v>NATALIE LEW</v>
      </c>
      <c r="D252" s="320" t="str">
        <f>'HOW TO-&gt;'!$B$106</f>
        <v>6011 2399</v>
      </c>
      <c r="E252" s="4" t="str">
        <f>'HOW TO-&gt;'!$C$106</f>
        <v>natalie.lew@msc.com</v>
      </c>
      <c r="F252" s="5"/>
      <c r="G252" s="320" t="str">
        <f>'HOW TO-&gt;'!$A$125</f>
        <v>S. Y. LIEW</v>
      </c>
      <c r="H252" s="320" t="str">
        <f>'HOW TO-&gt;'!$B$125</f>
        <v>6011 2348</v>
      </c>
      <c r="I252" s="4" t="str">
        <f>'HOW TO-&gt;'!$C$125</f>
        <v>seoyi.liew@msc.com</v>
      </c>
      <c r="J252" s="5"/>
      <c r="K252" s="320" t="str">
        <f>'HOW TO-&gt;'!$A$140</f>
        <v>KAI SIANG</v>
      </c>
      <c r="L252" s="320" t="str">
        <f>'HOW TO-&gt;'!$B$140</f>
        <v>6011 2356</v>
      </c>
      <c r="M252" s="4" t="str">
        <f>'HOW TO-&gt;'!$C$140</f>
        <v>kaisiang.lim@msc.com</v>
      </c>
      <c r="N252" s="37"/>
    </row>
    <row r="253" spans="2:15" s="29" customFormat="1" ht="15">
      <c r="B253" s="57"/>
      <c r="C253" s="320" t="str">
        <f>'HOW TO-&gt;'!$A$107</f>
        <v>PHOEBE HUANG</v>
      </c>
      <c r="D253" s="320" t="str">
        <f>'HOW TO-&gt;'!$B$107</f>
        <v>6011 0562</v>
      </c>
      <c r="E253" s="4" t="str">
        <f>'HOW TO-&gt;'!$C$107</f>
        <v>phoebe.huang@msc.com</v>
      </c>
      <c r="F253" s="5"/>
      <c r="G253" s="320" t="str">
        <f>'HOW TO-&gt;'!$A$126</f>
        <v>SHARON KOH</v>
      </c>
      <c r="H253" s="320" t="str">
        <f>'HOW TO-&gt;'!$B$126</f>
        <v>6011 2349</v>
      </c>
      <c r="I253" s="4" t="str">
        <f>'HOW TO-&gt;'!$C$126</f>
        <v>sharon.koh@msc.com</v>
      </c>
      <c r="J253" s="5"/>
      <c r="K253" s="320" t="str">
        <f>'HOW TO-&gt;'!$A$141</f>
        <v>DEWI</v>
      </c>
      <c r="L253" s="320" t="str">
        <f>'HOW TO-&gt;'!$B$141</f>
        <v>6011 2354</v>
      </c>
      <c r="M253" s="4" t="str">
        <f>'HOW TO-&gt;'!$C$141</f>
        <v>dewi.ratnah@msc.com</v>
      </c>
      <c r="N253" s="37"/>
    </row>
    <row r="254" spans="2:15" s="29" customFormat="1" ht="14.25">
      <c r="B254" s="57"/>
      <c r="C254" s="320" t="str">
        <f>'HOW TO-&gt;'!$A$108</f>
        <v>SHERWIN LIM</v>
      </c>
      <c r="D254" s="320" t="str">
        <f>'HOW TO-&gt;'!$B$108</f>
        <v>6011 2395</v>
      </c>
      <c r="E254" s="4" t="str">
        <f>'HOW TO-&gt;'!$C$108</f>
        <v>sherwin.lim@msc.com</v>
      </c>
      <c r="F254" s="5"/>
      <c r="G254" s="320" t="str">
        <f>'HOW TO-&gt;'!$A$127</f>
        <v>ANGELIA LAU</v>
      </c>
      <c r="H254" s="320" t="str">
        <f>'HOW TO-&gt;'!$B$127</f>
        <v>6011 2346</v>
      </c>
      <c r="I254" s="4" t="str">
        <f>'HOW TO-&gt;'!$C$127</f>
        <v>angelia.lau@msc.com</v>
      </c>
      <c r="J254" s="5"/>
      <c r="K254" s="320" t="str">
        <f>'HOW TO-&gt;'!$A$142</f>
        <v>YU TING</v>
      </c>
      <c r="L254" s="320" t="str">
        <f>'HOW TO-&gt;'!$B$142</f>
        <v>6011 2359</v>
      </c>
      <c r="M254" s="4" t="str">
        <f>'HOW TO-&gt;'!$C$142</f>
        <v>yuting.luo@msc.com</v>
      </c>
    </row>
    <row r="255" spans="2:15" s="29" customFormat="1" ht="14.25">
      <c r="B255" s="57"/>
      <c r="C255" s="320" t="str">
        <f>'HOW TO-&gt;'!$A$109</f>
        <v>CHOK KAR HEE</v>
      </c>
      <c r="D255" s="320" t="str">
        <f>'HOW TO-&gt;'!$B$109</f>
        <v>6011 2397</v>
      </c>
      <c r="E255" s="4" t="str">
        <f>'HOW TO-&gt;'!$C$109</f>
        <v>karhee.chok@msc.com</v>
      </c>
      <c r="F255" s="5"/>
      <c r="G255" s="320" t="str">
        <f>'HOW TO-&gt;'!$A$128</f>
        <v>NOOR AFNINDAH</v>
      </c>
      <c r="H255" s="320" t="str">
        <f>'HOW TO-&gt;'!$B$128</f>
        <v>6011 2347</v>
      </c>
      <c r="I255" s="4" t="str">
        <f>'HOW TO-&gt;'!$C$128</f>
        <v>noor.afnindah@msc.com</v>
      </c>
      <c r="J255" s="5"/>
      <c r="K255" s="320" t="str">
        <f>'HOW TO-&gt;'!$A$143</f>
        <v>SHAN SHAN</v>
      </c>
      <c r="L255" s="320" t="str">
        <f>'HOW TO-&gt;'!$B$143</f>
        <v>6011 2353</v>
      </c>
      <c r="M255" s="4" t="str">
        <f>'HOW TO-&gt;'!$C$143</f>
        <v>shanshan.chin@msc.com</v>
      </c>
    </row>
    <row r="256" spans="2:15" s="29" customFormat="1" ht="14.25">
      <c r="B256" s="57"/>
      <c r="C256" s="320" t="str">
        <f>'HOW TO-&gt;'!$A$110</f>
        <v>LEWIS SOH</v>
      </c>
      <c r="D256" s="320" t="str">
        <f>'HOW TO-&gt;'!$B$110</f>
        <v>6011 7905</v>
      </c>
      <c r="E256" s="4" t="str">
        <f>'HOW TO-&gt;'!$C$110</f>
        <v>lewis.soh@msc.com</v>
      </c>
      <c r="F256" s="5"/>
      <c r="G256" s="320" t="str">
        <f>'HOW TO-&gt;'!$A$129</f>
        <v>NG CHING WEI</v>
      </c>
      <c r="H256" s="320" t="str">
        <f>'HOW TO-&gt;'!$B$129</f>
        <v>6011 2404</v>
      </c>
      <c r="I256" s="4" t="str">
        <f>'HOW TO-&gt;'!$C$129</f>
        <v>chingwei.ng@msc.com</v>
      </c>
      <c r="J256" s="5"/>
      <c r="K256" s="320" t="str">
        <f>'HOW TO-&gt;'!$A$144</f>
        <v>EUNICE</v>
      </c>
      <c r="L256" s="320" t="str">
        <f>'HOW TO-&gt;'!$B$144</f>
        <v>6011 2355</v>
      </c>
      <c r="M256" s="4" t="str">
        <f>'HOW TO-&gt;'!$C$144</f>
        <v>eunice.chan@msc.com</v>
      </c>
    </row>
    <row r="257" spans="2:13" s="29" customFormat="1" ht="14.25">
      <c r="B257" s="57"/>
      <c r="C257" s="320" t="str">
        <f>'HOW TO-&gt;'!$A$111</f>
        <v xml:space="preserve">MELVIN TAN </v>
      </c>
      <c r="D257" s="320" t="str">
        <f>'HOW TO-&gt;'!$B$111</f>
        <v>6011 0561</v>
      </c>
      <c r="E257" s="4" t="str">
        <f>'HOW TO-&gt;'!$C$111</f>
        <v>melvin.tan@msc.com</v>
      </c>
      <c r="F257" s="5"/>
      <c r="G257" s="320" t="str">
        <f>'HOW TO-&gt;'!$A$130</f>
        <v>ZOEY ONG</v>
      </c>
      <c r="H257" s="320">
        <f>'HOW TO-&gt;'!$B$130</f>
        <v>0</v>
      </c>
      <c r="I257" s="4" t="str">
        <f>'HOW TO-&gt;'!$C$130</f>
        <v>zoey.ong@msc.com</v>
      </c>
      <c r="J257" s="5"/>
      <c r="K257" s="320" t="str">
        <f>'HOW TO-&gt;'!$A$145</f>
        <v>HAZEL</v>
      </c>
      <c r="L257" s="320" t="str">
        <f>'HOW TO-&gt;'!$B$145</f>
        <v>6011 2435</v>
      </c>
      <c r="M257" s="4" t="str">
        <f>'HOW TO-&gt;'!$C$145</f>
        <v>hazel.toh@msc.com</v>
      </c>
    </row>
    <row r="258" spans="2:13" s="29" customFormat="1" ht="14.25">
      <c r="B258" s="57"/>
      <c r="C258" s="320" t="str">
        <f>'HOW TO-&gt;'!$A$112</f>
        <v>SUE ANN SOON</v>
      </c>
      <c r="D258" s="320" t="str">
        <f>'HOW TO-&gt;'!$B$112</f>
        <v>6011 2327</v>
      </c>
      <c r="E258" s="4" t="str">
        <f>'HOW TO-&gt;'!$C$112</f>
        <v>sueann.soon@msc.com</v>
      </c>
      <c r="F258" s="5"/>
      <c r="G258" s="320" t="str">
        <f>'HOW TO-&gt;'!$A$131</f>
        <v>.</v>
      </c>
      <c r="H258" s="320" t="str">
        <f>'HOW TO-&gt;'!$B$131</f>
        <v>.</v>
      </c>
      <c r="I258" s="4" t="str">
        <f>'HOW TO-&gt;'!$C$131</f>
        <v>.</v>
      </c>
      <c r="J258" s="5"/>
      <c r="K258" s="320">
        <f>'HOW TO-&gt;'!$A$146</f>
        <v>0</v>
      </c>
      <c r="L258" s="320">
        <f>'HOW TO-&gt;'!$B$146</f>
        <v>0</v>
      </c>
      <c r="M258" s="4">
        <f>'HOW TO-&gt;'!$C$146</f>
        <v>0</v>
      </c>
    </row>
    <row r="259" spans="2:13">
      <c r="C259" s="320" t="str">
        <f>'HOW TO-&gt;'!$A$113</f>
        <v>LAWRENCE ANG (CROSS-TRADE)</v>
      </c>
      <c r="D259" s="320" t="str">
        <f>'HOW TO-&gt;'!$B$113</f>
        <v>6011 2400</v>
      </c>
      <c r="E259" s="4" t="str">
        <f>'HOW TO-&gt;'!$C$113</f>
        <v>lawrence.ang@msc.com</v>
      </c>
      <c r="G259" s="320">
        <f>'HOW TO-&gt;'!$A$132</f>
        <v>0</v>
      </c>
      <c r="H259" s="320">
        <f>'HOW TO-&gt;'!$B$132</f>
        <v>0</v>
      </c>
      <c r="I259" s="4">
        <f>'HOW TO-&gt;'!$C$132</f>
        <v>0</v>
      </c>
      <c r="J259" s="5"/>
      <c r="K259" s="320">
        <f>'HOW TO-&gt;'!$A$147</f>
        <v>0</v>
      </c>
      <c r="L259" s="320">
        <f>'HOW TO-&gt;'!$B$147</f>
        <v>0</v>
      </c>
      <c r="M259" s="4">
        <f>'HOW TO-&gt;'!$C$147</f>
        <v>0</v>
      </c>
    </row>
    <row r="260" spans="2:13">
      <c r="C260" s="320" t="str">
        <f>'HOW TO-&gt;'!$A$114</f>
        <v>DARIUS ONG</v>
      </c>
      <c r="D260" s="320" t="str">
        <f>'HOW TO-&gt;'!$B$114</f>
        <v>6011 2396</v>
      </c>
      <c r="E260" s="4" t="str">
        <f>'HOW TO-&gt;'!$C$114</f>
        <v>darius.ong@msc.com</v>
      </c>
      <c r="H260" s="11"/>
      <c r="I260" s="227"/>
      <c r="K260" s="320">
        <f>'HOW TO-&gt;'!$A$148</f>
        <v>0</v>
      </c>
      <c r="L260" s="320">
        <f>'HOW TO-&gt;'!$B$148</f>
        <v>0</v>
      </c>
      <c r="M260" s="4">
        <f>'HOW TO-&gt;'!$C$148</f>
        <v>0</v>
      </c>
    </row>
    <row r="261" spans="2:13">
      <c r="C261" s="320" t="str">
        <f>'HOW TO-&gt;'!$A$115</f>
        <v>YURIKO KHOO</v>
      </c>
      <c r="D261" s="320" t="str">
        <f>'HOW TO-&gt;'!$B$115</f>
        <v>6011 2402</v>
      </c>
      <c r="E261" s="4" t="str">
        <f>'HOW TO-&gt;'!$C$115</f>
        <v>yuriko.k@msc.com</v>
      </c>
      <c r="H261" s="11"/>
      <c r="I261" s="11"/>
      <c r="J261" s="227"/>
      <c r="K261" s="320"/>
      <c r="L261" s="320"/>
      <c r="M261" s="4"/>
    </row>
    <row r="262" spans="2:13">
      <c r="C262" s="320" t="str">
        <f>'HOW TO-&gt;'!$A$116</f>
        <v>VICKY ZHU</v>
      </c>
      <c r="D262" s="320" t="str">
        <f>'HOW TO-&gt;'!$B$116</f>
        <v>6011 7900</v>
      </c>
      <c r="E262" s="4" t="str">
        <f>'HOW TO-&gt;'!$C$116</f>
        <v>vicky.zhu@msc.com</v>
      </c>
    </row>
    <row r="264" spans="2:13">
      <c r="C264" s="320" t="str">
        <f>'HOW TO-&gt;'!$A$119</f>
        <v xml:space="preserve">MAIN LINE  </v>
      </c>
      <c r="D264" s="320" t="str">
        <f>'HOW TO-&gt;'!$B$119</f>
        <v>6011 2424</v>
      </c>
      <c r="E264" s="4">
        <f>'HOW TO-&gt;'!$C$119</f>
        <v>0</v>
      </c>
    </row>
    <row r="265" spans="2:13">
      <c r="C265" s="34">
        <f>'HOW TO-&gt;'!$A$120</f>
        <v>0</v>
      </c>
      <c r="D265" s="34">
        <f>'HOW TO-&gt;'!$B$120</f>
        <v>0</v>
      </c>
      <c r="E265"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9" type="noConversion"/>
  <hyperlinks>
    <hyperlink ref="I249" display="custsvc@msca.com.sg" xr:uid="{D7727964-46F7-4001-A2B2-6F1DDBD04711}"/>
    <hyperlink ref="M249" display="sinexp@msca.com.sg" xr:uid="{DC5F00A1-C732-468C-A15D-6910069ED65E}"/>
    <hyperlink ref="E248" r:id="rId17" xr:uid="{25B4D32A-B1BB-4127-A55D-FC28CF886703}"/>
    <hyperlink ref="E249"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57"/>
  <sheetViews>
    <sheetView zoomScaleNormal="100" workbookViewId="0">
      <selection activeCell="C232" sqref="C232"/>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19"/>
      <c r="C2" s="138" t="s">
        <v>1779</v>
      </c>
    </row>
    <row r="3" spans="1:15" ht="15.75">
      <c r="A3" s="475"/>
      <c r="B3" s="3347"/>
      <c r="C3" s="45"/>
      <c r="D3" s="45"/>
      <c r="E3" s="45" t="s">
        <v>752</v>
      </c>
      <c r="G3" s="45"/>
      <c r="H3" s="45"/>
      <c r="I3" s="45"/>
      <c r="J3" s="45"/>
    </row>
    <row r="4" spans="1:15" s="14" customFormat="1" ht="19.5">
      <c r="A4" s="684"/>
      <c r="B4" s="684"/>
      <c r="C4" s="751"/>
      <c r="D4" s="686"/>
      <c r="E4" s="686"/>
      <c r="F4" s="686"/>
      <c r="G4" s="685"/>
      <c r="H4" s="687"/>
      <c r="I4" s="686"/>
      <c r="J4" s="686"/>
    </row>
    <row r="5" spans="1:15" s="14" customFormat="1" ht="39" hidden="1">
      <c r="A5" s="398"/>
      <c r="B5" s="398"/>
      <c r="C5" s="399" t="s">
        <v>95</v>
      </c>
      <c r="D5" s="412"/>
      <c r="E5" s="688" t="s">
        <v>96</v>
      </c>
      <c r="F5" s="91" t="s">
        <v>100</v>
      </c>
      <c r="G5" s="389" t="s">
        <v>98</v>
      </c>
      <c r="H5" s="91" t="s">
        <v>99</v>
      </c>
      <c r="I5" s="91" t="s">
        <v>100</v>
      </c>
      <c r="J5" s="2122" t="s">
        <v>102</v>
      </c>
      <c r="K5" s="2122" t="s">
        <v>103</v>
      </c>
      <c r="L5" s="1063"/>
      <c r="M5" s="1860" t="s">
        <v>2212</v>
      </c>
      <c r="N5" s="1063"/>
      <c r="O5" s="1063"/>
    </row>
    <row r="6" spans="1:15" s="14" customFormat="1" ht="20.25" hidden="1" thickBot="1">
      <c r="A6" s="321" t="s">
        <v>1784</v>
      </c>
      <c r="B6" s="321"/>
      <c r="C6" s="799" t="s">
        <v>1785</v>
      </c>
      <c r="D6" s="461" t="s">
        <v>106</v>
      </c>
      <c r="E6" s="896" t="s">
        <v>2862</v>
      </c>
      <c r="F6" s="692" t="s">
        <v>107</v>
      </c>
      <c r="G6" s="218"/>
      <c r="H6" s="218"/>
      <c r="I6" s="692" t="s">
        <v>107</v>
      </c>
      <c r="J6" s="692" t="s">
        <v>2863</v>
      </c>
      <c r="K6" s="692" t="s">
        <v>2864</v>
      </c>
      <c r="M6" s="1063"/>
      <c r="N6" s="1063"/>
      <c r="O6" s="1063"/>
    </row>
    <row r="7" spans="1:15" s="14" customFormat="1" ht="20.25" hidden="1" thickTop="1">
      <c r="A7" s="398"/>
      <c r="B7" s="398"/>
      <c r="C7" s="964" t="s">
        <v>1795</v>
      </c>
      <c r="D7" s="408" t="s">
        <v>1796</v>
      </c>
      <c r="E7" s="408">
        <v>45083</v>
      </c>
      <c r="F7" s="409">
        <v>45084</v>
      </c>
      <c r="G7" s="964" t="s">
        <v>142</v>
      </c>
      <c r="H7" s="408" t="s">
        <v>2865</v>
      </c>
      <c r="I7" s="1171">
        <v>45085</v>
      </c>
      <c r="J7" s="1171">
        <f t="shared" ref="J7" si="0">I7+25</f>
        <v>45110</v>
      </c>
      <c r="K7" s="1171">
        <f t="shared" ref="K7" si="1">I7+33</f>
        <v>45118</v>
      </c>
    </row>
    <row r="8" spans="1:15" s="14" customFormat="1" ht="20.25" hidden="1" thickBot="1">
      <c r="A8" s="398"/>
      <c r="B8" s="398"/>
      <c r="C8" s="965"/>
      <c r="D8" s="414"/>
      <c r="E8" s="414"/>
      <c r="F8" s="415"/>
      <c r="G8" s="965"/>
      <c r="H8" s="414"/>
      <c r="I8" s="1172"/>
      <c r="J8" s="803" t="s">
        <v>701</v>
      </c>
      <c r="K8" s="803" t="s">
        <v>701</v>
      </c>
    </row>
    <row r="9" spans="1:15" s="14" customFormat="1" ht="20.25" hidden="1" thickTop="1">
      <c r="A9" s="398"/>
      <c r="B9" s="398"/>
      <c r="C9" s="964" t="s">
        <v>451</v>
      </c>
      <c r="D9" s="408" t="s">
        <v>1799</v>
      </c>
      <c r="E9" s="408">
        <v>45089</v>
      </c>
      <c r="F9" s="409">
        <v>45090</v>
      </c>
      <c r="G9" s="964" t="s">
        <v>2373</v>
      </c>
      <c r="H9" s="408" t="s">
        <v>2866</v>
      </c>
      <c r="I9" s="1171">
        <v>45093</v>
      </c>
      <c r="J9" s="1171">
        <f t="shared" ref="J9" si="2">I9+25</f>
        <v>45118</v>
      </c>
      <c r="K9" s="1171">
        <f t="shared" ref="K9" si="3">I9+33</f>
        <v>45126</v>
      </c>
    </row>
    <row r="10" spans="1:15" s="14" customFormat="1" ht="20.25" hidden="1" thickBot="1">
      <c r="A10" s="398"/>
      <c r="B10" s="398"/>
      <c r="C10" s="965"/>
      <c r="D10" s="414"/>
      <c r="E10" s="414"/>
      <c r="F10" s="415"/>
      <c r="G10" s="965"/>
      <c r="H10" s="414"/>
      <c r="I10" s="1172"/>
      <c r="J10" s="803" t="s">
        <v>701</v>
      </c>
      <c r="K10" s="803" t="s">
        <v>701</v>
      </c>
    </row>
    <row r="11" spans="1:15" s="14" customFormat="1" ht="21" hidden="1" thickTop="1" thickBot="1">
      <c r="A11" s="398"/>
      <c r="B11" s="398"/>
      <c r="C11" s="964" t="s">
        <v>606</v>
      </c>
      <c r="D11" s="408" t="s">
        <v>1802</v>
      </c>
      <c r="E11" s="408">
        <v>45094</v>
      </c>
      <c r="F11" s="409">
        <v>45095</v>
      </c>
      <c r="G11" s="964" t="s">
        <v>265</v>
      </c>
      <c r="H11" s="408" t="s">
        <v>2867</v>
      </c>
      <c r="I11" s="1171">
        <v>45099</v>
      </c>
      <c r="J11" s="1171">
        <f t="shared" ref="J11" si="4">I11+25</f>
        <v>45124</v>
      </c>
      <c r="K11" s="1171">
        <f t="shared" ref="K11" si="5">I11+33</f>
        <v>45132</v>
      </c>
    </row>
    <row r="12" spans="1:15" s="14" customFormat="1" ht="21" hidden="1" thickTop="1" thickBot="1">
      <c r="A12" s="398" t="s">
        <v>1805</v>
      </c>
      <c r="B12" s="398"/>
      <c r="C12" s="964" t="s">
        <v>583</v>
      </c>
      <c r="D12" s="408" t="s">
        <v>1806</v>
      </c>
      <c r="E12" s="408">
        <v>45097</v>
      </c>
      <c r="F12" s="409">
        <v>45098</v>
      </c>
      <c r="G12" s="965"/>
      <c r="H12" s="414"/>
      <c r="I12" s="1172"/>
      <c r="J12" s="803" t="s">
        <v>701</v>
      </c>
      <c r="K12" s="803" t="s">
        <v>701</v>
      </c>
    </row>
    <row r="13" spans="1:15" s="14" customFormat="1" ht="20.25" hidden="1" thickTop="1">
      <c r="A13" s="398"/>
      <c r="B13" s="398"/>
      <c r="C13" s="964" t="s">
        <v>598</v>
      </c>
      <c r="D13" s="408" t="s">
        <v>1807</v>
      </c>
      <c r="E13" s="408">
        <v>45101</v>
      </c>
      <c r="F13" s="409">
        <v>45102</v>
      </c>
      <c r="G13" s="964" t="s">
        <v>2268</v>
      </c>
      <c r="H13" s="408" t="s">
        <v>2868</v>
      </c>
      <c r="I13" s="1171">
        <v>45104</v>
      </c>
      <c r="J13" s="1171">
        <f t="shared" ref="J13" si="6">I13+25</f>
        <v>45129</v>
      </c>
      <c r="K13" s="1171">
        <f t="shared" ref="K13" si="7">I13+33</f>
        <v>45137</v>
      </c>
    </row>
    <row r="14" spans="1:15" s="14" customFormat="1" ht="20.25" hidden="1" thickBot="1">
      <c r="A14" s="398"/>
      <c r="B14" s="398"/>
      <c r="C14" s="965"/>
      <c r="D14" s="414"/>
      <c r="E14" s="414"/>
      <c r="F14" s="415"/>
      <c r="G14" s="965"/>
      <c r="H14" s="414"/>
      <c r="I14" s="1172"/>
      <c r="J14" s="803" t="s">
        <v>701</v>
      </c>
      <c r="K14" s="803" t="s">
        <v>701</v>
      </c>
    </row>
    <row r="15" spans="1:15" s="14" customFormat="1" ht="20.25" hidden="1" thickTop="1">
      <c r="A15" s="398"/>
      <c r="B15" s="398"/>
      <c r="C15" s="964" t="s">
        <v>586</v>
      </c>
      <c r="D15" s="408" t="s">
        <v>1810</v>
      </c>
      <c r="E15" s="408">
        <v>45108</v>
      </c>
      <c r="F15" s="409">
        <v>45109</v>
      </c>
      <c r="G15" s="964" t="s">
        <v>2630</v>
      </c>
      <c r="H15" s="408" t="s">
        <v>2869</v>
      </c>
      <c r="I15" s="1171">
        <v>45111</v>
      </c>
      <c r="J15" s="1171">
        <f t="shared" ref="J15" si="8">I15+25</f>
        <v>45136</v>
      </c>
      <c r="K15" s="1171">
        <f t="shared" ref="K15" si="9">I15+33</f>
        <v>45144</v>
      </c>
    </row>
    <row r="16" spans="1:15" s="14" customFormat="1" ht="20.25" hidden="1" thickBot="1">
      <c r="A16" s="398"/>
      <c r="B16" s="398"/>
      <c r="C16" s="965"/>
      <c r="D16" s="414"/>
      <c r="E16" s="414"/>
      <c r="F16" s="415"/>
      <c r="G16" s="965"/>
      <c r="H16" s="414"/>
      <c r="I16" s="1172"/>
      <c r="J16" s="803" t="s">
        <v>701</v>
      </c>
      <c r="K16" s="803" t="s">
        <v>701</v>
      </c>
    </row>
    <row r="17" spans="1:13" s="14" customFormat="1" ht="20.25" hidden="1" thickTop="1">
      <c r="A17" s="398"/>
      <c r="B17" s="398"/>
      <c r="C17" s="964" t="s">
        <v>1813</v>
      </c>
      <c r="D17" s="408" t="s">
        <v>1814</v>
      </c>
      <c r="E17" s="408">
        <v>45115</v>
      </c>
      <c r="F17" s="409">
        <v>45116</v>
      </c>
      <c r="G17" s="964" t="s">
        <v>2086</v>
      </c>
      <c r="H17" s="408" t="s">
        <v>2870</v>
      </c>
      <c r="I17" s="1171">
        <v>45118</v>
      </c>
      <c r="J17" s="1171">
        <f>I17+25</f>
        <v>45143</v>
      </c>
      <c r="K17" s="1171">
        <f>I17+33</f>
        <v>45151</v>
      </c>
    </row>
    <row r="18" spans="1:13" s="14" customFormat="1" ht="20.25" hidden="1" thickBot="1">
      <c r="A18" s="398"/>
      <c r="B18" s="398"/>
      <c r="C18" s="965"/>
      <c r="D18" s="414"/>
      <c r="E18" s="414"/>
      <c r="F18" s="415"/>
      <c r="G18" s="965"/>
      <c r="H18" s="414"/>
      <c r="I18" s="1172"/>
      <c r="J18" s="803" t="s">
        <v>701</v>
      </c>
      <c r="K18" s="803" t="s">
        <v>701</v>
      </c>
    </row>
    <row r="19" spans="1:13" s="14" customFormat="1" ht="20.25" hidden="1" thickTop="1">
      <c r="A19" s="398" t="s">
        <v>1816</v>
      </c>
      <c r="B19" s="398"/>
      <c r="C19" s="964" t="s">
        <v>1817</v>
      </c>
      <c r="D19" s="408" t="s">
        <v>1818</v>
      </c>
      <c r="E19" s="408">
        <v>45126</v>
      </c>
      <c r="F19" s="409">
        <v>45127</v>
      </c>
      <c r="G19" s="1069" t="s">
        <v>404</v>
      </c>
      <c r="H19" s="408" t="s">
        <v>2871</v>
      </c>
      <c r="I19" s="1171">
        <v>45125</v>
      </c>
      <c r="J19" s="1575" t="s">
        <v>2872</v>
      </c>
      <c r="K19" s="1575" t="s">
        <v>2873</v>
      </c>
      <c r="L19"/>
    </row>
    <row r="20" spans="1:13" ht="20.25" hidden="1" thickBot="1">
      <c r="L20" s="686"/>
    </row>
    <row r="21" spans="1:13" s="14" customFormat="1" ht="20.25" hidden="1" thickTop="1">
      <c r="A21" s="398" t="s">
        <v>606</v>
      </c>
      <c r="B21" s="398"/>
      <c r="C21" s="964" t="s">
        <v>1813</v>
      </c>
      <c r="D21" s="408" t="s">
        <v>1821</v>
      </c>
      <c r="E21" s="408">
        <v>45128</v>
      </c>
      <c r="F21" s="409">
        <v>45129</v>
      </c>
      <c r="G21" s="964" t="s">
        <v>412</v>
      </c>
      <c r="H21" s="408" t="s">
        <v>2874</v>
      </c>
      <c r="I21" s="1171">
        <v>45132</v>
      </c>
      <c r="J21" s="1171">
        <f>I21+25</f>
        <v>45157</v>
      </c>
      <c r="K21" s="1171">
        <f>I21+33</f>
        <v>45165</v>
      </c>
      <c r="L21" s="686"/>
      <c r="M21" s="686"/>
    </row>
    <row r="22" spans="1:13" s="14" customFormat="1" ht="20.25" hidden="1" thickBot="1">
      <c r="A22" s="398"/>
      <c r="B22" s="398"/>
      <c r="C22" s="965"/>
      <c r="D22" s="414"/>
      <c r="E22" s="414"/>
      <c r="F22" s="415"/>
      <c r="G22" s="965"/>
      <c r="H22" s="414"/>
      <c r="I22" s="1172"/>
      <c r="J22" s="803" t="s">
        <v>701</v>
      </c>
      <c r="K22" s="803" t="s">
        <v>701</v>
      </c>
      <c r="L22" s="686"/>
      <c r="M22" s="686"/>
    </row>
    <row r="23" spans="1:13" s="14" customFormat="1" ht="20.25" hidden="1" thickTop="1">
      <c r="A23" s="398"/>
      <c r="B23" s="398"/>
      <c r="C23" s="964"/>
      <c r="D23" s="408"/>
      <c r="E23" s="408"/>
      <c r="F23" s="409"/>
      <c r="G23" s="964" t="s">
        <v>2875</v>
      </c>
      <c r="H23" s="408" t="s">
        <v>2876</v>
      </c>
      <c r="I23" s="1171">
        <v>45139</v>
      </c>
      <c r="J23" s="1171">
        <f>I23+25</f>
        <v>45164</v>
      </c>
      <c r="K23" s="1171">
        <f>I23+33</f>
        <v>45172</v>
      </c>
      <c r="L23" s="686"/>
      <c r="M23" s="686"/>
    </row>
    <row r="24" spans="1:13" s="14" customFormat="1" ht="20.25" hidden="1" thickBot="1">
      <c r="A24" s="398"/>
      <c r="B24" s="398"/>
      <c r="C24" s="965"/>
      <c r="D24" s="414"/>
      <c r="E24" s="414"/>
      <c r="F24" s="415"/>
      <c r="G24" s="965"/>
      <c r="H24" s="414"/>
      <c r="I24" s="1172"/>
      <c r="J24" s="803" t="s">
        <v>701</v>
      </c>
      <c r="K24" s="803" t="s">
        <v>701</v>
      </c>
      <c r="L24" s="686"/>
      <c r="M24" s="686"/>
    </row>
    <row r="25" spans="1:13" s="14" customFormat="1" ht="20.25" hidden="1" thickTop="1">
      <c r="A25" s="398" t="s">
        <v>1826</v>
      </c>
      <c r="B25" s="398"/>
      <c r="C25" s="964" t="s">
        <v>1827</v>
      </c>
      <c r="D25" s="408" t="s">
        <v>1828</v>
      </c>
      <c r="E25" s="408">
        <v>45138</v>
      </c>
      <c r="F25" s="409">
        <v>45140</v>
      </c>
      <c r="G25" s="1069" t="s">
        <v>404</v>
      </c>
      <c r="H25" s="408" t="s">
        <v>2877</v>
      </c>
      <c r="I25" s="1171">
        <v>45146</v>
      </c>
      <c r="J25" s="1575" t="s">
        <v>2872</v>
      </c>
      <c r="K25" s="1575" t="s">
        <v>2873</v>
      </c>
      <c r="L25" s="686"/>
      <c r="M25" s="686"/>
    </row>
    <row r="26" spans="1:13" s="14" customFormat="1" ht="20.25" hidden="1" thickBot="1">
      <c r="A26" s="398"/>
      <c r="B26" s="398"/>
      <c r="C26" s="965"/>
      <c r="D26" s="414"/>
      <c r="E26" s="414"/>
      <c r="F26" s="415"/>
      <c r="G26" s="965"/>
      <c r="H26" s="414"/>
      <c r="I26" s="1172"/>
      <c r="J26" s="803"/>
      <c r="K26" s="803"/>
      <c r="L26" s="686"/>
      <c r="M26" s="686"/>
    </row>
    <row r="27" spans="1:13" s="14" customFormat="1" ht="21" hidden="1" thickTop="1" thickBot="1">
      <c r="A27" s="398" t="s">
        <v>598</v>
      </c>
      <c r="B27" s="398"/>
      <c r="C27" s="965" t="s">
        <v>586</v>
      </c>
      <c r="D27" s="414" t="s">
        <v>1831</v>
      </c>
      <c r="E27" s="414">
        <v>45145</v>
      </c>
      <c r="F27" s="415">
        <v>45148</v>
      </c>
      <c r="G27" s="964" t="s">
        <v>2491</v>
      </c>
      <c r="H27" s="408" t="s">
        <v>2878</v>
      </c>
      <c r="I27" s="1171">
        <v>45153</v>
      </c>
      <c r="J27" s="1171">
        <f>I27+25</f>
        <v>45178</v>
      </c>
      <c r="K27" s="1171">
        <f>I27+33</f>
        <v>45186</v>
      </c>
      <c r="L27" s="686"/>
      <c r="M27" s="686"/>
    </row>
    <row r="28" spans="1:13" s="14" customFormat="1" ht="21" hidden="1" thickTop="1" thickBot="1">
      <c r="A28" s="398"/>
      <c r="B28" s="398"/>
      <c r="C28" s="965"/>
      <c r="D28" s="414"/>
      <c r="E28" s="414"/>
      <c r="F28" s="415"/>
      <c r="G28" s="965"/>
      <c r="H28" s="414"/>
      <c r="I28" s="1172"/>
      <c r="J28" s="803" t="s">
        <v>701</v>
      </c>
      <c r="K28" s="803" t="s">
        <v>701</v>
      </c>
      <c r="L28" s="686"/>
      <c r="M28" s="686"/>
    </row>
    <row r="29" spans="1:13" s="14" customFormat="1" ht="20.25" hidden="1" thickTop="1">
      <c r="A29" s="398" t="s">
        <v>1834</v>
      </c>
      <c r="B29" s="398"/>
      <c r="C29" s="964" t="s">
        <v>1835</v>
      </c>
      <c r="D29" s="408" t="s">
        <v>1836</v>
      </c>
      <c r="E29" s="408">
        <v>45153</v>
      </c>
      <c r="F29" s="409">
        <v>45155</v>
      </c>
      <c r="G29" s="964" t="s">
        <v>2674</v>
      </c>
      <c r="H29" s="408" t="s">
        <v>2879</v>
      </c>
      <c r="I29" s="1171">
        <v>45160</v>
      </c>
      <c r="J29" s="1171">
        <f>I29+25</f>
        <v>45185</v>
      </c>
      <c r="K29" s="1171">
        <f>I29+33</f>
        <v>45193</v>
      </c>
      <c r="L29" s="686"/>
      <c r="M29" s="686"/>
    </row>
    <row r="30" spans="1:13" s="14" customFormat="1" ht="20.25" hidden="1" thickBot="1">
      <c r="A30" s="398"/>
      <c r="B30" s="398"/>
      <c r="C30" s="965"/>
      <c r="D30" s="414"/>
      <c r="E30" s="414"/>
      <c r="F30" s="415"/>
      <c r="G30" s="965"/>
      <c r="H30" s="414"/>
      <c r="I30" s="1172"/>
      <c r="J30" s="803" t="s">
        <v>701</v>
      </c>
      <c r="K30" s="803" t="s">
        <v>701</v>
      </c>
      <c r="L30" s="686"/>
      <c r="M30" s="686"/>
    </row>
    <row r="31" spans="1:13" s="14" customFormat="1" ht="20.25" hidden="1" thickTop="1">
      <c r="A31" s="398" t="s">
        <v>2801</v>
      </c>
      <c r="B31" s="398"/>
      <c r="C31" s="964" t="s">
        <v>1840</v>
      </c>
      <c r="D31" s="408" t="s">
        <v>1841</v>
      </c>
      <c r="E31" s="408">
        <v>45160</v>
      </c>
      <c r="F31" s="409">
        <v>45161</v>
      </c>
      <c r="G31" s="964" t="s">
        <v>142</v>
      </c>
      <c r="H31" s="408" t="s">
        <v>2880</v>
      </c>
      <c r="I31" s="1171">
        <v>45167</v>
      </c>
      <c r="J31" s="1171">
        <f>I31+25</f>
        <v>45192</v>
      </c>
      <c r="K31" s="1171">
        <f>I31+33</f>
        <v>45200</v>
      </c>
      <c r="L31" s="686"/>
      <c r="M31" s="686"/>
    </row>
    <row r="32" spans="1:13" s="14" customFormat="1" ht="20.25" hidden="1" thickBot="1">
      <c r="A32" s="398"/>
      <c r="B32" s="398"/>
      <c r="C32" s="965"/>
      <c r="D32" s="414"/>
      <c r="E32" s="414"/>
      <c r="F32" s="415"/>
      <c r="G32" s="965"/>
      <c r="H32" s="414"/>
      <c r="I32" s="1172"/>
      <c r="J32" s="803" t="s">
        <v>701</v>
      </c>
      <c r="K32" s="803" t="s">
        <v>701</v>
      </c>
      <c r="L32" s="686"/>
      <c r="M32" s="686"/>
    </row>
    <row r="33" spans="1:13" s="14" customFormat="1" ht="21" hidden="1" thickTop="1" thickBot="1">
      <c r="A33" s="398" t="s">
        <v>1844</v>
      </c>
      <c r="B33" s="398"/>
      <c r="C33" s="964" t="s">
        <v>1813</v>
      </c>
      <c r="D33" s="408" t="s">
        <v>1845</v>
      </c>
      <c r="E33" s="414">
        <v>45166</v>
      </c>
      <c r="F33" s="409">
        <v>45168</v>
      </c>
      <c r="G33" s="964" t="s">
        <v>2881</v>
      </c>
      <c r="H33" s="408" t="s">
        <v>2882</v>
      </c>
      <c r="I33" s="1171">
        <v>45174</v>
      </c>
      <c r="J33" s="1171">
        <f>I33+25</f>
        <v>45199</v>
      </c>
      <c r="K33" s="1171">
        <f>I33+33</f>
        <v>45207</v>
      </c>
      <c r="L33" s="686"/>
      <c r="M33" s="686"/>
    </row>
    <row r="34" spans="1:13" s="14" customFormat="1" ht="21" hidden="1" thickTop="1" thickBot="1">
      <c r="A34" s="398"/>
      <c r="B34" s="398"/>
      <c r="C34" s="965"/>
      <c r="D34" s="414"/>
      <c r="E34" s="414"/>
      <c r="F34" s="415"/>
      <c r="G34" s="965"/>
      <c r="H34" s="414"/>
      <c r="I34" s="1172"/>
      <c r="J34" s="803" t="s">
        <v>701</v>
      </c>
      <c r="K34" s="803" t="s">
        <v>701</v>
      </c>
      <c r="L34" s="686"/>
      <c r="M34" s="686"/>
    </row>
    <row r="35" spans="1:13" s="14" customFormat="1" ht="20.25" hidden="1" thickTop="1">
      <c r="A35" s="398"/>
      <c r="B35" s="398"/>
      <c r="C35" s="964" t="s">
        <v>1817</v>
      </c>
      <c r="D35" s="408" t="s">
        <v>1848</v>
      </c>
      <c r="E35" s="408">
        <v>45173</v>
      </c>
      <c r="F35" s="409">
        <v>45175</v>
      </c>
      <c r="G35" s="964" t="s">
        <v>265</v>
      </c>
      <c r="H35" s="408" t="s">
        <v>2883</v>
      </c>
      <c r="I35" s="1171">
        <v>45181</v>
      </c>
      <c r="J35" s="1171">
        <f>I35+25</f>
        <v>45206</v>
      </c>
      <c r="K35" s="1171">
        <f>I35+33</f>
        <v>45214</v>
      </c>
      <c r="L35" s="686"/>
      <c r="M35" s="686"/>
    </row>
    <row r="36" spans="1:13" s="14" customFormat="1" ht="20.25" hidden="1" thickBot="1">
      <c r="A36" s="398"/>
      <c r="B36" s="398"/>
      <c r="C36" s="965"/>
      <c r="D36" s="414"/>
      <c r="E36" s="414"/>
      <c r="F36" s="415"/>
      <c r="G36" s="965"/>
      <c r="H36" s="414"/>
      <c r="I36" s="1172"/>
      <c r="J36" s="803" t="s">
        <v>701</v>
      </c>
      <c r="K36" s="803" t="s">
        <v>701</v>
      </c>
      <c r="L36" s="686"/>
      <c r="M36" s="686"/>
    </row>
    <row r="37" spans="1:13" s="14" customFormat="1" ht="20.25" hidden="1" thickTop="1">
      <c r="A37" s="398"/>
      <c r="B37" s="398"/>
      <c r="C37" s="964" t="s">
        <v>606</v>
      </c>
      <c r="D37" s="408" t="s">
        <v>1850</v>
      </c>
      <c r="E37" s="408">
        <v>45179</v>
      </c>
      <c r="F37" s="409">
        <v>45181</v>
      </c>
      <c r="G37" s="964" t="s">
        <v>2268</v>
      </c>
      <c r="H37" s="408" t="s">
        <v>2884</v>
      </c>
      <c r="I37" s="1171">
        <v>45188</v>
      </c>
      <c r="J37" s="1171">
        <f>I37+25</f>
        <v>45213</v>
      </c>
      <c r="K37" s="1171">
        <f>I37+33</f>
        <v>45221</v>
      </c>
      <c r="L37" s="686"/>
      <c r="M37" s="686"/>
    </row>
    <row r="38" spans="1:13" s="14" customFormat="1" ht="20.25" hidden="1" thickBot="1">
      <c r="A38" s="398"/>
      <c r="B38" s="398"/>
      <c r="C38" s="965"/>
      <c r="D38" s="414"/>
      <c r="E38" s="414"/>
      <c r="F38" s="415"/>
      <c r="G38" s="965"/>
      <c r="H38" s="414"/>
      <c r="I38" s="1172"/>
      <c r="J38" s="803" t="s">
        <v>701</v>
      </c>
      <c r="K38" s="803" t="s">
        <v>701</v>
      </c>
      <c r="L38" s="686"/>
      <c r="M38" s="686"/>
    </row>
    <row r="39" spans="1:13" s="14" customFormat="1" ht="20.25" hidden="1" thickTop="1">
      <c r="A39" s="398" t="s">
        <v>1851</v>
      </c>
      <c r="B39" s="398"/>
      <c r="C39" s="1443" t="s">
        <v>1852</v>
      </c>
      <c r="D39" s="408" t="s">
        <v>1853</v>
      </c>
      <c r="E39" s="408">
        <v>45186</v>
      </c>
      <c r="F39" s="409">
        <v>45187</v>
      </c>
      <c r="G39" s="634" t="s">
        <v>2290</v>
      </c>
      <c r="H39" s="408" t="s">
        <v>2885</v>
      </c>
      <c r="I39" s="1171">
        <v>45195</v>
      </c>
      <c r="J39" s="1171">
        <f>I39+25</f>
        <v>45220</v>
      </c>
      <c r="K39" s="1171">
        <f>I39+33</f>
        <v>45228</v>
      </c>
      <c r="L39" s="686"/>
      <c r="M39" s="686"/>
    </row>
    <row r="40" spans="1:13" s="14" customFormat="1" ht="20.25" hidden="1" thickBot="1">
      <c r="A40" s="398"/>
      <c r="B40" s="398"/>
      <c r="C40" s="965"/>
      <c r="D40" s="414"/>
      <c r="E40" s="414"/>
      <c r="F40" s="415"/>
      <c r="G40" s="965"/>
      <c r="H40" s="414"/>
      <c r="I40" s="1172"/>
      <c r="J40" s="803" t="s">
        <v>701</v>
      </c>
      <c r="K40" s="803" t="s">
        <v>701</v>
      </c>
      <c r="L40" s="686" t="s">
        <v>527</v>
      </c>
      <c r="M40" s="686"/>
    </row>
    <row r="41" spans="1:13" s="14" customFormat="1" ht="20.25" hidden="1" thickTop="1">
      <c r="A41" s="398" t="s">
        <v>1855</v>
      </c>
      <c r="B41" s="398"/>
      <c r="C41" s="964" t="s">
        <v>1856</v>
      </c>
      <c r="D41" s="408" t="s">
        <v>1857</v>
      </c>
      <c r="E41" s="408">
        <v>45196</v>
      </c>
      <c r="F41" s="409">
        <v>45197</v>
      </c>
      <c r="G41" s="1443" t="s">
        <v>2410</v>
      </c>
      <c r="H41" s="408" t="s">
        <v>2886</v>
      </c>
      <c r="I41" s="1171">
        <v>45202</v>
      </c>
      <c r="J41" s="1171">
        <f>I41+25</f>
        <v>45227</v>
      </c>
      <c r="K41" s="1171">
        <f>I41+33</f>
        <v>45235</v>
      </c>
      <c r="L41" s="686">
        <v>45224</v>
      </c>
      <c r="M41" s="686" t="s">
        <v>527</v>
      </c>
    </row>
    <row r="42" spans="1:13" s="14" customFormat="1" ht="20.25" hidden="1" thickBot="1">
      <c r="A42" s="398"/>
      <c r="B42" s="398"/>
      <c r="C42" s="965"/>
      <c r="D42" s="414"/>
      <c r="E42" s="414"/>
      <c r="F42" s="415"/>
      <c r="G42" s="965"/>
      <c r="H42" s="414"/>
      <c r="I42" s="1172"/>
      <c r="J42" s="803" t="s">
        <v>701</v>
      </c>
      <c r="K42" s="803" t="s">
        <v>701</v>
      </c>
      <c r="L42" s="686"/>
      <c r="M42" s="686">
        <v>45224</v>
      </c>
    </row>
    <row r="43" spans="1:13" s="14" customFormat="1" ht="20.25" hidden="1" thickTop="1">
      <c r="A43" s="398"/>
      <c r="B43" s="398"/>
      <c r="C43" s="964" t="s">
        <v>1859</v>
      </c>
      <c r="D43" s="408" t="s">
        <v>1860</v>
      </c>
      <c r="E43" s="408">
        <v>45200</v>
      </c>
      <c r="F43" s="409">
        <v>45200</v>
      </c>
      <c r="G43" s="489" t="s">
        <v>2379</v>
      </c>
      <c r="H43" s="408" t="s">
        <v>2887</v>
      </c>
      <c r="I43" s="1171">
        <v>45209</v>
      </c>
      <c r="J43" s="1594" t="s">
        <v>2888</v>
      </c>
      <c r="K43" s="1594" t="s">
        <v>2385</v>
      </c>
      <c r="L43" s="686"/>
      <c r="M43" s="686"/>
    </row>
    <row r="44" spans="1:13" s="14" customFormat="1" ht="20.25" hidden="1" thickBot="1">
      <c r="A44" s="398"/>
      <c r="B44" s="398"/>
      <c r="C44" s="965"/>
      <c r="D44" s="414"/>
      <c r="E44" s="414"/>
      <c r="F44" s="415"/>
      <c r="G44" s="1596" t="s">
        <v>2889</v>
      </c>
      <c r="H44" s="414"/>
      <c r="I44" s="1172"/>
      <c r="J44" s="1595"/>
      <c r="K44" s="1595"/>
      <c r="L44" s="686"/>
      <c r="M44" s="686"/>
    </row>
    <row r="45" spans="1:13" s="14" customFormat="1" ht="20.25" hidden="1" thickTop="1">
      <c r="A45" s="398"/>
      <c r="B45" s="398"/>
      <c r="C45" s="1455" t="s">
        <v>1817</v>
      </c>
      <c r="D45" s="408" t="s">
        <v>1862</v>
      </c>
      <c r="E45" s="408">
        <v>45206</v>
      </c>
      <c r="F45" s="409">
        <v>45207</v>
      </c>
      <c r="G45" s="964" t="s">
        <v>412</v>
      </c>
      <c r="H45" s="408" t="s">
        <v>2890</v>
      </c>
      <c r="I45" s="1171">
        <v>45216</v>
      </c>
      <c r="J45" s="1171">
        <f>I45+25</f>
        <v>45241</v>
      </c>
      <c r="K45" s="1171">
        <f>I45+33</f>
        <v>45249</v>
      </c>
      <c r="L45" s="686"/>
      <c r="M45" s="686"/>
    </row>
    <row r="46" spans="1:13" s="14" customFormat="1" ht="20.25" hidden="1" thickBot="1">
      <c r="A46" s="398"/>
      <c r="B46" s="398"/>
      <c r="C46" s="965"/>
      <c r="D46" s="414"/>
      <c r="E46" s="414"/>
      <c r="F46" s="415"/>
      <c r="G46" s="965"/>
      <c r="H46" s="414"/>
      <c r="I46" s="1172"/>
      <c r="J46" s="803" t="s">
        <v>701</v>
      </c>
      <c r="K46" s="803" t="s">
        <v>701</v>
      </c>
      <c r="L46" s="686"/>
      <c r="M46" s="686"/>
    </row>
    <row r="47" spans="1:13" s="14" customFormat="1" ht="20.25" hidden="1" thickTop="1">
      <c r="A47" s="398" t="s">
        <v>1864</v>
      </c>
      <c r="B47" s="398"/>
      <c r="C47" s="964" t="s">
        <v>1865</v>
      </c>
      <c r="D47" s="408" t="s">
        <v>1866</v>
      </c>
      <c r="E47" s="408">
        <v>45215</v>
      </c>
      <c r="F47" s="409">
        <v>45217</v>
      </c>
      <c r="G47" s="489" t="s">
        <v>2379</v>
      </c>
      <c r="H47" s="408" t="s">
        <v>2891</v>
      </c>
      <c r="I47" s="1171">
        <v>45223</v>
      </c>
      <c r="J47" s="1594" t="s">
        <v>2892</v>
      </c>
      <c r="K47" s="1594" t="s">
        <v>2389</v>
      </c>
      <c r="L47" s="686"/>
      <c r="M47" s="686"/>
    </row>
    <row r="48" spans="1:13" s="14" customFormat="1" ht="20.25" hidden="1" thickBot="1">
      <c r="A48" s="398"/>
      <c r="B48" s="398"/>
      <c r="C48" s="965"/>
      <c r="D48" s="414"/>
      <c r="E48" s="414"/>
      <c r="F48" s="415"/>
      <c r="G48" s="1596" t="s">
        <v>2393</v>
      </c>
      <c r="H48" s="414"/>
      <c r="I48" s="1172"/>
      <c r="J48" s="1595"/>
      <c r="K48" s="1595"/>
      <c r="L48" s="686"/>
      <c r="M48" s="686"/>
    </row>
    <row r="49" spans="1:13" s="14" customFormat="1" ht="20.25" hidden="1" thickTop="1">
      <c r="A49" s="398" t="s">
        <v>1868</v>
      </c>
      <c r="B49" s="398"/>
      <c r="C49" s="964" t="s">
        <v>1869</v>
      </c>
      <c r="D49" s="408" t="s">
        <v>1870</v>
      </c>
      <c r="E49" s="408">
        <v>45221</v>
      </c>
      <c r="F49" s="409">
        <v>45222</v>
      </c>
      <c r="G49" s="1455" t="s">
        <v>2412</v>
      </c>
      <c r="H49" s="408" t="s">
        <v>2893</v>
      </c>
      <c r="I49" s="1171">
        <v>45230</v>
      </c>
      <c r="J49" s="1171">
        <f>I49+25</f>
        <v>45255</v>
      </c>
      <c r="K49" s="1171">
        <f>I49+33</f>
        <v>45263</v>
      </c>
      <c r="L49" s="686"/>
      <c r="M49" s="686"/>
    </row>
    <row r="50" spans="1:13" s="14" customFormat="1" ht="20.25" hidden="1" thickBot="1">
      <c r="A50" s="398"/>
      <c r="B50" s="398"/>
      <c r="C50" s="965"/>
      <c r="D50" s="414"/>
      <c r="E50" s="414"/>
      <c r="F50" s="415"/>
      <c r="G50" s="965"/>
      <c r="H50" s="414"/>
      <c r="I50" s="1172"/>
      <c r="J50" s="803" t="s">
        <v>701</v>
      </c>
      <c r="K50" s="803" t="s">
        <v>701</v>
      </c>
      <c r="L50" s="686"/>
      <c r="M50" s="686"/>
    </row>
    <row r="51" spans="1:13" s="14" customFormat="1" ht="20.25" hidden="1" thickTop="1">
      <c r="A51" s="398" t="s">
        <v>586</v>
      </c>
      <c r="B51" s="398"/>
      <c r="C51" s="964" t="s">
        <v>246</v>
      </c>
      <c r="D51" s="408" t="s">
        <v>1872</v>
      </c>
      <c r="E51" s="408">
        <v>45228</v>
      </c>
      <c r="F51" s="409">
        <v>45228</v>
      </c>
      <c r="G51" s="489" t="s">
        <v>2379</v>
      </c>
      <c r="H51" s="408" t="s">
        <v>2894</v>
      </c>
      <c r="I51" s="1171">
        <v>45237</v>
      </c>
      <c r="J51" s="1594" t="s">
        <v>2895</v>
      </c>
      <c r="K51" s="1594" t="s">
        <v>2895</v>
      </c>
      <c r="L51"/>
      <c r="M51" s="686"/>
    </row>
    <row r="52" spans="1:13" ht="20.25" hidden="1" thickBot="1">
      <c r="L52" s="686"/>
    </row>
    <row r="53" spans="1:13" s="14" customFormat="1" ht="20.25" hidden="1" thickTop="1">
      <c r="A53" s="398"/>
      <c r="B53" s="398"/>
      <c r="C53" s="964" t="s">
        <v>1859</v>
      </c>
      <c r="D53" s="408" t="s">
        <v>1874</v>
      </c>
      <c r="E53" s="408">
        <v>45234</v>
      </c>
      <c r="F53" s="409">
        <v>45237</v>
      </c>
      <c r="G53" s="1455" t="s">
        <v>2365</v>
      </c>
      <c r="H53" s="408" t="s">
        <v>2896</v>
      </c>
      <c r="I53" s="1171">
        <v>45244</v>
      </c>
      <c r="J53" s="1171">
        <f t="shared" ref="J53" si="10">I53+25</f>
        <v>45269</v>
      </c>
      <c r="K53" s="1171">
        <f t="shared" ref="K53" si="11">I53+33</f>
        <v>45277</v>
      </c>
      <c r="L53" s="686"/>
      <c r="M53" s="686"/>
    </row>
    <row r="54" spans="1:13" s="14" customFormat="1" ht="20.25" hidden="1" thickBot="1">
      <c r="A54" s="398"/>
      <c r="B54" s="398"/>
      <c r="C54" s="965"/>
      <c r="D54" s="414"/>
      <c r="E54" s="414"/>
      <c r="F54" s="415"/>
      <c r="G54" s="965"/>
      <c r="H54" s="414"/>
      <c r="I54" s="1172"/>
      <c r="J54" s="803" t="s">
        <v>701</v>
      </c>
      <c r="K54" s="803" t="s">
        <v>701</v>
      </c>
      <c r="L54" s="686"/>
      <c r="M54" s="686"/>
    </row>
    <row r="55" spans="1:13" s="14" customFormat="1" ht="20.25" hidden="1" thickTop="1">
      <c r="A55" s="398" t="s">
        <v>1817</v>
      </c>
      <c r="B55" s="398"/>
      <c r="C55" s="964" t="s">
        <v>1877</v>
      </c>
      <c r="D55" s="408" t="s">
        <v>1878</v>
      </c>
      <c r="E55" s="408">
        <v>45244</v>
      </c>
      <c r="F55" s="409">
        <v>45246</v>
      </c>
      <c r="G55" s="489" t="s">
        <v>2379</v>
      </c>
      <c r="H55" s="408" t="s">
        <v>2897</v>
      </c>
      <c r="I55" s="1171">
        <v>45251</v>
      </c>
      <c r="J55" s="1594" t="s">
        <v>2898</v>
      </c>
      <c r="K55" s="1594" t="s">
        <v>2898</v>
      </c>
      <c r="L55" s="686"/>
      <c r="M55" s="686"/>
    </row>
    <row r="56" spans="1:13" s="14" customFormat="1" ht="20.25" hidden="1" thickBot="1">
      <c r="A56" s="398"/>
      <c r="B56" s="398"/>
      <c r="C56" s="965"/>
      <c r="D56" s="414"/>
      <c r="E56" s="414"/>
      <c r="F56" s="415"/>
      <c r="G56" s="965"/>
      <c r="H56" s="414"/>
      <c r="I56" s="1172"/>
      <c r="J56" s="1595"/>
      <c r="K56" s="1595"/>
      <c r="L56" s="686"/>
      <c r="M56" s="686"/>
    </row>
    <row r="57" spans="1:13" s="14" customFormat="1" ht="20.25" hidden="1" thickTop="1">
      <c r="A57" s="398" t="s">
        <v>606</v>
      </c>
      <c r="B57" s="398"/>
      <c r="C57" s="1455" t="s">
        <v>1880</v>
      </c>
      <c r="D57" s="408" t="s">
        <v>1881</v>
      </c>
      <c r="E57" s="408">
        <v>45253</v>
      </c>
      <c r="F57" s="409">
        <v>45253</v>
      </c>
      <c r="G57" s="1455" t="s">
        <v>2367</v>
      </c>
      <c r="H57" s="408" t="s">
        <v>2899</v>
      </c>
      <c r="I57" s="1171">
        <v>45258</v>
      </c>
      <c r="J57" s="1171">
        <f t="shared" ref="J57" si="12">I57+25</f>
        <v>45283</v>
      </c>
      <c r="K57" s="1171">
        <f t="shared" ref="K57" si="13">I57+33</f>
        <v>45291</v>
      </c>
      <c r="L57" s="686"/>
      <c r="M57" s="686"/>
    </row>
    <row r="58" spans="1:13" s="14" customFormat="1" ht="20.25" hidden="1" thickBot="1">
      <c r="A58" s="398"/>
      <c r="B58" s="398"/>
      <c r="C58" s="965"/>
      <c r="D58" s="414"/>
      <c r="E58" s="414"/>
      <c r="F58" s="415"/>
      <c r="G58" s="965"/>
      <c r="H58" s="414"/>
      <c r="I58" s="1172"/>
      <c r="J58" s="803" t="s">
        <v>701</v>
      </c>
      <c r="K58" s="803" t="s">
        <v>701</v>
      </c>
      <c r="L58" s="27" t="s">
        <v>2900</v>
      </c>
      <c r="M58" s="686"/>
    </row>
    <row r="59" spans="1:13" s="14" customFormat="1" ht="20.25" hidden="1" thickTop="1">
      <c r="A59" s="398" t="s">
        <v>1883</v>
      </c>
      <c r="B59" s="398"/>
      <c r="C59" s="1443" t="s">
        <v>1865</v>
      </c>
      <c r="D59" s="408" t="s">
        <v>1884</v>
      </c>
      <c r="E59" s="408">
        <v>45257</v>
      </c>
      <c r="F59" s="409">
        <v>45258</v>
      </c>
      <c r="G59" s="1455" t="s">
        <v>2373</v>
      </c>
      <c r="H59" s="408" t="s">
        <v>2901</v>
      </c>
      <c r="I59" s="1171">
        <v>45265</v>
      </c>
      <c r="J59" s="1171">
        <f t="shared" ref="J59" si="14">I59+25</f>
        <v>45290</v>
      </c>
      <c r="K59" s="1171">
        <f t="shared" ref="K59" si="15">I59+33</f>
        <v>45298</v>
      </c>
      <c r="L59" s="27" t="s">
        <v>2396</v>
      </c>
      <c r="M59" s="27" t="s">
        <v>2900</v>
      </c>
    </row>
    <row r="60" spans="1:13" s="14" customFormat="1" ht="20.25" hidden="1" thickBot="1">
      <c r="A60" s="398"/>
      <c r="B60" s="398"/>
      <c r="C60" s="965"/>
      <c r="D60" s="414"/>
      <c r="E60" s="414"/>
      <c r="F60" s="415"/>
      <c r="G60" s="965"/>
      <c r="H60" s="414"/>
      <c r="I60" s="1172"/>
      <c r="J60" s="803" t="s">
        <v>701</v>
      </c>
      <c r="K60" s="803" t="s">
        <v>701</v>
      </c>
      <c r="L60" s="686"/>
      <c r="M60" s="27" t="s">
        <v>2396</v>
      </c>
    </row>
    <row r="61" spans="1:13" s="14" customFormat="1" ht="20.25" hidden="1" thickTop="1">
      <c r="A61" s="398" t="s">
        <v>1885</v>
      </c>
      <c r="B61" s="398"/>
      <c r="C61" s="1455" t="s">
        <v>606</v>
      </c>
      <c r="D61" s="408" t="s">
        <v>1886</v>
      </c>
      <c r="E61" s="408">
        <v>45267</v>
      </c>
      <c r="F61" s="409">
        <v>45268</v>
      </c>
      <c r="G61" s="489" t="s">
        <v>2379</v>
      </c>
      <c r="H61" s="408" t="s">
        <v>2902</v>
      </c>
      <c r="I61" s="1171">
        <v>45272</v>
      </c>
      <c r="J61" s="1594" t="s">
        <v>2903</v>
      </c>
      <c r="K61" s="1594" t="s">
        <v>2903</v>
      </c>
      <c r="L61" s="686"/>
      <c r="M61" s="686"/>
    </row>
    <row r="62" spans="1:13" s="14" customFormat="1" ht="20.25" hidden="1" thickBot="1">
      <c r="A62" s="398"/>
      <c r="B62" s="398"/>
      <c r="C62" s="965"/>
      <c r="D62" s="414"/>
      <c r="E62" s="414"/>
      <c r="F62" s="415"/>
      <c r="G62" s="965"/>
      <c r="H62" s="414"/>
      <c r="I62" s="1172"/>
      <c r="J62" s="1595"/>
      <c r="K62" s="1595"/>
      <c r="L62" s="27" t="s">
        <v>2900</v>
      </c>
      <c r="M62" s="686"/>
    </row>
    <row r="63" spans="1:13" s="14" customFormat="1" ht="20.25" hidden="1" thickTop="1">
      <c r="A63" s="398" t="s">
        <v>1889</v>
      </c>
      <c r="B63" s="398"/>
      <c r="C63" s="964" t="s">
        <v>1890</v>
      </c>
      <c r="D63" s="408" t="s">
        <v>1891</v>
      </c>
      <c r="E63" s="408">
        <v>45277</v>
      </c>
      <c r="F63" s="409">
        <v>45279</v>
      </c>
      <c r="G63" s="1455" t="s">
        <v>2353</v>
      </c>
      <c r="H63" s="408" t="s">
        <v>2904</v>
      </c>
      <c r="I63" s="1171">
        <v>45280</v>
      </c>
      <c r="J63" s="1171">
        <f>I63+25</f>
        <v>45305</v>
      </c>
      <c r="K63" s="1171">
        <f>I63+33</f>
        <v>45313</v>
      </c>
      <c r="L63" s="27" t="s">
        <v>2396</v>
      </c>
      <c r="M63" s="27" t="s">
        <v>2900</v>
      </c>
    </row>
    <row r="64" spans="1:13" s="14" customFormat="1" ht="20.25" hidden="1" thickBot="1">
      <c r="A64" s="398"/>
      <c r="B64" s="398"/>
      <c r="C64" s="965"/>
      <c r="D64" s="414"/>
      <c r="E64" s="414"/>
      <c r="F64" s="415"/>
      <c r="G64" s="965"/>
      <c r="H64" s="414"/>
      <c r="I64" s="1172"/>
      <c r="J64" s="803" t="s">
        <v>701</v>
      </c>
      <c r="K64" s="803" t="s">
        <v>701</v>
      </c>
      <c r="L64" s="686"/>
      <c r="M64" s="27" t="s">
        <v>2396</v>
      </c>
    </row>
    <row r="65" spans="1:13" s="14" customFormat="1" ht="20.25" hidden="1" thickTop="1">
      <c r="A65" s="398" t="s">
        <v>1817</v>
      </c>
      <c r="B65" s="398"/>
      <c r="C65" s="1443" t="s">
        <v>1893</v>
      </c>
      <c r="D65" s="408" t="s">
        <v>1894</v>
      </c>
      <c r="E65" s="408">
        <v>45280</v>
      </c>
      <c r="F65" s="409">
        <v>45281</v>
      </c>
      <c r="G65" s="1455" t="s">
        <v>142</v>
      </c>
      <c r="H65" s="408" t="s">
        <v>2905</v>
      </c>
      <c r="I65" s="1171">
        <v>45286</v>
      </c>
      <c r="J65" s="1171">
        <f>I65+25</f>
        <v>45311</v>
      </c>
      <c r="K65" s="1171">
        <f>I65+33</f>
        <v>45319</v>
      </c>
      <c r="L65" s="686"/>
      <c r="M65" s="686"/>
    </row>
    <row r="66" spans="1:13" s="14" customFormat="1" ht="20.25" hidden="1" thickBot="1">
      <c r="A66" s="398"/>
      <c r="B66" s="398"/>
      <c r="C66" s="965"/>
      <c r="D66" s="414"/>
      <c r="E66" s="414"/>
      <c r="F66" s="415"/>
      <c r="G66" s="965"/>
      <c r="H66" s="414"/>
      <c r="I66" s="1172"/>
      <c r="J66" s="803" t="s">
        <v>701</v>
      </c>
      <c r="K66" s="803" t="s">
        <v>701</v>
      </c>
      <c r="L66" s="686"/>
      <c r="M66" s="686"/>
    </row>
    <row r="67" spans="1:13" s="14" customFormat="1" ht="20.25" hidden="1" thickTop="1">
      <c r="A67" s="398"/>
      <c r="B67" s="398"/>
      <c r="C67" s="1455" t="s">
        <v>1880</v>
      </c>
      <c r="D67" s="408" t="s">
        <v>1895</v>
      </c>
      <c r="E67" s="408">
        <v>45286</v>
      </c>
      <c r="F67" s="409">
        <v>45287</v>
      </c>
      <c r="G67" s="1455" t="s">
        <v>2355</v>
      </c>
      <c r="H67" s="408" t="s">
        <v>2906</v>
      </c>
      <c r="I67" s="1171">
        <v>45293</v>
      </c>
      <c r="J67" s="1171">
        <f>I67+25</f>
        <v>45318</v>
      </c>
      <c r="K67" s="1171">
        <f>I67+33</f>
        <v>45326</v>
      </c>
      <c r="L67" s="686"/>
      <c r="M67" s="686"/>
    </row>
    <row r="68" spans="1:13" s="14" customFormat="1" ht="20.25" hidden="1" thickBot="1">
      <c r="A68" s="398"/>
      <c r="B68" s="398"/>
      <c r="C68" s="965"/>
      <c r="D68" s="414"/>
      <c r="E68" s="414"/>
      <c r="F68" s="415"/>
      <c r="G68" s="965"/>
      <c r="H68" s="414"/>
      <c r="I68" s="1172"/>
      <c r="J68" s="803" t="s">
        <v>701</v>
      </c>
      <c r="K68" s="803" t="s">
        <v>701</v>
      </c>
      <c r="L68" s="686"/>
      <c r="M68" s="686"/>
    </row>
    <row r="69" spans="1:13" s="14" customFormat="1" ht="20.25" hidden="1" thickTop="1">
      <c r="A69" s="398" t="s">
        <v>1898</v>
      </c>
      <c r="B69" s="398"/>
      <c r="C69" s="1455" t="s">
        <v>1877</v>
      </c>
      <c r="D69" s="408" t="s">
        <v>1899</v>
      </c>
      <c r="E69" s="408">
        <v>44928</v>
      </c>
      <c r="F69" s="409">
        <v>44929</v>
      </c>
      <c r="G69" s="1455" t="s">
        <v>2907</v>
      </c>
      <c r="H69" s="408" t="s">
        <v>2908</v>
      </c>
      <c r="I69" s="1171">
        <v>45300</v>
      </c>
      <c r="J69" s="1171">
        <f>I69+25</f>
        <v>45325</v>
      </c>
      <c r="K69" s="1171">
        <f>I69+33</f>
        <v>45333</v>
      </c>
      <c r="L69" s="686"/>
      <c r="M69" s="686"/>
    </row>
    <row r="70" spans="1:13" s="14" customFormat="1" ht="20.25" hidden="1" thickBot="1">
      <c r="A70" s="398"/>
      <c r="B70" s="398"/>
      <c r="C70" s="965"/>
      <c r="D70" s="414"/>
      <c r="E70" s="414"/>
      <c r="F70" s="415"/>
      <c r="G70" s="965"/>
      <c r="H70" s="414"/>
      <c r="I70" s="1172"/>
      <c r="J70" s="803" t="s">
        <v>701</v>
      </c>
      <c r="K70" s="803" t="s">
        <v>701</v>
      </c>
      <c r="L70" s="686"/>
      <c r="M70" s="686"/>
    </row>
    <row r="71" spans="1:13" s="14" customFormat="1" ht="20.25" hidden="1" thickTop="1">
      <c r="A71" s="398" t="s">
        <v>606</v>
      </c>
      <c r="B71" s="398"/>
      <c r="C71" s="1455" t="s">
        <v>1865</v>
      </c>
      <c r="D71" s="408" t="s">
        <v>1901</v>
      </c>
      <c r="E71" s="408">
        <v>45300</v>
      </c>
      <c r="F71" s="409">
        <v>45302</v>
      </c>
      <c r="G71" s="1455" t="s">
        <v>2491</v>
      </c>
      <c r="H71" s="408" t="s">
        <v>2909</v>
      </c>
      <c r="I71" s="1171">
        <v>45307</v>
      </c>
      <c r="J71" s="1171">
        <f t="shared" ref="J71" si="16">I71+25</f>
        <v>45332</v>
      </c>
      <c r="K71" s="1171">
        <f t="shared" ref="K71" si="17">I71+33</f>
        <v>45340</v>
      </c>
      <c r="L71" s="686"/>
      <c r="M71" s="686"/>
    </row>
    <row r="72" spans="1:13" s="14" customFormat="1" ht="20.25" hidden="1" thickBot="1">
      <c r="A72" s="398"/>
      <c r="B72" s="398"/>
      <c r="C72" s="965"/>
      <c r="D72" s="414"/>
      <c r="E72" s="414"/>
      <c r="F72" s="415"/>
      <c r="G72" s="965"/>
      <c r="H72" s="414"/>
      <c r="I72" s="1172"/>
      <c r="J72" s="803" t="s">
        <v>701</v>
      </c>
      <c r="K72" s="803" t="s">
        <v>701</v>
      </c>
      <c r="L72" s="686"/>
      <c r="M72" s="686"/>
    </row>
    <row r="73" spans="1:13" s="14" customFormat="1" ht="20.25" hidden="1" thickTop="1">
      <c r="A73" s="398" t="s">
        <v>1903</v>
      </c>
      <c r="B73" s="398"/>
      <c r="C73" s="1455" t="s">
        <v>1904</v>
      </c>
      <c r="D73" s="408" t="s">
        <v>1905</v>
      </c>
      <c r="E73" s="408">
        <v>45311</v>
      </c>
      <c r="F73" s="409">
        <v>45313</v>
      </c>
      <c r="G73" s="1455" t="s">
        <v>412</v>
      </c>
      <c r="H73" s="408" t="s">
        <v>2910</v>
      </c>
      <c r="I73" s="1171">
        <v>45314</v>
      </c>
      <c r="J73" s="1171">
        <f t="shared" ref="J73" si="18">I73+25</f>
        <v>45339</v>
      </c>
      <c r="K73" s="1171">
        <f t="shared" ref="K73" si="19">I73+33</f>
        <v>45347</v>
      </c>
      <c r="L73" s="686"/>
      <c r="M73" s="686"/>
    </row>
    <row r="74" spans="1:13" s="14" customFormat="1" ht="20.25" hidden="1" thickBot="1">
      <c r="A74" s="398"/>
      <c r="B74" s="398"/>
      <c r="C74" s="965"/>
      <c r="D74" s="414"/>
      <c r="E74" s="414"/>
      <c r="F74" s="415"/>
      <c r="G74" s="965"/>
      <c r="H74" s="414"/>
      <c r="I74" s="1172"/>
      <c r="J74" s="803" t="s">
        <v>701</v>
      </c>
      <c r="K74" s="803" t="s">
        <v>701</v>
      </c>
      <c r="L74" s="686"/>
      <c r="M74" s="686"/>
    </row>
    <row r="75" spans="1:13" s="14" customFormat="1" ht="20.25" hidden="1" thickTop="1">
      <c r="A75" s="398"/>
      <c r="B75" s="398"/>
      <c r="C75" s="1455" t="s">
        <v>1893</v>
      </c>
      <c r="D75" s="408" t="s">
        <v>1907</v>
      </c>
      <c r="E75" s="408">
        <v>45319</v>
      </c>
      <c r="F75" s="409">
        <v>45322</v>
      </c>
      <c r="G75" s="1455" t="s">
        <v>2911</v>
      </c>
      <c r="H75" s="408" t="s">
        <v>2912</v>
      </c>
      <c r="I75" s="1171">
        <v>45321</v>
      </c>
      <c r="J75" s="1171">
        <f t="shared" ref="J75" si="20">I75+25</f>
        <v>45346</v>
      </c>
      <c r="K75" s="1171">
        <f t="shared" ref="K75" si="21">I75+33</f>
        <v>45354</v>
      </c>
      <c r="L75" s="686"/>
      <c r="M75" s="686"/>
    </row>
    <row r="76" spans="1:13" s="14" customFormat="1" ht="20.25" hidden="1" thickBot="1">
      <c r="A76" s="398"/>
      <c r="B76" s="398"/>
      <c r="C76" s="965"/>
      <c r="D76" s="414"/>
      <c r="E76" s="414"/>
      <c r="F76" s="415"/>
      <c r="G76" s="965"/>
      <c r="H76" s="414"/>
      <c r="I76" s="1172"/>
      <c r="J76" s="803" t="s">
        <v>701</v>
      </c>
      <c r="K76" s="803" t="s">
        <v>701</v>
      </c>
      <c r="L76" s="686"/>
      <c r="M76" s="686"/>
    </row>
    <row r="77" spans="1:13" s="14" customFormat="1" ht="20.25" hidden="1" thickTop="1">
      <c r="A77" s="398"/>
      <c r="B77" s="398"/>
      <c r="C77" s="1455" t="s">
        <v>1880</v>
      </c>
      <c r="D77" s="408" t="s">
        <v>1909</v>
      </c>
      <c r="E77" s="408">
        <v>45323</v>
      </c>
      <c r="F77" s="409">
        <v>45325</v>
      </c>
      <c r="G77" s="1455" t="s">
        <v>2584</v>
      </c>
      <c r="H77" s="408" t="s">
        <v>2913</v>
      </c>
      <c r="I77" s="1171">
        <v>45328</v>
      </c>
      <c r="J77" s="1171">
        <f t="shared" ref="J77" si="22">I77+25</f>
        <v>45353</v>
      </c>
      <c r="K77" s="1171">
        <f t="shared" ref="K77" si="23">I77+33</f>
        <v>45361</v>
      </c>
      <c r="L77" s="686"/>
      <c r="M77" s="686"/>
    </row>
    <row r="78" spans="1:13" s="14" customFormat="1" ht="20.25" hidden="1" thickBot="1">
      <c r="A78" s="398"/>
      <c r="B78" s="398"/>
      <c r="C78" s="965"/>
      <c r="D78" s="414"/>
      <c r="E78" s="414"/>
      <c r="F78" s="415"/>
      <c r="G78" s="965"/>
      <c r="H78" s="414"/>
      <c r="I78" s="1172"/>
      <c r="J78" s="803" t="s">
        <v>701</v>
      </c>
      <c r="K78" s="803" t="s">
        <v>701</v>
      </c>
      <c r="L78" s="686"/>
      <c r="M78" s="686"/>
    </row>
    <row r="79" spans="1:13" s="14" customFormat="1" ht="20.25" hidden="1" thickTop="1">
      <c r="A79" s="398"/>
      <c r="B79" s="398"/>
      <c r="C79" s="1455" t="s">
        <v>1817</v>
      </c>
      <c r="D79" s="408" t="s">
        <v>1911</v>
      </c>
      <c r="E79" s="408">
        <v>45331</v>
      </c>
      <c r="F79" s="409">
        <v>45333</v>
      </c>
      <c r="G79" s="1443" t="s">
        <v>2635</v>
      </c>
      <c r="H79" s="408" t="s">
        <v>2914</v>
      </c>
      <c r="I79" s="1171">
        <v>45335</v>
      </c>
      <c r="J79" s="1171">
        <f t="shared" ref="J79" si="24">I79+25</f>
        <v>45360</v>
      </c>
      <c r="K79" s="1171">
        <f t="shared" ref="K79" si="25">I79+33</f>
        <v>45368</v>
      </c>
      <c r="L79" s="686"/>
      <c r="M79" s="686"/>
    </row>
    <row r="80" spans="1:13" s="14" customFormat="1" ht="20.25" hidden="1" thickBot="1">
      <c r="A80" s="398"/>
      <c r="B80" s="398"/>
      <c r="C80" s="965"/>
      <c r="D80" s="414"/>
      <c r="E80" s="414"/>
      <c r="F80" s="415"/>
      <c r="G80" s="965"/>
      <c r="H80" s="414"/>
      <c r="I80" s="1172"/>
      <c r="J80" s="803" t="s">
        <v>701</v>
      </c>
      <c r="K80" s="803" t="s">
        <v>701</v>
      </c>
      <c r="L80" s="686"/>
      <c r="M80" s="686"/>
    </row>
    <row r="81" spans="1:13" s="14" customFormat="1" ht="20.25" hidden="1" thickTop="1">
      <c r="A81" s="398" t="s">
        <v>606</v>
      </c>
      <c r="B81" s="398"/>
      <c r="C81" s="1455" t="s">
        <v>1877</v>
      </c>
      <c r="D81" s="408" t="s">
        <v>1913</v>
      </c>
      <c r="E81" s="408">
        <v>45334</v>
      </c>
      <c r="F81" s="409">
        <v>45336</v>
      </c>
      <c r="G81" s="1706" t="s">
        <v>404</v>
      </c>
      <c r="H81" s="408" t="s">
        <v>2915</v>
      </c>
      <c r="I81" s="1171">
        <v>45342</v>
      </c>
      <c r="J81" s="1173"/>
      <c r="K81" s="1173"/>
      <c r="L81" s="686"/>
      <c r="M81" s="686"/>
    </row>
    <row r="82" spans="1:13" s="14" customFormat="1" ht="20.25" hidden="1" thickBot="1">
      <c r="A82" s="398"/>
      <c r="B82" s="398"/>
      <c r="C82" s="965"/>
      <c r="D82" s="414"/>
      <c r="E82" s="414"/>
      <c r="F82" s="415"/>
      <c r="G82" s="965"/>
      <c r="H82" s="414"/>
      <c r="I82" s="1172"/>
      <c r="J82" s="841"/>
      <c r="K82" s="841"/>
      <c r="L82" s="686"/>
      <c r="M82" s="686"/>
    </row>
    <row r="83" spans="1:13" s="14" customFormat="1" ht="20.25" hidden="1" thickTop="1">
      <c r="A83" s="398"/>
      <c r="B83" s="398"/>
      <c r="C83" s="1455"/>
      <c r="D83" s="408"/>
      <c r="E83" s="408"/>
      <c r="F83" s="409"/>
      <c r="G83" s="1706" t="s">
        <v>404</v>
      </c>
      <c r="H83" s="408" t="s">
        <v>2916</v>
      </c>
      <c r="I83" s="1171">
        <v>45349</v>
      </c>
      <c r="J83" s="1173"/>
      <c r="K83" s="1173"/>
      <c r="L83"/>
      <c r="M83" s="686"/>
    </row>
    <row r="84" spans="1:13" ht="20.25" hidden="1" thickBot="1">
      <c r="L84" s="14"/>
    </row>
    <row r="85" spans="1:13" s="14" customFormat="1" ht="20.25" hidden="1" thickTop="1">
      <c r="A85" s="398" t="s">
        <v>1918</v>
      </c>
      <c r="B85" s="398"/>
      <c r="C85" s="1455" t="s">
        <v>1865</v>
      </c>
      <c r="D85" s="408" t="s">
        <v>1919</v>
      </c>
      <c r="E85" s="408">
        <v>45348</v>
      </c>
      <c r="F85" s="409">
        <v>45350</v>
      </c>
      <c r="G85" s="1706" t="s">
        <v>404</v>
      </c>
      <c r="H85" s="408" t="s">
        <v>2917</v>
      </c>
      <c r="I85" s="1171">
        <v>45356</v>
      </c>
      <c r="J85" s="1173"/>
      <c r="K85" s="1173"/>
    </row>
    <row r="86" spans="1:13" s="14" customFormat="1" ht="20.25" hidden="1" thickBot="1">
      <c r="A86" s="398"/>
      <c r="B86" s="398"/>
      <c r="C86" s="965" t="s">
        <v>1893</v>
      </c>
      <c r="D86" s="414" t="s">
        <v>1922</v>
      </c>
      <c r="E86" s="414">
        <v>45351</v>
      </c>
      <c r="F86" s="415">
        <v>45353</v>
      </c>
      <c r="G86" s="965"/>
      <c r="H86" s="414"/>
      <c r="I86" s="1172"/>
      <c r="J86" s="841"/>
      <c r="K86" s="841"/>
    </row>
    <row r="87" spans="1:13" s="14" customFormat="1" ht="20.25" hidden="1" thickTop="1">
      <c r="A87" s="398"/>
      <c r="B87" s="398"/>
      <c r="C87" s="1443" t="s">
        <v>1880</v>
      </c>
      <c r="D87" s="408" t="s">
        <v>1923</v>
      </c>
      <c r="E87" s="408">
        <v>45359</v>
      </c>
      <c r="F87" s="409">
        <v>45361</v>
      </c>
      <c r="G87" s="1706" t="s">
        <v>404</v>
      </c>
      <c r="H87" s="408" t="s">
        <v>2918</v>
      </c>
      <c r="I87" s="1171">
        <v>45363</v>
      </c>
      <c r="J87" s="1173"/>
      <c r="K87" s="1173"/>
    </row>
    <row r="88" spans="1:13" s="14" customFormat="1" ht="20.25" hidden="1" thickBot="1">
      <c r="A88" s="398"/>
      <c r="B88" s="398"/>
      <c r="C88" s="965"/>
      <c r="D88" s="414"/>
      <c r="E88" s="414"/>
      <c r="F88" s="415"/>
      <c r="G88" s="965"/>
      <c r="H88" s="414"/>
      <c r="I88" s="1172"/>
      <c r="J88" s="841"/>
      <c r="K88" s="841"/>
    </row>
    <row r="89" spans="1:13" s="14" customFormat="1" ht="20.25" hidden="1" thickTop="1">
      <c r="A89" s="398" t="s">
        <v>1925</v>
      </c>
      <c r="B89" s="398"/>
      <c r="C89" s="1443" t="s">
        <v>1856</v>
      </c>
      <c r="D89" s="408" t="s">
        <v>1926</v>
      </c>
      <c r="E89" s="408">
        <v>45364</v>
      </c>
      <c r="F89" s="409">
        <v>45366</v>
      </c>
      <c r="G89" s="1443" t="s">
        <v>2919</v>
      </c>
      <c r="H89" s="408" t="s">
        <v>2920</v>
      </c>
      <c r="I89" s="1171">
        <v>45370</v>
      </c>
      <c r="J89" s="1171">
        <f>I89+32</f>
        <v>45402</v>
      </c>
      <c r="K89" s="1171">
        <f>I89+37</f>
        <v>45407</v>
      </c>
    </row>
    <row r="90" spans="1:13" s="14" customFormat="1" ht="20.25" hidden="1" thickBot="1">
      <c r="A90" s="398"/>
      <c r="B90" s="398"/>
      <c r="C90" s="965"/>
      <c r="D90" s="414"/>
      <c r="E90" s="414"/>
      <c r="F90" s="415"/>
      <c r="G90" s="965"/>
      <c r="H90" s="414"/>
      <c r="I90" s="1172"/>
      <c r="J90" s="803" t="s">
        <v>701</v>
      </c>
      <c r="K90" s="803" t="s">
        <v>701</v>
      </c>
    </row>
    <row r="91" spans="1:13" s="14" customFormat="1" ht="20.25" hidden="1" thickTop="1">
      <c r="A91" s="398" t="s">
        <v>1928</v>
      </c>
      <c r="B91" s="398"/>
      <c r="C91" s="1443" t="s">
        <v>1904</v>
      </c>
      <c r="D91" s="408" t="s">
        <v>1929</v>
      </c>
      <c r="E91" s="408">
        <v>45373</v>
      </c>
      <c r="F91" s="409">
        <v>45375</v>
      </c>
      <c r="G91" s="1443" t="s">
        <v>2086</v>
      </c>
      <c r="H91" s="408" t="s">
        <v>2921</v>
      </c>
      <c r="I91" s="1171">
        <v>45377</v>
      </c>
      <c r="J91" s="1171">
        <f>I91+32</f>
        <v>45409</v>
      </c>
      <c r="K91" s="1171">
        <f>I91+37</f>
        <v>45414</v>
      </c>
    </row>
    <row r="92" spans="1:13" s="14" customFormat="1" ht="20.25" hidden="1" thickBot="1">
      <c r="A92" s="398"/>
      <c r="B92" s="398"/>
      <c r="C92" s="965"/>
      <c r="D92" s="414"/>
      <c r="E92" s="414"/>
      <c r="F92" s="415"/>
      <c r="G92" s="965"/>
      <c r="H92" s="414"/>
      <c r="I92" s="1172"/>
      <c r="J92" s="803" t="s">
        <v>701</v>
      </c>
      <c r="K92" s="803" t="s">
        <v>701</v>
      </c>
    </row>
    <row r="93" spans="1:13" s="14" customFormat="1" ht="20.25" hidden="1" thickTop="1">
      <c r="A93" s="398"/>
      <c r="B93" s="398"/>
      <c r="C93" s="1443" t="s">
        <v>1918</v>
      </c>
      <c r="D93" s="408" t="s">
        <v>1931</v>
      </c>
      <c r="E93" s="408">
        <v>45383</v>
      </c>
      <c r="F93" s="409">
        <v>45385</v>
      </c>
      <c r="G93" s="1443" t="s">
        <v>142</v>
      </c>
      <c r="H93" s="408" t="s">
        <v>2922</v>
      </c>
      <c r="I93" s="1171">
        <v>45389</v>
      </c>
      <c r="J93" s="1171">
        <f>I93+32</f>
        <v>45421</v>
      </c>
      <c r="K93" s="1171">
        <f>I93+37</f>
        <v>45426</v>
      </c>
    </row>
    <row r="94" spans="1:13" s="14" customFormat="1" ht="20.25" hidden="1" thickBot="1">
      <c r="A94" s="398"/>
      <c r="B94" s="398"/>
      <c r="C94" s="965"/>
      <c r="D94" s="414"/>
      <c r="E94" s="414"/>
      <c r="F94" s="415"/>
      <c r="G94" s="965"/>
      <c r="H94" s="414"/>
      <c r="I94" s="1172"/>
      <c r="J94" s="803" t="s">
        <v>701</v>
      </c>
      <c r="K94" s="803" t="s">
        <v>701</v>
      </c>
    </row>
    <row r="95" spans="1:13" s="14" customFormat="1" ht="20.25" hidden="1" thickTop="1">
      <c r="A95" s="398"/>
      <c r="B95" s="398"/>
      <c r="C95" s="1443" t="s">
        <v>1893</v>
      </c>
      <c r="D95" s="408" t="s">
        <v>1934</v>
      </c>
      <c r="E95" s="408">
        <v>45390</v>
      </c>
      <c r="F95" s="409">
        <v>45393</v>
      </c>
      <c r="G95" s="1443" t="s">
        <v>525</v>
      </c>
      <c r="H95" s="408" t="s">
        <v>2923</v>
      </c>
      <c r="I95" s="1171">
        <v>45395</v>
      </c>
      <c r="J95" s="1171">
        <f>I95+32</f>
        <v>45427</v>
      </c>
      <c r="K95" s="1171">
        <f>I95+37</f>
        <v>45432</v>
      </c>
    </row>
    <row r="96" spans="1:13" s="14" customFormat="1" ht="20.25" hidden="1" thickBot="1">
      <c r="A96" s="398"/>
      <c r="B96" s="398"/>
      <c r="C96" s="965"/>
      <c r="D96" s="414"/>
      <c r="E96" s="414"/>
      <c r="F96" s="415"/>
      <c r="G96" s="965"/>
      <c r="H96" s="414"/>
      <c r="I96" s="1172"/>
      <c r="J96" s="803" t="s">
        <v>701</v>
      </c>
      <c r="K96" s="803" t="s">
        <v>701</v>
      </c>
    </row>
    <row r="97" spans="1:11" s="14" customFormat="1" ht="21" hidden="1" thickTop="1" thickBot="1">
      <c r="A97" s="398"/>
      <c r="B97" s="398"/>
      <c r="C97" s="1443" t="s">
        <v>1880</v>
      </c>
      <c r="D97" s="408" t="s">
        <v>1938</v>
      </c>
      <c r="E97" s="414">
        <v>45399</v>
      </c>
      <c r="F97" s="415">
        <v>45401</v>
      </c>
      <c r="G97" s="1443" t="s">
        <v>2907</v>
      </c>
      <c r="H97" s="408" t="s">
        <v>2924</v>
      </c>
      <c r="I97" s="1171">
        <v>45405</v>
      </c>
      <c r="J97" s="1171">
        <f>I97+32</f>
        <v>45437</v>
      </c>
      <c r="K97" s="1171">
        <f>I97+37</f>
        <v>45442</v>
      </c>
    </row>
    <row r="98" spans="1:11" s="14" customFormat="1" ht="21" hidden="1" thickTop="1" thickBot="1">
      <c r="A98" s="398"/>
      <c r="B98" s="398"/>
      <c r="C98" s="965"/>
      <c r="D98" s="414"/>
      <c r="E98" s="414"/>
      <c r="F98" s="415"/>
      <c r="G98" s="965"/>
      <c r="H98" s="414"/>
      <c r="I98" s="1172"/>
      <c r="J98" s="803" t="s">
        <v>701</v>
      </c>
      <c r="K98" s="803" t="s">
        <v>701</v>
      </c>
    </row>
    <row r="99" spans="1:11" s="14" customFormat="1" ht="20.25" hidden="1" thickTop="1">
      <c r="A99" s="398" t="s">
        <v>1817</v>
      </c>
      <c r="B99" s="398"/>
      <c r="C99" s="1892" t="s">
        <v>404</v>
      </c>
      <c r="D99" s="408" t="s">
        <v>1936</v>
      </c>
      <c r="E99" s="408">
        <v>45396</v>
      </c>
      <c r="F99" s="1033"/>
      <c r="G99" s="1443" t="s">
        <v>2925</v>
      </c>
      <c r="H99" s="408" t="s">
        <v>2926</v>
      </c>
      <c r="I99" s="1171">
        <v>45405</v>
      </c>
      <c r="J99" s="1171">
        <f>I99+32</f>
        <v>45437</v>
      </c>
      <c r="K99" s="1171">
        <f>I99+37</f>
        <v>45442</v>
      </c>
    </row>
    <row r="100" spans="1:11" s="14" customFormat="1" ht="20.25" hidden="1" thickBot="1">
      <c r="A100" s="398"/>
      <c r="B100" s="398"/>
      <c r="C100" s="965" t="s">
        <v>1939</v>
      </c>
      <c r="D100" s="414" t="s">
        <v>1940</v>
      </c>
      <c r="E100" s="414">
        <v>45400</v>
      </c>
      <c r="F100" s="415">
        <v>45402</v>
      </c>
      <c r="G100" s="965"/>
      <c r="H100" s="414"/>
      <c r="I100" s="1172"/>
      <c r="J100" s="803" t="s">
        <v>701</v>
      </c>
      <c r="K100" s="803" t="s">
        <v>701</v>
      </c>
    </row>
    <row r="101" spans="1:11" s="14" customFormat="1" ht="20.25" hidden="1" thickTop="1">
      <c r="A101" s="398" t="s">
        <v>1941</v>
      </c>
      <c r="B101" s="398"/>
      <c r="C101" s="1662" t="s">
        <v>1817</v>
      </c>
      <c r="D101" s="682" t="s">
        <v>1942</v>
      </c>
      <c r="E101" s="682">
        <v>45411</v>
      </c>
      <c r="F101" s="1922" t="s">
        <v>391</v>
      </c>
      <c r="G101" s="1443" t="s">
        <v>2491</v>
      </c>
      <c r="H101" s="408" t="s">
        <v>2927</v>
      </c>
      <c r="I101" s="1171">
        <v>45412</v>
      </c>
      <c r="J101" s="1171">
        <f>I101+32</f>
        <v>45444</v>
      </c>
      <c r="K101" s="1171">
        <f>I101+37</f>
        <v>45449</v>
      </c>
    </row>
    <row r="102" spans="1:11" s="14" customFormat="1" ht="20.25" hidden="1" thickBot="1">
      <c r="A102" s="398"/>
      <c r="B102" s="398"/>
      <c r="C102" s="965"/>
      <c r="D102" s="414"/>
      <c r="E102" s="414"/>
      <c r="F102" s="415"/>
      <c r="G102" s="965"/>
      <c r="H102" s="414"/>
      <c r="I102" s="1172"/>
      <c r="J102" s="803" t="s">
        <v>701</v>
      </c>
      <c r="K102" s="803" t="s">
        <v>701</v>
      </c>
    </row>
    <row r="103" spans="1:11" s="14" customFormat="1" ht="20.25" hidden="1" thickTop="1">
      <c r="A103" s="398"/>
      <c r="B103" s="398"/>
      <c r="C103" s="1662"/>
      <c r="D103" s="682"/>
      <c r="E103" s="682"/>
      <c r="F103" s="1922"/>
      <c r="G103" s="1863" t="s">
        <v>404</v>
      </c>
      <c r="H103" s="408" t="s">
        <v>2928</v>
      </c>
      <c r="I103" s="1171">
        <v>45419</v>
      </c>
      <c r="J103" s="1173"/>
      <c r="K103" s="1173"/>
    </row>
    <row r="104" spans="1:11" s="14" customFormat="1" ht="20.25" hidden="1" thickBot="1">
      <c r="A104" s="398"/>
      <c r="B104" s="398"/>
      <c r="C104" s="965"/>
      <c r="D104" s="414"/>
      <c r="E104" s="414"/>
      <c r="F104" s="415"/>
      <c r="G104" s="965"/>
      <c r="H104" s="414"/>
      <c r="I104" s="1172"/>
      <c r="J104" s="841"/>
      <c r="K104" s="841"/>
    </row>
    <row r="105" spans="1:11" s="14" customFormat="1" ht="20.25" hidden="1" thickTop="1">
      <c r="A105" s="398" t="s">
        <v>1918</v>
      </c>
      <c r="B105" s="398"/>
      <c r="C105" s="1662" t="s">
        <v>1941</v>
      </c>
      <c r="D105" s="412" t="s">
        <v>1944</v>
      </c>
      <c r="E105" s="412">
        <v>45421</v>
      </c>
      <c r="F105" s="1922" t="s">
        <v>391</v>
      </c>
      <c r="G105" s="1443" t="s">
        <v>2911</v>
      </c>
      <c r="H105" s="408" t="s">
        <v>2929</v>
      </c>
      <c r="I105" s="1171">
        <v>45430</v>
      </c>
      <c r="J105" s="1171">
        <f>I105+32</f>
        <v>45462</v>
      </c>
      <c r="K105" s="1171">
        <f>I105+37</f>
        <v>45467</v>
      </c>
    </row>
    <row r="106" spans="1:11" s="14" customFormat="1" ht="20.25" hidden="1" thickBot="1">
      <c r="A106" s="398"/>
      <c r="B106" s="398"/>
      <c r="C106" s="965"/>
      <c r="D106" s="414"/>
      <c r="E106" s="252"/>
      <c r="F106" s="1978"/>
      <c r="G106" s="1983"/>
      <c r="H106" s="414"/>
      <c r="I106" s="1977"/>
      <c r="J106" s="1977"/>
      <c r="K106" s="1977"/>
    </row>
    <row r="107" spans="1:11" s="14" customFormat="1" ht="20.25" hidden="1" thickTop="1">
      <c r="A107" s="398"/>
      <c r="B107" s="398"/>
      <c r="C107" s="1189" t="s">
        <v>1918</v>
      </c>
      <c r="D107" s="682" t="s">
        <v>1950</v>
      </c>
      <c r="E107" s="682">
        <v>45427</v>
      </c>
      <c r="F107" s="1967">
        <v>45432</v>
      </c>
      <c r="G107" s="1662" t="s">
        <v>2584</v>
      </c>
      <c r="H107" s="412" t="s">
        <v>2930</v>
      </c>
      <c r="I107" s="1171">
        <v>45442</v>
      </c>
      <c r="J107" s="1171">
        <f>I107+32</f>
        <v>45474</v>
      </c>
      <c r="K107" s="1171">
        <f>I107+37</f>
        <v>45479</v>
      </c>
    </row>
    <row r="108" spans="1:11" s="14" customFormat="1" ht="19.5" hidden="1">
      <c r="A108" s="398"/>
      <c r="B108" s="398"/>
      <c r="C108" s="1982" t="s">
        <v>1947</v>
      </c>
      <c r="D108" s="252" t="s">
        <v>1948</v>
      </c>
      <c r="E108" s="1973">
        <v>45426</v>
      </c>
      <c r="F108" s="1974">
        <v>45429</v>
      </c>
      <c r="G108" s="1872"/>
      <c r="H108" s="412"/>
      <c r="I108" s="1171"/>
      <c r="J108" s="1171"/>
      <c r="K108" s="1171"/>
    </row>
    <row r="109" spans="1:11" s="14" customFormat="1" ht="19.5" hidden="1">
      <c r="A109" s="398" t="s">
        <v>1951</v>
      </c>
      <c r="B109" s="398"/>
      <c r="C109" s="1662" t="s">
        <v>1952</v>
      </c>
      <c r="D109" s="252" t="s">
        <v>1953</v>
      </c>
      <c r="E109" s="252">
        <v>45430</v>
      </c>
      <c r="F109" s="1968">
        <v>45433</v>
      </c>
      <c r="G109" s="1872"/>
      <c r="H109" s="412"/>
      <c r="I109" s="1171"/>
      <c r="J109" s="1171"/>
      <c r="K109" s="1171"/>
    </row>
    <row r="110" spans="1:11" s="14" customFormat="1" ht="20.25" hidden="1" thickBot="1">
      <c r="A110" s="398" t="s">
        <v>1880</v>
      </c>
      <c r="B110" s="398"/>
      <c r="C110" s="1976" t="s">
        <v>1893</v>
      </c>
      <c r="D110" s="412" t="s">
        <v>1954</v>
      </c>
      <c r="E110" s="412">
        <v>45429</v>
      </c>
      <c r="F110" s="1962" t="s">
        <v>391</v>
      </c>
      <c r="G110" s="965"/>
      <c r="H110" s="414"/>
      <c r="I110" s="1172"/>
      <c r="J110" s="803" t="s">
        <v>701</v>
      </c>
      <c r="K110" s="803" t="s">
        <v>701</v>
      </c>
    </row>
    <row r="111" spans="1:11" s="14" customFormat="1" ht="20.25" hidden="1" thickTop="1">
      <c r="A111" s="398" t="s">
        <v>1880</v>
      </c>
      <c r="B111" s="398"/>
      <c r="C111" s="1662" t="s">
        <v>1865</v>
      </c>
      <c r="D111" s="408" t="s">
        <v>1955</v>
      </c>
      <c r="E111" s="408">
        <v>45446</v>
      </c>
      <c r="F111" s="409">
        <v>45447</v>
      </c>
      <c r="G111" s="1443" t="s">
        <v>2705</v>
      </c>
      <c r="H111" s="408" t="s">
        <v>2931</v>
      </c>
      <c r="I111" s="1171">
        <v>45445</v>
      </c>
      <c r="J111" s="1171">
        <f>I111+32</f>
        <v>45477</v>
      </c>
      <c r="K111" s="1171">
        <f>I111+37</f>
        <v>45482</v>
      </c>
    </row>
    <row r="112" spans="1:11" s="14" customFormat="1" ht="20.25" hidden="1" thickBot="1">
      <c r="A112" s="398"/>
      <c r="B112" s="398"/>
      <c r="C112" s="965"/>
      <c r="D112" s="414"/>
      <c r="E112" s="414"/>
      <c r="F112" s="415"/>
      <c r="G112" s="965"/>
      <c r="H112" s="414"/>
      <c r="I112" s="1172"/>
      <c r="J112" s="803" t="s">
        <v>701</v>
      </c>
      <c r="K112" s="803" t="s">
        <v>701</v>
      </c>
    </row>
    <row r="113" spans="1:13" s="14" customFormat="1" ht="20.25" hidden="1" thickTop="1">
      <c r="A113" s="398"/>
      <c r="B113" s="398"/>
      <c r="C113" s="1662" t="s">
        <v>1880</v>
      </c>
      <c r="D113" s="408" t="s">
        <v>1957</v>
      </c>
      <c r="E113" s="408">
        <v>45442</v>
      </c>
      <c r="F113" s="409">
        <v>45445</v>
      </c>
      <c r="G113" s="1443" t="s">
        <v>2889</v>
      </c>
      <c r="H113" s="408" t="s">
        <v>2932</v>
      </c>
      <c r="I113" s="1171">
        <v>45447</v>
      </c>
      <c r="J113" s="1171">
        <f>I113+32</f>
        <v>45479</v>
      </c>
      <c r="K113" s="1171">
        <f>I113+37</f>
        <v>45484</v>
      </c>
    </row>
    <row r="114" spans="1:13" s="14" customFormat="1" ht="20.25" hidden="1" thickBot="1">
      <c r="A114" s="398"/>
      <c r="B114" s="398"/>
      <c r="C114" s="965" t="s">
        <v>1817</v>
      </c>
      <c r="D114" s="414" t="s">
        <v>1960</v>
      </c>
      <c r="E114" s="414">
        <v>45442</v>
      </c>
      <c r="F114" s="1138" t="s">
        <v>391</v>
      </c>
      <c r="G114" s="965"/>
      <c r="H114" s="414"/>
      <c r="I114" s="1172"/>
      <c r="J114" s="803" t="s">
        <v>701</v>
      </c>
      <c r="K114" s="803" t="s">
        <v>701</v>
      </c>
    </row>
    <row r="115" spans="1:13" s="14" customFormat="1" ht="20.25" hidden="1" thickTop="1">
      <c r="A115" s="398"/>
      <c r="B115" s="398"/>
      <c r="C115" s="2010" t="s">
        <v>1961</v>
      </c>
      <c r="D115" s="1986" t="s">
        <v>1960</v>
      </c>
      <c r="E115" s="641" t="s">
        <v>391</v>
      </c>
      <c r="F115" s="409" t="s">
        <v>78</v>
      </c>
      <c r="G115" s="1443" t="s">
        <v>2510</v>
      </c>
      <c r="H115" s="408" t="s">
        <v>2933</v>
      </c>
      <c r="I115" s="1171">
        <v>45454</v>
      </c>
      <c r="J115" s="1171">
        <f t="shared" ref="J115" si="26">I115+32</f>
        <v>45486</v>
      </c>
      <c r="K115" s="1171">
        <f t="shared" ref="K115" si="27">I115+37</f>
        <v>45491</v>
      </c>
    </row>
    <row r="116" spans="1:13" s="14" customFormat="1" ht="20.25" hidden="1" thickBot="1">
      <c r="A116" s="398"/>
      <c r="B116" s="398"/>
      <c r="C116" s="965"/>
      <c r="D116" s="414"/>
      <c r="E116" s="414"/>
      <c r="F116" s="415"/>
      <c r="G116" s="965"/>
      <c r="H116" s="414"/>
      <c r="I116" s="1172"/>
      <c r="J116" s="803" t="s">
        <v>701</v>
      </c>
      <c r="K116" s="803" t="s">
        <v>701</v>
      </c>
    </row>
    <row r="117" spans="1:13" s="14" customFormat="1" ht="20.25" hidden="1" thickTop="1">
      <c r="A117" s="398"/>
      <c r="B117" s="398"/>
      <c r="C117" s="1443" t="s">
        <v>1941</v>
      </c>
      <c r="D117" s="408" t="s">
        <v>1963</v>
      </c>
      <c r="E117" s="408">
        <v>45464</v>
      </c>
      <c r="F117" s="409">
        <v>45466</v>
      </c>
      <c r="G117" s="1443" t="s">
        <v>2592</v>
      </c>
      <c r="H117" s="408" t="s">
        <v>2934</v>
      </c>
      <c r="I117" s="1171">
        <v>45461</v>
      </c>
      <c r="J117" s="1171">
        <f t="shared" ref="J117" si="28">I117+32</f>
        <v>45493</v>
      </c>
      <c r="K117" s="1171">
        <f t="shared" ref="K117" si="29">I117+37</f>
        <v>45498</v>
      </c>
      <c r="L117" s="686"/>
    </row>
    <row r="118" spans="1:13" s="14" customFormat="1" ht="20.25" hidden="1" thickBot="1">
      <c r="A118" s="398" t="s">
        <v>1918</v>
      </c>
      <c r="B118" s="398"/>
      <c r="C118" s="635" t="s">
        <v>1965</v>
      </c>
      <c r="D118" s="2011" t="s">
        <v>1966</v>
      </c>
      <c r="E118" s="414">
        <v>45457</v>
      </c>
      <c r="F118" s="415">
        <v>45460</v>
      </c>
      <c r="G118" s="965"/>
      <c r="H118" s="414"/>
      <c r="I118" s="1172"/>
      <c r="J118" s="803" t="s">
        <v>701</v>
      </c>
      <c r="K118" s="803" t="s">
        <v>701</v>
      </c>
      <c r="L118" s="686"/>
      <c r="M118" s="686"/>
    </row>
    <row r="119" spans="1:13" s="14" customFormat="1" ht="20.25" hidden="1" thickTop="1">
      <c r="A119" s="398"/>
      <c r="B119" s="398"/>
      <c r="C119" s="1443"/>
      <c r="D119" s="408"/>
      <c r="E119" s="408"/>
      <c r="F119" s="409"/>
      <c r="G119" s="1443" t="s">
        <v>2919</v>
      </c>
      <c r="H119" s="408" t="s">
        <v>2935</v>
      </c>
      <c r="I119" s="1171">
        <v>45472</v>
      </c>
      <c r="J119" s="1171">
        <f t="shared" ref="J119" si="30">I119+32</f>
        <v>45504</v>
      </c>
      <c r="K119" s="1171">
        <f t="shared" ref="K119" si="31">I119+37</f>
        <v>45509</v>
      </c>
      <c r="L119" s="686"/>
      <c r="M119" s="686"/>
    </row>
    <row r="120" spans="1:13" s="14" customFormat="1" ht="20.25" hidden="1" thickBot="1">
      <c r="A120" s="398"/>
      <c r="B120" s="398"/>
      <c r="C120" s="965"/>
      <c r="D120" s="414"/>
      <c r="E120" s="414"/>
      <c r="F120" s="415"/>
      <c r="G120" s="965"/>
      <c r="H120" s="414"/>
      <c r="I120" s="1172"/>
      <c r="J120" s="803" t="s">
        <v>701</v>
      </c>
      <c r="K120" s="803" t="s">
        <v>701</v>
      </c>
      <c r="L120" s="686"/>
      <c r="M120" s="686"/>
    </row>
    <row r="121" spans="1:13" s="14" customFormat="1" ht="20.25" hidden="1" thickTop="1">
      <c r="A121" s="398" t="s">
        <v>1893</v>
      </c>
      <c r="B121" s="398"/>
      <c r="C121" s="1443" t="s">
        <v>1918</v>
      </c>
      <c r="D121" s="408" t="s">
        <v>1969</v>
      </c>
      <c r="E121" s="408">
        <v>45470</v>
      </c>
      <c r="F121" s="409">
        <v>45472</v>
      </c>
      <c r="G121" s="1443" t="s">
        <v>2506</v>
      </c>
      <c r="H121" s="408" t="s">
        <v>2936</v>
      </c>
      <c r="I121" s="1171">
        <v>45475</v>
      </c>
      <c r="J121" s="1171">
        <f t="shared" ref="J121" si="32">I121+32</f>
        <v>45507</v>
      </c>
      <c r="K121" s="1171">
        <f t="shared" ref="K121" si="33">I121+37</f>
        <v>45512</v>
      </c>
      <c r="L121" s="686"/>
      <c r="M121" s="686"/>
    </row>
    <row r="122" spans="1:13" s="14" customFormat="1" ht="20.25" hidden="1" thickBot="1">
      <c r="A122" s="398"/>
      <c r="B122" s="398"/>
      <c r="C122" s="965" t="s">
        <v>1904</v>
      </c>
      <c r="D122" s="414" t="s">
        <v>1971</v>
      </c>
      <c r="E122" s="414">
        <v>45471</v>
      </c>
      <c r="F122" s="415">
        <v>45473</v>
      </c>
      <c r="G122" s="965"/>
      <c r="H122" s="414"/>
      <c r="I122" s="1172"/>
      <c r="J122" s="803" t="s">
        <v>701</v>
      </c>
      <c r="K122" s="803" t="s">
        <v>701</v>
      </c>
      <c r="L122" s="686"/>
      <c r="M122" s="686"/>
    </row>
    <row r="123" spans="1:13" s="14" customFormat="1" ht="21" hidden="1" thickTop="1" thickBot="1">
      <c r="A123" s="398" t="s">
        <v>1972</v>
      </c>
      <c r="B123" s="398"/>
      <c r="C123" s="1443" t="s">
        <v>1973</v>
      </c>
      <c r="D123" s="408" t="s">
        <v>1974</v>
      </c>
      <c r="E123" s="408">
        <v>45478</v>
      </c>
      <c r="F123" s="409">
        <v>45481</v>
      </c>
      <c r="G123" s="1443" t="s">
        <v>142</v>
      </c>
      <c r="H123" s="408" t="s">
        <v>2937</v>
      </c>
      <c r="I123" s="1171">
        <v>45486</v>
      </c>
      <c r="J123" s="1171">
        <f t="shared" ref="J123" si="34">I123+32</f>
        <v>45518</v>
      </c>
      <c r="K123" s="1171">
        <f t="shared" ref="K123" si="35">I123+37</f>
        <v>45523</v>
      </c>
      <c r="L123" s="686"/>
      <c r="M123" s="686"/>
    </row>
    <row r="124" spans="1:13" s="14" customFormat="1" ht="21" hidden="1" thickTop="1" thickBot="1">
      <c r="A124" s="398" t="s">
        <v>1976</v>
      </c>
      <c r="B124" s="398"/>
      <c r="C124" s="965" t="s">
        <v>1961</v>
      </c>
      <c r="D124" s="414" t="s">
        <v>1977</v>
      </c>
      <c r="E124" s="408">
        <v>45483</v>
      </c>
      <c r="F124" s="409">
        <v>45485</v>
      </c>
      <c r="G124" s="965"/>
      <c r="H124" s="414"/>
      <c r="I124" s="1172"/>
      <c r="J124" s="803" t="s">
        <v>701</v>
      </c>
      <c r="K124" s="803" t="s">
        <v>701</v>
      </c>
      <c r="L124" s="686"/>
      <c r="M124" s="686"/>
    </row>
    <row r="125" spans="1:13" s="14" customFormat="1" ht="26.25" hidden="1" thickTop="1">
      <c r="A125" s="398"/>
      <c r="B125" s="398"/>
      <c r="C125" s="1443"/>
      <c r="D125" s="408"/>
      <c r="E125" s="408"/>
      <c r="F125" s="409"/>
      <c r="G125" s="1863" t="s">
        <v>404</v>
      </c>
      <c r="H125" s="408" t="s">
        <v>2938</v>
      </c>
      <c r="I125" s="1171">
        <v>45489</v>
      </c>
      <c r="J125" s="2068" t="s">
        <v>2939</v>
      </c>
      <c r="K125" s="1173"/>
      <c r="L125" s="686"/>
      <c r="M125" s="686"/>
    </row>
    <row r="126" spans="1:13" s="14" customFormat="1" ht="20.25" hidden="1" thickBot="1">
      <c r="A126" s="398"/>
      <c r="B126" s="398"/>
      <c r="C126" s="965"/>
      <c r="D126" s="414"/>
      <c r="E126" s="414"/>
      <c r="F126" s="415"/>
      <c r="G126" s="965"/>
      <c r="H126" s="414"/>
      <c r="I126" s="1172"/>
      <c r="J126" s="2069"/>
      <c r="K126" s="841"/>
      <c r="L126" s="686"/>
      <c r="M126" s="686"/>
    </row>
    <row r="127" spans="1:13" s="14" customFormat="1" ht="21" hidden="1" thickTop="1" thickBot="1">
      <c r="A127" s="398" t="s">
        <v>1817</v>
      </c>
      <c r="B127" s="398"/>
      <c r="C127" s="1443" t="s">
        <v>1880</v>
      </c>
      <c r="D127" s="408" t="s">
        <v>1979</v>
      </c>
      <c r="E127" s="414">
        <v>45486</v>
      </c>
      <c r="F127" s="415">
        <v>45488</v>
      </c>
      <c r="G127" s="1443" t="s">
        <v>525</v>
      </c>
      <c r="H127" s="408" t="s">
        <v>2940</v>
      </c>
      <c r="I127" s="1171">
        <v>45496</v>
      </c>
      <c r="J127" s="1171">
        <f t="shared" ref="J127" si="36">I127+32</f>
        <v>45528</v>
      </c>
      <c r="K127" s="1171">
        <f t="shared" ref="K127" si="37">I127+37</f>
        <v>45533</v>
      </c>
      <c r="L127" s="686"/>
      <c r="M127" s="686"/>
    </row>
    <row r="128" spans="1:13" s="14" customFormat="1" ht="21" hidden="1" thickTop="1" thickBot="1">
      <c r="A128" s="398"/>
      <c r="B128" s="398"/>
      <c r="C128" s="965" t="s">
        <v>1941</v>
      </c>
      <c r="D128" s="414" t="s">
        <v>1980</v>
      </c>
      <c r="E128" s="408">
        <v>45489</v>
      </c>
      <c r="F128" s="409">
        <v>45491</v>
      </c>
      <c r="G128" s="965"/>
      <c r="H128" s="414"/>
      <c r="I128" s="1172"/>
      <c r="J128" s="803" t="s">
        <v>701</v>
      </c>
      <c r="K128" s="803" t="s">
        <v>701</v>
      </c>
      <c r="L128" s="686"/>
      <c r="M128" s="686"/>
    </row>
    <row r="129" spans="1:13" s="14" customFormat="1" ht="20.25" hidden="1" thickTop="1">
      <c r="A129" s="398"/>
      <c r="B129" s="398"/>
      <c r="C129" s="1443" t="s">
        <v>1939</v>
      </c>
      <c r="D129" s="408" t="s">
        <v>1982</v>
      </c>
      <c r="E129" s="408">
        <v>45495</v>
      </c>
      <c r="F129" s="409">
        <v>45499</v>
      </c>
      <c r="G129" s="1443" t="s">
        <v>2535</v>
      </c>
      <c r="H129" s="408" t="s">
        <v>2941</v>
      </c>
      <c r="I129" s="1171">
        <v>45503</v>
      </c>
      <c r="J129" s="1171">
        <f t="shared" ref="J129" si="38">I129+32</f>
        <v>45535</v>
      </c>
      <c r="K129" s="1171">
        <f t="shared" ref="K129" si="39">I129+37</f>
        <v>45540</v>
      </c>
      <c r="L129" s="686"/>
      <c r="M129" s="686"/>
    </row>
    <row r="130" spans="1:13" s="14" customFormat="1" ht="20.25" hidden="1" thickBot="1">
      <c r="A130" s="398"/>
      <c r="B130" s="398"/>
      <c r="C130" s="965"/>
      <c r="D130" s="414"/>
      <c r="E130" s="414"/>
      <c r="F130" s="415"/>
      <c r="G130" s="965"/>
      <c r="H130" s="414"/>
      <c r="I130" s="1172"/>
      <c r="J130" s="803" t="s">
        <v>701</v>
      </c>
      <c r="K130" s="803" t="s">
        <v>701</v>
      </c>
      <c r="L130" s="686"/>
      <c r="M130" s="686"/>
    </row>
    <row r="131" spans="1:13" s="14" customFormat="1" ht="20.25" hidden="1" thickTop="1">
      <c r="A131" s="398" t="s">
        <v>1984</v>
      </c>
      <c r="B131" s="398"/>
      <c r="C131" s="1443" t="s">
        <v>1965</v>
      </c>
      <c r="D131" s="408" t="s">
        <v>1985</v>
      </c>
      <c r="E131" s="408">
        <v>45503</v>
      </c>
      <c r="F131" s="409">
        <v>45505</v>
      </c>
      <c r="G131" s="1443" t="s">
        <v>2942</v>
      </c>
      <c r="H131" s="408" t="s">
        <v>2943</v>
      </c>
      <c r="I131" s="1171">
        <v>45510</v>
      </c>
      <c r="J131" s="1171">
        <f t="shared" ref="J131" si="40">I131+32</f>
        <v>45542</v>
      </c>
      <c r="K131" s="1171">
        <f t="shared" ref="K131" si="41">I131+37</f>
        <v>45547</v>
      </c>
      <c r="L131" s="686"/>
      <c r="M131" s="686"/>
    </row>
    <row r="132" spans="1:13" s="14" customFormat="1" ht="20.25" hidden="1" thickBot="1">
      <c r="A132" s="398" t="s">
        <v>1987</v>
      </c>
      <c r="B132" s="398"/>
      <c r="C132" s="965" t="s">
        <v>1988</v>
      </c>
      <c r="D132" s="414" t="s">
        <v>1989</v>
      </c>
      <c r="E132" s="414">
        <v>45502</v>
      </c>
      <c r="F132" s="415">
        <v>45504</v>
      </c>
      <c r="G132" s="965"/>
      <c r="H132" s="414"/>
      <c r="I132" s="1172"/>
      <c r="J132" s="803" t="s">
        <v>701</v>
      </c>
      <c r="K132" s="803" t="s">
        <v>701</v>
      </c>
      <c r="L132" s="686"/>
      <c r="M132" s="686"/>
    </row>
    <row r="133" spans="1:13" s="14" customFormat="1" ht="20.25" hidden="1" thickTop="1">
      <c r="A133" s="398" t="s">
        <v>1990</v>
      </c>
      <c r="B133" s="398"/>
      <c r="C133" s="1443" t="s">
        <v>1965</v>
      </c>
      <c r="D133" s="408" t="s">
        <v>1991</v>
      </c>
      <c r="E133" s="408">
        <v>45512</v>
      </c>
      <c r="F133" s="409">
        <v>45514</v>
      </c>
      <c r="G133" s="1443" t="s">
        <v>2944</v>
      </c>
      <c r="H133" s="408" t="s">
        <v>2945</v>
      </c>
      <c r="I133" s="1171">
        <v>45517</v>
      </c>
      <c r="J133" s="1171">
        <f t="shared" ref="J133" si="42">I133+32</f>
        <v>45549</v>
      </c>
      <c r="K133" s="1171">
        <f t="shared" ref="K133" si="43">I133+37</f>
        <v>45554</v>
      </c>
      <c r="L133" s="686"/>
      <c r="M133" s="686"/>
    </row>
    <row r="134" spans="1:13" s="14" customFormat="1" ht="20.25" hidden="1" thickBot="1">
      <c r="A134" s="398"/>
      <c r="B134" s="398"/>
      <c r="C134" s="965"/>
      <c r="D134" s="414"/>
      <c r="E134" s="414"/>
      <c r="F134" s="415"/>
      <c r="G134" s="965"/>
      <c r="H134" s="414"/>
      <c r="I134" s="1172"/>
      <c r="J134" s="803" t="s">
        <v>701</v>
      </c>
      <c r="K134" s="803" t="s">
        <v>701</v>
      </c>
      <c r="L134" s="686"/>
      <c r="M134" s="686"/>
    </row>
    <row r="135" spans="1:13" s="14" customFormat="1" ht="20.25" hidden="1" thickTop="1">
      <c r="A135" s="398" t="s">
        <v>1961</v>
      </c>
      <c r="B135" s="398"/>
      <c r="C135" s="1443" t="s">
        <v>1993</v>
      </c>
      <c r="D135" s="408" t="s">
        <v>1994</v>
      </c>
      <c r="E135" s="408">
        <v>45518</v>
      </c>
      <c r="F135" s="409">
        <v>45520</v>
      </c>
      <c r="G135" s="1443" t="s">
        <v>183</v>
      </c>
      <c r="H135" s="408" t="s">
        <v>2946</v>
      </c>
      <c r="I135" s="1171">
        <v>45524</v>
      </c>
      <c r="J135" s="1171">
        <f t="shared" ref="J135" si="44">I135+32</f>
        <v>45556</v>
      </c>
      <c r="K135" s="1171">
        <f t="shared" ref="K135" si="45">I135+37</f>
        <v>45561</v>
      </c>
      <c r="L135" s="686"/>
      <c r="M135" s="686"/>
    </row>
    <row r="136" spans="1:13" s="14" customFormat="1" ht="20.25" hidden="1" thickBot="1">
      <c r="A136" s="398"/>
      <c r="B136" s="398"/>
      <c r="C136" s="965"/>
      <c r="D136" s="414"/>
      <c r="E136" s="414"/>
      <c r="F136" s="415"/>
      <c r="G136" s="965"/>
      <c r="H136" s="414"/>
      <c r="I136" s="1172"/>
      <c r="J136" s="803" t="s">
        <v>701</v>
      </c>
      <c r="K136" s="803" t="s">
        <v>701</v>
      </c>
      <c r="L136" s="686"/>
      <c r="M136" s="686"/>
    </row>
    <row r="137" spans="1:13" s="14" customFormat="1" ht="20.25" hidden="1" thickTop="1">
      <c r="A137" s="398"/>
      <c r="B137" s="398"/>
      <c r="C137" s="1443" t="s">
        <v>1961</v>
      </c>
      <c r="D137" s="408" t="s">
        <v>1996</v>
      </c>
      <c r="E137" s="408">
        <v>45527</v>
      </c>
      <c r="F137" s="814" t="s">
        <v>391</v>
      </c>
      <c r="G137" s="1443" t="s">
        <v>2947</v>
      </c>
      <c r="H137" s="408" t="s">
        <v>2948</v>
      </c>
      <c r="I137" s="1171">
        <v>45536</v>
      </c>
      <c r="J137" s="1171">
        <f t="shared" ref="J137" si="46">I137+32</f>
        <v>45568</v>
      </c>
      <c r="K137" s="1171">
        <f t="shared" ref="K137" si="47">I137+37</f>
        <v>45573</v>
      </c>
      <c r="L137" s="686"/>
      <c r="M137" s="686"/>
    </row>
    <row r="138" spans="1:13" s="14" customFormat="1" ht="20.25" hidden="1" thickBot="1">
      <c r="A138" s="398"/>
      <c r="B138" s="398"/>
      <c r="C138" s="965" t="s">
        <v>1941</v>
      </c>
      <c r="D138" s="414" t="s">
        <v>2002</v>
      </c>
      <c r="E138" s="414">
        <v>45532</v>
      </c>
      <c r="F138" s="415">
        <v>45534</v>
      </c>
      <c r="G138" s="965"/>
      <c r="H138" s="414"/>
      <c r="I138" s="1172"/>
      <c r="J138" s="803" t="s">
        <v>701</v>
      </c>
      <c r="K138" s="803" t="s">
        <v>701</v>
      </c>
      <c r="L138" s="686"/>
      <c r="M138" s="686"/>
    </row>
    <row r="139" spans="1:13" s="14" customFormat="1" ht="20.25" hidden="1" thickTop="1">
      <c r="A139" s="398" t="s">
        <v>1998</v>
      </c>
      <c r="B139" s="398"/>
      <c r="C139" s="1443" t="s">
        <v>1999</v>
      </c>
      <c r="D139" s="408" t="s">
        <v>2000</v>
      </c>
      <c r="E139" s="408">
        <v>45533</v>
      </c>
      <c r="F139" s="814" t="s">
        <v>391</v>
      </c>
      <c r="G139" s="1443" t="s">
        <v>2584</v>
      </c>
      <c r="H139" s="408" t="s">
        <v>2949</v>
      </c>
      <c r="I139" s="1171">
        <v>45538</v>
      </c>
      <c r="J139" s="1171">
        <f t="shared" ref="J139" si="48">I139+32</f>
        <v>45570</v>
      </c>
      <c r="K139" s="1171">
        <f t="shared" ref="K139" si="49">I139+37</f>
        <v>45575</v>
      </c>
      <c r="L139" s="686"/>
      <c r="M139" s="686"/>
    </row>
    <row r="140" spans="1:13" s="14" customFormat="1" ht="20.25" hidden="1" thickBot="1">
      <c r="A140" s="684"/>
      <c r="B140" s="684"/>
      <c r="C140" s="965" t="s">
        <v>1941</v>
      </c>
      <c r="D140" s="414" t="s">
        <v>2002</v>
      </c>
      <c r="E140" s="414">
        <v>45532</v>
      </c>
      <c r="F140" s="415">
        <v>45534</v>
      </c>
      <c r="G140" s="965"/>
      <c r="H140" s="414"/>
      <c r="I140" s="1172"/>
      <c r="J140" s="803" t="s">
        <v>701</v>
      </c>
      <c r="K140" s="803" t="s">
        <v>701</v>
      </c>
      <c r="L140" s="686"/>
      <c r="M140" s="686"/>
    </row>
    <row r="141" spans="1:13" s="14" customFormat="1" ht="20.25" hidden="1" thickTop="1">
      <c r="A141" s="684"/>
      <c r="B141" s="684"/>
      <c r="C141" s="1443" t="s">
        <v>1973</v>
      </c>
      <c r="D141" s="408" t="s">
        <v>2003</v>
      </c>
      <c r="E141" s="408">
        <v>45538</v>
      </c>
      <c r="F141" s="409">
        <v>45541</v>
      </c>
      <c r="G141" s="1443" t="s">
        <v>2705</v>
      </c>
      <c r="H141" s="408" t="s">
        <v>2950</v>
      </c>
      <c r="I141" s="1171">
        <v>45546</v>
      </c>
      <c r="J141" s="1171">
        <f t="shared" ref="J141" si="50">I141+32</f>
        <v>45578</v>
      </c>
      <c r="K141" s="1171">
        <f t="shared" ref="K141" si="51">I141+37</f>
        <v>45583</v>
      </c>
      <c r="L141" s="686"/>
      <c r="M141" s="686"/>
    </row>
    <row r="142" spans="1:13" s="14" customFormat="1" ht="20.25" hidden="1" thickBot="1">
      <c r="A142" s="684"/>
      <c r="B142" s="684"/>
      <c r="C142" s="965"/>
      <c r="D142" s="414"/>
      <c r="E142" s="414"/>
      <c r="F142" s="415"/>
      <c r="G142" s="965"/>
      <c r="H142" s="414"/>
      <c r="I142" s="1172"/>
      <c r="J142" s="803" t="s">
        <v>701</v>
      </c>
      <c r="K142" s="803" t="s">
        <v>701</v>
      </c>
      <c r="L142" s="686"/>
      <c r="M142" s="686"/>
    </row>
    <row r="143" spans="1:13" s="14" customFormat="1" ht="20.25" hidden="1" thickTop="1">
      <c r="A143" s="684"/>
      <c r="B143" s="684"/>
      <c r="C143" s="1443" t="s">
        <v>1880</v>
      </c>
      <c r="D143" s="408" t="s">
        <v>2005</v>
      </c>
      <c r="E143" s="408">
        <v>45547</v>
      </c>
      <c r="F143" s="409">
        <v>45549</v>
      </c>
      <c r="G143" s="1443" t="s">
        <v>2103</v>
      </c>
      <c r="H143" s="408" t="s">
        <v>2951</v>
      </c>
      <c r="I143" s="1171">
        <v>45552</v>
      </c>
      <c r="J143" s="1171">
        <f>I143+32</f>
        <v>45584</v>
      </c>
      <c r="K143" s="1171">
        <f>I143+37</f>
        <v>45589</v>
      </c>
      <c r="L143" s="686"/>
      <c r="M143" s="686"/>
    </row>
    <row r="144" spans="1:13" s="14" customFormat="1" ht="20.25" hidden="1" thickBot="1">
      <c r="A144" s="684"/>
      <c r="B144" s="684"/>
      <c r="C144" s="965"/>
      <c r="D144" s="414"/>
      <c r="E144" s="414"/>
      <c r="F144" s="415"/>
      <c r="G144" s="965"/>
      <c r="H144" s="414"/>
      <c r="I144" s="1172"/>
      <c r="J144" s="803" t="s">
        <v>701</v>
      </c>
      <c r="K144" s="803" t="s">
        <v>701</v>
      </c>
      <c r="L144" s="686"/>
      <c r="M144" s="686"/>
    </row>
    <row r="145" spans="1:13" s="14" customFormat="1" ht="20.25" hidden="1" thickTop="1">
      <c r="A145" s="398"/>
      <c r="B145" s="398"/>
      <c r="C145" s="1443" t="s">
        <v>1961</v>
      </c>
      <c r="D145" s="408" t="s">
        <v>2007</v>
      </c>
      <c r="E145" s="408">
        <v>45550</v>
      </c>
      <c r="F145" s="814" t="s">
        <v>391</v>
      </c>
      <c r="G145" s="1443" t="s">
        <v>2592</v>
      </c>
      <c r="H145" s="408" t="s">
        <v>2952</v>
      </c>
      <c r="I145" s="1171">
        <v>45559</v>
      </c>
      <c r="J145" s="1171">
        <f>I145+32</f>
        <v>45591</v>
      </c>
      <c r="K145" s="1171">
        <f>I145+37</f>
        <v>45596</v>
      </c>
      <c r="L145" s="686"/>
      <c r="M145" s="686"/>
    </row>
    <row r="146" spans="1:13" s="14" customFormat="1" ht="20.25" hidden="1" thickBot="1">
      <c r="A146" s="398"/>
      <c r="B146" s="398"/>
      <c r="C146" s="965" t="s">
        <v>1939</v>
      </c>
      <c r="D146" s="414" t="s">
        <v>2009</v>
      </c>
      <c r="E146" s="414">
        <v>45551</v>
      </c>
      <c r="F146" s="415">
        <v>45553</v>
      </c>
      <c r="G146" s="965"/>
      <c r="H146" s="414"/>
      <c r="I146" s="1172"/>
      <c r="J146" s="803" t="s">
        <v>701</v>
      </c>
      <c r="K146" s="803" t="s">
        <v>701</v>
      </c>
      <c r="L146" s="686"/>
      <c r="M146" s="686"/>
    </row>
    <row r="147" spans="1:13" s="14" customFormat="1" ht="20.25" hidden="1" thickTop="1">
      <c r="A147" s="398" t="s">
        <v>1941</v>
      </c>
      <c r="B147" s="398"/>
      <c r="C147" s="1443" t="s">
        <v>1999</v>
      </c>
      <c r="D147" s="408" t="s">
        <v>2011</v>
      </c>
      <c r="E147" s="408">
        <v>45557</v>
      </c>
      <c r="F147" s="814" t="s">
        <v>391</v>
      </c>
      <c r="G147" s="1443" t="s">
        <v>2919</v>
      </c>
      <c r="H147" s="408" t="s">
        <v>2953</v>
      </c>
      <c r="I147" s="1171">
        <v>45566</v>
      </c>
      <c r="J147" s="1171">
        <f>I147+32</f>
        <v>45598</v>
      </c>
      <c r="K147" s="1171">
        <f>I147+37</f>
        <v>45603</v>
      </c>
      <c r="L147" s="686"/>
      <c r="M147" s="686"/>
    </row>
    <row r="148" spans="1:13" s="14" customFormat="1" ht="20.25" hidden="1" thickBot="1">
      <c r="A148" s="398"/>
      <c r="B148" s="398"/>
      <c r="C148" s="965" t="s">
        <v>2013</v>
      </c>
      <c r="D148" s="414" t="s">
        <v>2014</v>
      </c>
      <c r="E148" s="414">
        <v>45557</v>
      </c>
      <c r="F148" s="415">
        <v>45559</v>
      </c>
      <c r="G148" s="965"/>
      <c r="H148" s="414"/>
      <c r="I148" s="1172"/>
      <c r="J148" s="803" t="s">
        <v>701</v>
      </c>
      <c r="K148" s="803" t="s">
        <v>701</v>
      </c>
      <c r="L148" s="686"/>
      <c r="M148" s="686"/>
    </row>
    <row r="149" spans="1:13" s="14" customFormat="1" ht="20.25" hidden="1" thickTop="1">
      <c r="A149" s="398" t="s">
        <v>1999</v>
      </c>
      <c r="B149" s="398"/>
      <c r="C149" s="1443" t="s">
        <v>1877</v>
      </c>
      <c r="D149" s="408" t="s">
        <v>2015</v>
      </c>
      <c r="E149" s="408">
        <v>45568</v>
      </c>
      <c r="F149" s="409">
        <v>45571</v>
      </c>
      <c r="G149" s="1443" t="s">
        <v>2639</v>
      </c>
      <c r="H149" s="408" t="s">
        <v>2954</v>
      </c>
      <c r="I149" s="1171">
        <v>45573</v>
      </c>
      <c r="J149" s="1171">
        <f>I149+32</f>
        <v>45605</v>
      </c>
      <c r="K149" s="1171">
        <f>I149+37</f>
        <v>45610</v>
      </c>
      <c r="L149" s="1594" t="s">
        <v>2236</v>
      </c>
      <c r="M149" s="686"/>
    </row>
    <row r="150" spans="1:13" s="14" customFormat="1" ht="20.25" hidden="1" thickBot="1">
      <c r="A150" s="398" t="s">
        <v>1941</v>
      </c>
      <c r="B150" s="398"/>
      <c r="C150" s="413" t="s">
        <v>1973</v>
      </c>
      <c r="D150" s="414" t="s">
        <v>2017</v>
      </c>
      <c r="E150" s="414">
        <v>45567</v>
      </c>
      <c r="F150" s="415">
        <v>45571</v>
      </c>
      <c r="G150" s="965"/>
      <c r="H150" s="414"/>
      <c r="I150" s="1172"/>
      <c r="J150" s="803" t="s">
        <v>701</v>
      </c>
      <c r="K150" s="803" t="s">
        <v>701</v>
      </c>
      <c r="L150" s="2754">
        <v>45609</v>
      </c>
      <c r="M150" s="686"/>
    </row>
    <row r="151" spans="1:13" s="14" customFormat="1" ht="20.25" hidden="1" thickTop="1">
      <c r="A151" s="398" t="s">
        <v>2018</v>
      </c>
      <c r="B151" s="398"/>
      <c r="C151" s="1443" t="s">
        <v>1877</v>
      </c>
      <c r="D151" s="682" t="s">
        <v>2019</v>
      </c>
      <c r="E151" s="682">
        <v>45575</v>
      </c>
      <c r="F151" s="1967">
        <v>45580</v>
      </c>
      <c r="G151" s="1863" t="s">
        <v>404</v>
      </c>
      <c r="H151" s="408" t="s">
        <v>2955</v>
      </c>
      <c r="I151" s="1171">
        <v>45580</v>
      </c>
      <c r="J151" s="1594" t="s">
        <v>2956</v>
      </c>
      <c r="K151" s="1594" t="s">
        <v>2819</v>
      </c>
      <c r="L151" s="686"/>
      <c r="M151" s="686"/>
    </row>
    <row r="152" spans="1:13" s="14" customFormat="1" ht="20.25" hidden="1" thickBot="1">
      <c r="A152" s="398"/>
      <c r="B152" s="398"/>
      <c r="C152" s="965"/>
      <c r="D152" s="414"/>
      <c r="E152" s="414"/>
      <c r="F152" s="415"/>
      <c r="G152" s="416"/>
      <c r="H152" s="414"/>
      <c r="I152" s="1172"/>
      <c r="J152" s="803" t="s">
        <v>701</v>
      </c>
      <c r="K152" s="803" t="s">
        <v>701</v>
      </c>
      <c r="L152" s="686"/>
      <c r="M152" s="686"/>
    </row>
    <row r="153" spans="1:13" s="14" customFormat="1" ht="20.25" hidden="1" thickTop="1">
      <c r="A153" s="398" t="s">
        <v>2021</v>
      </c>
      <c r="B153" s="398"/>
      <c r="C153" s="1443" t="s">
        <v>2022</v>
      </c>
      <c r="D153" s="408" t="s">
        <v>2023</v>
      </c>
      <c r="E153" s="408">
        <v>45582</v>
      </c>
      <c r="F153" s="409">
        <v>45584</v>
      </c>
      <c r="G153" s="1443" t="s">
        <v>2957</v>
      </c>
      <c r="H153" s="408" t="s">
        <v>2958</v>
      </c>
      <c r="I153" s="1171">
        <v>45587</v>
      </c>
      <c r="J153" s="1171">
        <f>I153+32</f>
        <v>45619</v>
      </c>
      <c r="K153" s="1171">
        <f>I153+37</f>
        <v>45624</v>
      </c>
      <c r="L153" s="1594" t="s">
        <v>2959</v>
      </c>
      <c r="M153" s="686"/>
    </row>
    <row r="154" spans="1:13" s="14" customFormat="1" ht="20.25" hidden="1" thickBot="1">
      <c r="A154" s="398"/>
      <c r="B154" s="398"/>
      <c r="C154" s="965"/>
      <c r="D154" s="414"/>
      <c r="E154" s="414"/>
      <c r="F154" s="415"/>
      <c r="G154" s="416"/>
      <c r="H154" s="414"/>
      <c r="I154" s="1172"/>
      <c r="J154" s="803" t="s">
        <v>701</v>
      </c>
      <c r="K154" s="803"/>
      <c r="L154" s="1595"/>
      <c r="M154" s="686"/>
    </row>
    <row r="155" spans="1:13" s="14" customFormat="1" ht="20.25" hidden="1" thickTop="1">
      <c r="A155" s="398" t="s">
        <v>2026</v>
      </c>
      <c r="B155" s="398"/>
      <c r="C155" s="1443" t="s">
        <v>2027</v>
      </c>
      <c r="D155" s="408" t="s">
        <v>2028</v>
      </c>
      <c r="E155" s="408">
        <v>45588</v>
      </c>
      <c r="F155" s="409">
        <v>45590</v>
      </c>
      <c r="G155" s="1443" t="s">
        <v>142</v>
      </c>
      <c r="H155" s="408" t="s">
        <v>2960</v>
      </c>
      <c r="I155" s="1171">
        <v>45594</v>
      </c>
      <c r="J155" s="1171">
        <f>I155+32</f>
        <v>45626</v>
      </c>
      <c r="K155" s="1171">
        <f>I155+37</f>
        <v>45631</v>
      </c>
      <c r="L155" s="686"/>
      <c r="M155" s="686"/>
    </row>
    <row r="156" spans="1:13" s="14" customFormat="1" ht="20.25" hidden="1" thickBot="1">
      <c r="A156" s="398"/>
      <c r="B156" s="398"/>
      <c r="C156" s="965"/>
      <c r="D156" s="414"/>
      <c r="E156" s="414"/>
      <c r="F156" s="415"/>
      <c r="G156" s="416"/>
      <c r="H156" s="414"/>
      <c r="I156" s="1172"/>
      <c r="J156" s="803" t="s">
        <v>701</v>
      </c>
      <c r="K156" s="803"/>
      <c r="L156" s="686"/>
      <c r="M156" s="686"/>
    </row>
    <row r="157" spans="1:13" s="14" customFormat="1" ht="20.25" hidden="1" thickTop="1">
      <c r="A157" s="398" t="s">
        <v>2030</v>
      </c>
      <c r="B157" s="398"/>
      <c r="C157" s="1443" t="s">
        <v>2031</v>
      </c>
      <c r="D157" s="408" t="s">
        <v>2032</v>
      </c>
      <c r="E157" s="408">
        <v>45596</v>
      </c>
      <c r="F157" s="409">
        <v>45598</v>
      </c>
      <c r="G157" s="1443" t="s">
        <v>2087</v>
      </c>
      <c r="H157" s="408" t="s">
        <v>2961</v>
      </c>
      <c r="I157" s="1171">
        <v>45601</v>
      </c>
      <c r="J157" s="1171">
        <f>I157+32</f>
        <v>45633</v>
      </c>
      <c r="K157" s="1171">
        <f>I157+37</f>
        <v>45638</v>
      </c>
      <c r="L157" s="686"/>
      <c r="M157" s="686"/>
    </row>
    <row r="158" spans="1:13" s="14" customFormat="1" ht="21" hidden="1" customHeight="1" thickBot="1">
      <c r="A158" s="398"/>
      <c r="B158" s="398"/>
      <c r="C158" s="965"/>
      <c r="D158" s="414"/>
      <c r="E158" s="414"/>
      <c r="F158" s="415"/>
      <c r="G158" s="416"/>
      <c r="H158" s="414"/>
      <c r="I158" s="1172"/>
      <c r="J158" s="803" t="s">
        <v>701</v>
      </c>
      <c r="K158" s="803" t="s">
        <v>701</v>
      </c>
      <c r="L158" s="686"/>
      <c r="M158" s="686"/>
    </row>
    <row r="159" spans="1:13" s="14" customFormat="1" ht="21" hidden="1" customHeight="1" thickTop="1">
      <c r="A159" s="398" t="s">
        <v>2034</v>
      </c>
      <c r="B159" s="398"/>
      <c r="C159" s="1443" t="s">
        <v>2013</v>
      </c>
      <c r="D159" s="2817" t="s">
        <v>2035</v>
      </c>
      <c r="E159" s="408">
        <v>45605</v>
      </c>
      <c r="F159" s="409">
        <v>45607</v>
      </c>
      <c r="G159" s="1443" t="s">
        <v>2373</v>
      </c>
      <c r="H159" s="408" t="s">
        <v>2962</v>
      </c>
      <c r="I159" s="1171">
        <v>45608</v>
      </c>
      <c r="J159" s="1171">
        <f>I159+32</f>
        <v>45640</v>
      </c>
      <c r="K159" s="1171">
        <f>I159+37</f>
        <v>45645</v>
      </c>
      <c r="L159" s="1594" t="s">
        <v>2959</v>
      </c>
      <c r="M159" s="1594" t="s">
        <v>2236</v>
      </c>
    </row>
    <row r="160" spans="1:13" s="14" customFormat="1" ht="21" hidden="1" customHeight="1" thickBot="1">
      <c r="A160" s="398"/>
      <c r="B160" s="398"/>
      <c r="C160" s="965"/>
      <c r="D160" s="414"/>
      <c r="E160" s="414"/>
      <c r="F160" s="415"/>
      <c r="G160" s="416"/>
      <c r="H160" s="414"/>
      <c r="I160" s="1172"/>
      <c r="J160" s="803" t="s">
        <v>701</v>
      </c>
      <c r="K160" s="803"/>
      <c r="L160" s="1595"/>
      <c r="M160" s="1595"/>
    </row>
    <row r="161" spans="1:13" s="14" customFormat="1" ht="21" hidden="1" customHeight="1" thickTop="1">
      <c r="A161" s="398"/>
      <c r="B161" s="398"/>
      <c r="C161" s="1443" t="s">
        <v>1973</v>
      </c>
      <c r="D161" s="408" t="s">
        <v>2037</v>
      </c>
      <c r="E161" s="408">
        <v>45612</v>
      </c>
      <c r="F161" s="409">
        <v>45614</v>
      </c>
      <c r="G161" s="1443" t="s">
        <v>2535</v>
      </c>
      <c r="H161" s="408" t="s">
        <v>2963</v>
      </c>
      <c r="I161" s="1171">
        <v>45615</v>
      </c>
      <c r="J161" s="1171">
        <f>I161+32</f>
        <v>45647</v>
      </c>
      <c r="K161" s="1171">
        <f>I161+37</f>
        <v>45652</v>
      </c>
      <c r="L161" s="686"/>
      <c r="M161" s="686"/>
    </row>
    <row r="162" spans="1:13" s="14" customFormat="1" ht="21" hidden="1" customHeight="1" thickBot="1">
      <c r="A162" s="398"/>
      <c r="B162" s="398"/>
      <c r="C162" s="965"/>
      <c r="D162" s="414"/>
      <c r="E162" s="414"/>
      <c r="F162" s="415"/>
      <c r="G162" s="416"/>
      <c r="H162" s="414"/>
      <c r="I162" s="1172"/>
      <c r="J162" s="803" t="s">
        <v>701</v>
      </c>
      <c r="K162" s="803" t="s">
        <v>701</v>
      </c>
      <c r="L162" s="686"/>
      <c r="M162" s="686"/>
    </row>
    <row r="163" spans="1:13" s="14" customFormat="1" ht="21" hidden="1" customHeight="1" thickTop="1">
      <c r="A163" s="398" t="s">
        <v>2039</v>
      </c>
      <c r="B163" s="398"/>
      <c r="C163" s="1443" t="s">
        <v>2040</v>
      </c>
      <c r="D163" s="2817" t="s">
        <v>2041</v>
      </c>
      <c r="E163" s="408">
        <v>45621</v>
      </c>
      <c r="F163" s="409">
        <v>45623</v>
      </c>
      <c r="G163" s="1443" t="s">
        <v>2944</v>
      </c>
      <c r="H163" s="408" t="s">
        <v>2964</v>
      </c>
      <c r="I163" s="1171">
        <v>45627</v>
      </c>
      <c r="J163" s="1171">
        <f>I163+32</f>
        <v>45659</v>
      </c>
      <c r="K163" s="1171">
        <f>I163+37</f>
        <v>45664</v>
      </c>
      <c r="L163" s="686"/>
      <c r="M163" s="686"/>
    </row>
    <row r="164" spans="1:13" s="14" customFormat="1" ht="21" hidden="1" customHeight="1" thickBot="1">
      <c r="A164" s="398"/>
      <c r="B164" s="398"/>
      <c r="C164" s="965"/>
      <c r="D164" s="414"/>
      <c r="E164" s="414"/>
      <c r="F164" s="415"/>
      <c r="G164" s="416"/>
      <c r="H164" s="414"/>
      <c r="I164" s="1172"/>
      <c r="J164" s="803" t="s">
        <v>701</v>
      </c>
      <c r="K164" s="803"/>
      <c r="L164" s="686"/>
      <c r="M164" s="686"/>
    </row>
    <row r="165" spans="1:13" s="14" customFormat="1" ht="21" hidden="1" customHeight="1" thickTop="1">
      <c r="A165" s="398"/>
      <c r="B165" s="398"/>
      <c r="C165" s="1443" t="s">
        <v>2043</v>
      </c>
      <c r="D165" s="408" t="s">
        <v>2044</v>
      </c>
      <c r="E165" s="408">
        <v>45625</v>
      </c>
      <c r="F165" s="409">
        <v>45627</v>
      </c>
      <c r="G165" s="1443" t="s">
        <v>183</v>
      </c>
      <c r="H165" s="408" t="s">
        <v>2965</v>
      </c>
      <c r="I165" s="1171">
        <v>45632</v>
      </c>
      <c r="J165" s="1171">
        <f>I165+32</f>
        <v>45664</v>
      </c>
      <c r="K165" s="1171">
        <f>I165+37</f>
        <v>45669</v>
      </c>
      <c r="L165" s="686"/>
      <c r="M165" s="686"/>
    </row>
    <row r="166" spans="1:13" s="14" customFormat="1" ht="21" hidden="1" customHeight="1" thickBot="1">
      <c r="A166" s="398"/>
      <c r="B166" s="398"/>
      <c r="C166" s="965"/>
      <c r="D166" s="414"/>
      <c r="E166" s="414"/>
      <c r="F166" s="415"/>
      <c r="G166" s="416"/>
      <c r="H166" s="414"/>
      <c r="I166" s="1172"/>
      <c r="J166" s="803" t="s">
        <v>701</v>
      </c>
      <c r="K166" s="803" t="s">
        <v>701</v>
      </c>
      <c r="L166" s="686"/>
      <c r="M166" s="686"/>
    </row>
    <row r="167" spans="1:13" s="14" customFormat="1" ht="21" hidden="1" customHeight="1" thickTop="1">
      <c r="A167" s="398"/>
      <c r="B167" s="398"/>
      <c r="C167" s="1443" t="s">
        <v>2046</v>
      </c>
      <c r="D167" s="408" t="s">
        <v>2047</v>
      </c>
      <c r="E167" s="408">
        <v>45640</v>
      </c>
      <c r="F167" s="409">
        <v>45642</v>
      </c>
      <c r="G167" s="1443" t="s">
        <v>2947</v>
      </c>
      <c r="H167" s="408" t="s">
        <v>2966</v>
      </c>
      <c r="I167" s="1171">
        <v>45636</v>
      </c>
      <c r="J167" s="1171">
        <f>I167+32</f>
        <v>45668</v>
      </c>
      <c r="K167" s="1171">
        <f>I167+37</f>
        <v>45673</v>
      </c>
      <c r="L167" s="686"/>
      <c r="M167" s="686"/>
    </row>
    <row r="168" spans="1:13" s="14" customFormat="1" ht="21" hidden="1" customHeight="1" thickBot="1">
      <c r="A168" s="398"/>
      <c r="B168" s="398"/>
      <c r="C168" s="965"/>
      <c r="D168" s="414"/>
      <c r="E168" s="414"/>
      <c r="F168" s="415"/>
      <c r="G168" s="416"/>
      <c r="H168" s="414"/>
      <c r="I168" s="1172"/>
      <c r="J168" s="803" t="s">
        <v>701</v>
      </c>
      <c r="K168" s="803"/>
      <c r="L168" s="686"/>
      <c r="M168" s="686"/>
    </row>
    <row r="169" spans="1:13" s="14" customFormat="1" ht="21" hidden="1" customHeight="1" thickTop="1">
      <c r="A169" s="398"/>
      <c r="B169" s="398"/>
      <c r="C169" s="1443" t="s">
        <v>2049</v>
      </c>
      <c r="D169" s="408" t="s">
        <v>2050</v>
      </c>
      <c r="E169" s="408">
        <v>45647</v>
      </c>
      <c r="F169" s="409">
        <v>45649</v>
      </c>
      <c r="G169" s="1863" t="s">
        <v>2967</v>
      </c>
      <c r="H169" s="641" t="s">
        <v>2968</v>
      </c>
      <c r="I169" s="1171">
        <v>45643</v>
      </c>
      <c r="J169" s="1173"/>
      <c r="K169" s="1173"/>
      <c r="L169" s="686"/>
      <c r="M169" s="686"/>
    </row>
    <row r="170" spans="1:13" s="14" customFormat="1" ht="21" hidden="1" customHeight="1" thickBot="1">
      <c r="A170" s="398"/>
      <c r="B170" s="398"/>
      <c r="C170" s="965"/>
      <c r="D170" s="414"/>
      <c r="E170" s="414"/>
      <c r="F170" s="415"/>
      <c r="G170" s="416"/>
      <c r="H170" s="414"/>
      <c r="I170" s="1172"/>
      <c r="J170" s="841"/>
      <c r="K170" s="841"/>
      <c r="L170" s="686"/>
      <c r="M170" s="686"/>
    </row>
    <row r="171" spans="1:13" s="14" customFormat="1" ht="21" hidden="1" customHeight="1" thickTop="1">
      <c r="A171" s="398"/>
      <c r="B171" s="398"/>
      <c r="C171" s="1443" t="s">
        <v>1939</v>
      </c>
      <c r="D171" s="408" t="s">
        <v>2052</v>
      </c>
      <c r="E171" s="408">
        <v>45649</v>
      </c>
      <c r="F171" s="409">
        <v>45651</v>
      </c>
      <c r="G171" s="1443" t="s">
        <v>2705</v>
      </c>
      <c r="H171" s="408" t="s">
        <v>2969</v>
      </c>
      <c r="I171" s="1171">
        <v>45655</v>
      </c>
      <c r="J171" s="1171">
        <f>I171+32</f>
        <v>45687</v>
      </c>
      <c r="K171" s="1171">
        <f>I171+37</f>
        <v>45692</v>
      </c>
      <c r="L171" s="686"/>
      <c r="M171" s="686"/>
    </row>
    <row r="172" spans="1:13" s="14" customFormat="1" ht="21" hidden="1" customHeight="1" thickBot="1">
      <c r="A172" s="398"/>
      <c r="B172" s="398"/>
      <c r="C172" s="965"/>
      <c r="D172" s="414"/>
      <c r="E172" s="414"/>
      <c r="F172" s="415"/>
      <c r="G172" s="416"/>
      <c r="H172" s="414"/>
      <c r="I172" s="1172"/>
      <c r="J172" s="803" t="s">
        <v>701</v>
      </c>
      <c r="K172" s="803"/>
      <c r="L172" s="686"/>
      <c r="M172" s="686"/>
    </row>
    <row r="173" spans="1:13" s="14" customFormat="1" ht="21" hidden="1" customHeight="1" thickTop="1">
      <c r="A173" s="398"/>
      <c r="B173" s="398"/>
      <c r="C173" s="1443" t="s">
        <v>1973</v>
      </c>
      <c r="D173" s="408" t="s">
        <v>2054</v>
      </c>
      <c r="E173" s="408">
        <v>45653</v>
      </c>
      <c r="F173" s="409">
        <v>45655</v>
      </c>
      <c r="G173" s="1443" t="s">
        <v>2584</v>
      </c>
      <c r="H173" s="408" t="s">
        <v>2970</v>
      </c>
      <c r="I173" s="1171">
        <v>45657</v>
      </c>
      <c r="J173" s="1171">
        <f>I173+32</f>
        <v>45689</v>
      </c>
      <c r="K173" s="1171">
        <f>I173+37</f>
        <v>45694</v>
      </c>
      <c r="L173" s="686"/>
      <c r="M173" s="686"/>
    </row>
    <row r="174" spans="1:13" s="14" customFormat="1" ht="21" hidden="1" customHeight="1" thickBot="1">
      <c r="A174" s="398"/>
      <c r="B174" s="398"/>
      <c r="C174" s="965"/>
      <c r="D174" s="414"/>
      <c r="E174" s="414"/>
      <c r="F174" s="415"/>
      <c r="G174" s="416"/>
      <c r="H174" s="414"/>
      <c r="I174" s="1172"/>
      <c r="J174" s="803" t="s">
        <v>701</v>
      </c>
      <c r="K174" s="803" t="s">
        <v>701</v>
      </c>
      <c r="L174" s="686"/>
      <c r="M174" s="686"/>
    </row>
    <row r="175" spans="1:13" s="14" customFormat="1" ht="21" hidden="1" customHeight="1" thickTop="1">
      <c r="A175" s="398"/>
      <c r="B175" s="398"/>
      <c r="C175" s="1892" t="s">
        <v>2043</v>
      </c>
      <c r="D175" s="408" t="s">
        <v>2056</v>
      </c>
      <c r="E175" s="408">
        <v>45294</v>
      </c>
      <c r="F175" s="409">
        <v>45662</v>
      </c>
      <c r="G175" s="1443" t="s">
        <v>2103</v>
      </c>
      <c r="H175" s="408" t="s">
        <v>2971</v>
      </c>
      <c r="I175" s="1171">
        <v>45664</v>
      </c>
      <c r="J175" s="1171">
        <f>I175+32</f>
        <v>45696</v>
      </c>
      <c r="K175" s="1171">
        <f>I175+37</f>
        <v>45701</v>
      </c>
      <c r="L175" s="686"/>
      <c r="M175" s="686"/>
    </row>
    <row r="176" spans="1:13" s="14" customFormat="1" ht="21" hidden="1" customHeight="1" thickBot="1">
      <c r="A176" s="398"/>
      <c r="B176" s="398"/>
      <c r="C176" s="965"/>
      <c r="D176" s="414"/>
      <c r="E176" s="414"/>
      <c r="F176" s="415"/>
      <c r="G176" s="416"/>
      <c r="H176" s="414"/>
      <c r="I176" s="1172"/>
      <c r="J176" s="803" t="s">
        <v>701</v>
      </c>
      <c r="K176" s="803"/>
      <c r="L176" s="686"/>
      <c r="M176" s="686"/>
    </row>
    <row r="177" spans="1:13" s="14" customFormat="1" ht="21" hidden="1" customHeight="1" thickTop="1">
      <c r="A177" s="398" t="s">
        <v>1941</v>
      </c>
      <c r="B177" s="398"/>
      <c r="C177" s="1443" t="s">
        <v>2040</v>
      </c>
      <c r="D177" s="408" t="s">
        <v>2058</v>
      </c>
      <c r="E177" s="408">
        <v>45669</v>
      </c>
      <c r="F177" s="409">
        <v>45671</v>
      </c>
      <c r="G177" s="1443" t="s">
        <v>2592</v>
      </c>
      <c r="H177" s="408" t="s">
        <v>2972</v>
      </c>
      <c r="I177" s="1171">
        <v>45671</v>
      </c>
      <c r="J177" s="1171">
        <f>I177+32</f>
        <v>45703</v>
      </c>
      <c r="K177" s="1171">
        <f>I177+37</f>
        <v>45708</v>
      </c>
      <c r="L177" s="686"/>
      <c r="M177" s="686"/>
    </row>
    <row r="178" spans="1:13" s="14" customFormat="1" ht="21" hidden="1" customHeight="1" thickBot="1">
      <c r="A178" s="398"/>
      <c r="B178" s="398"/>
      <c r="C178" s="965"/>
      <c r="D178" s="414"/>
      <c r="E178" s="414"/>
      <c r="F178" s="415"/>
      <c r="G178" s="416"/>
      <c r="H178" s="414"/>
      <c r="I178" s="1172"/>
      <c r="J178" s="803" t="s">
        <v>701</v>
      </c>
      <c r="K178" s="803" t="s">
        <v>701</v>
      </c>
      <c r="L178" s="686"/>
      <c r="M178" s="686"/>
    </row>
    <row r="179" spans="1:13" s="14" customFormat="1" ht="21" hidden="1" customHeight="1" thickTop="1">
      <c r="A179" s="398" t="s">
        <v>2046</v>
      </c>
      <c r="B179" s="398"/>
      <c r="C179" s="1443" t="s">
        <v>1877</v>
      </c>
      <c r="D179" s="408" t="s">
        <v>2060</v>
      </c>
      <c r="E179" s="408">
        <v>45673</v>
      </c>
      <c r="F179" s="409">
        <v>45676</v>
      </c>
      <c r="G179" s="1443" t="s">
        <v>2630</v>
      </c>
      <c r="H179" s="408" t="s">
        <v>2973</v>
      </c>
      <c r="I179" s="1171">
        <v>45682</v>
      </c>
      <c r="J179" s="1171">
        <f>I179+32</f>
        <v>45714</v>
      </c>
      <c r="K179" s="1171">
        <f>I179+37</f>
        <v>45719</v>
      </c>
      <c r="L179" s="686"/>
      <c r="M179" s="686"/>
    </row>
    <row r="180" spans="1:13" s="14" customFormat="1" ht="21" hidden="1" customHeight="1" thickBot="1">
      <c r="A180" s="965" t="s">
        <v>2046</v>
      </c>
      <c r="B180" s="3346"/>
      <c r="C180" s="965" t="s">
        <v>2062</v>
      </c>
      <c r="D180" s="414" t="s">
        <v>2063</v>
      </c>
      <c r="E180" s="414">
        <v>45678</v>
      </c>
      <c r="F180" s="415">
        <v>45681</v>
      </c>
      <c r="G180" s="416"/>
      <c r="H180" s="414"/>
      <c r="I180" s="1172"/>
      <c r="J180" s="803" t="s">
        <v>701</v>
      </c>
      <c r="K180" s="803"/>
      <c r="L180" s="686"/>
      <c r="M180" s="686"/>
    </row>
    <row r="181" spans="1:13" s="14" customFormat="1" ht="21" hidden="1" customHeight="1" thickTop="1">
      <c r="A181" s="398" t="s">
        <v>2049</v>
      </c>
      <c r="B181" s="398"/>
      <c r="C181" s="2865" t="s">
        <v>2046</v>
      </c>
      <c r="D181" s="1039" t="s">
        <v>2064</v>
      </c>
      <c r="E181" s="1039">
        <v>45680</v>
      </c>
      <c r="F181" s="1040">
        <v>45683</v>
      </c>
      <c r="G181" s="1443" t="s">
        <v>2639</v>
      </c>
      <c r="H181" s="408" t="s">
        <v>2974</v>
      </c>
      <c r="I181" s="1171">
        <v>45685</v>
      </c>
      <c r="J181" s="1171">
        <f>I181+32</f>
        <v>45717</v>
      </c>
      <c r="K181" s="1171">
        <f>I181+37</f>
        <v>45722</v>
      </c>
      <c r="L181" s="686"/>
      <c r="M181" s="686"/>
    </row>
    <row r="182" spans="1:13" s="14" customFormat="1" ht="21" hidden="1" customHeight="1" thickBot="1">
      <c r="A182" s="398" t="s">
        <v>1939</v>
      </c>
      <c r="B182" s="398"/>
      <c r="C182" s="965" t="s">
        <v>2066</v>
      </c>
      <c r="D182" s="414" t="s">
        <v>2067</v>
      </c>
      <c r="E182" s="414">
        <v>45682</v>
      </c>
      <c r="F182" s="415">
        <v>45684</v>
      </c>
      <c r="G182" s="416"/>
      <c r="H182" s="414"/>
      <c r="I182" s="1172"/>
      <c r="J182" s="803" t="s">
        <v>701</v>
      </c>
      <c r="K182" s="803" t="s">
        <v>701</v>
      </c>
      <c r="L182" s="686"/>
      <c r="M182" s="686"/>
    </row>
    <row r="183" spans="1:13" s="14" customFormat="1" ht="21" hidden="1" customHeight="1" thickTop="1">
      <c r="A183" s="398"/>
      <c r="B183" s="398"/>
      <c r="C183" s="2865" t="s">
        <v>1939</v>
      </c>
      <c r="D183" s="1039" t="s">
        <v>2068</v>
      </c>
      <c r="E183" s="1039">
        <v>45687</v>
      </c>
      <c r="F183" s="1040">
        <v>45690</v>
      </c>
      <c r="G183" s="1443" t="s">
        <v>2975</v>
      </c>
      <c r="H183" s="408" t="s">
        <v>2976</v>
      </c>
      <c r="I183" s="1171">
        <v>45692</v>
      </c>
      <c r="J183" s="1171">
        <f>I183+32</f>
        <v>45724</v>
      </c>
      <c r="K183" s="1171">
        <f>I183+37</f>
        <v>45729</v>
      </c>
      <c r="L183" s="686"/>
      <c r="M183" s="686"/>
    </row>
    <row r="184" spans="1:13" s="14" customFormat="1" ht="21" hidden="1" customHeight="1" thickBot="1">
      <c r="A184" s="398" t="s">
        <v>1973</v>
      </c>
      <c r="B184" s="398"/>
      <c r="C184" s="965" t="s">
        <v>2040</v>
      </c>
      <c r="D184" s="414" t="s">
        <v>2070</v>
      </c>
      <c r="E184" s="414">
        <v>45690</v>
      </c>
      <c r="F184" s="415">
        <v>45692</v>
      </c>
      <c r="G184" s="416"/>
      <c r="H184" s="414"/>
      <c r="I184" s="1172"/>
      <c r="J184" s="803" t="s">
        <v>701</v>
      </c>
      <c r="K184" s="803"/>
      <c r="L184" s="686"/>
      <c r="M184" s="686"/>
    </row>
    <row r="185" spans="1:13" s="14" customFormat="1" ht="20.25" hidden="1" thickTop="1">
      <c r="A185" s="398" t="s">
        <v>1941</v>
      </c>
      <c r="B185" s="398"/>
      <c r="C185" s="1443" t="s">
        <v>2013</v>
      </c>
      <c r="D185" s="408" t="s">
        <v>2071</v>
      </c>
      <c r="E185" s="408">
        <v>45693</v>
      </c>
      <c r="F185" s="409">
        <v>45696</v>
      </c>
      <c r="G185" s="1863" t="s">
        <v>404</v>
      </c>
      <c r="H185" s="408" t="s">
        <v>2977</v>
      </c>
      <c r="I185" s="1171">
        <v>45699</v>
      </c>
      <c r="J185" s="1173"/>
      <c r="K185" s="1173"/>
      <c r="L185" s="686"/>
      <c r="M185" s="686"/>
    </row>
    <row r="186" spans="1:13" s="14" customFormat="1" ht="20.25" hidden="1" thickBot="1">
      <c r="A186" s="398"/>
      <c r="B186" s="398"/>
      <c r="C186" s="965"/>
      <c r="D186" s="414"/>
      <c r="E186" s="414"/>
      <c r="F186" s="415"/>
      <c r="G186" s="416"/>
      <c r="H186" s="414"/>
      <c r="I186" s="1172"/>
      <c r="J186" s="803" t="s">
        <v>701</v>
      </c>
      <c r="K186" s="803"/>
      <c r="L186" s="686"/>
      <c r="M186" s="686"/>
    </row>
    <row r="187" spans="1:13" s="14" customFormat="1" ht="19.5">
      <c r="A187" s="398"/>
      <c r="B187" s="398"/>
      <c r="C187" s="18"/>
      <c r="D187" s="400"/>
      <c r="E187" s="400"/>
      <c r="F187" s="400"/>
      <c r="G187" s="430"/>
      <c r="H187" s="400"/>
      <c r="I187" s="11"/>
      <c r="J187"/>
      <c r="K187"/>
      <c r="L187" s="686"/>
      <c r="M187" s="686"/>
    </row>
    <row r="188" spans="1:13" s="14" customFormat="1" ht="26.25">
      <c r="A188" s="684"/>
      <c r="B188" s="684"/>
      <c r="C188" s="18" t="s">
        <v>2073</v>
      </c>
      <c r="D188" s="3143" t="s">
        <v>2824</v>
      </c>
      <c r="E188" s="400"/>
      <c r="F188" s="400"/>
      <c r="G188" s="430"/>
      <c r="H188" s="400"/>
      <c r="I188" s="11"/>
      <c r="J188"/>
      <c r="K188"/>
      <c r="L188" s="686"/>
      <c r="M188" s="686"/>
    </row>
    <row r="189" spans="1:13" s="14" customFormat="1" ht="30" customHeight="1">
      <c r="A189" s="684"/>
      <c r="B189" s="684" t="s">
        <v>1794</v>
      </c>
      <c r="C189" s="45" t="s">
        <v>752</v>
      </c>
      <c r="D189" s="400"/>
      <c r="E189" s="401" t="s">
        <v>96</v>
      </c>
      <c r="F189" s="404" t="s">
        <v>1647</v>
      </c>
      <c r="G189" s="404" t="s">
        <v>138</v>
      </c>
      <c r="H189" s="3555" t="s">
        <v>2074</v>
      </c>
      <c r="I189" s="3555" t="s">
        <v>2075</v>
      </c>
      <c r="K189" s="686"/>
      <c r="L189" s="686"/>
    </row>
    <row r="190" spans="1:13" s="14" customFormat="1" ht="20.25" thickBot="1">
      <c r="A190" s="684"/>
      <c r="B190" s="684"/>
      <c r="C190" s="799" t="s">
        <v>2825</v>
      </c>
      <c r="D190" s="2870" t="s">
        <v>2077</v>
      </c>
      <c r="E190" s="15"/>
      <c r="F190" s="406" t="s">
        <v>2978</v>
      </c>
      <c r="G190" s="406" t="s">
        <v>2503</v>
      </c>
      <c r="H190" s="1063"/>
      <c r="I190" s="1063"/>
      <c r="K190" s="686"/>
      <c r="L190" s="686"/>
    </row>
    <row r="191" spans="1:13" s="14" customFormat="1" ht="26.25" hidden="1" thickTop="1">
      <c r="A191" s="398"/>
      <c r="B191" s="684">
        <v>8</v>
      </c>
      <c r="C191" s="1863" t="s">
        <v>404</v>
      </c>
      <c r="D191" s="412" t="s">
        <v>2979</v>
      </c>
      <c r="E191" s="412">
        <v>45708</v>
      </c>
      <c r="F191" s="453"/>
      <c r="G191" s="2755" t="s">
        <v>2980</v>
      </c>
      <c r="H191" s="1063">
        <v>45708</v>
      </c>
      <c r="I191" s="1063">
        <v>45343</v>
      </c>
      <c r="K191" s="686"/>
      <c r="L191" s="686"/>
    </row>
    <row r="192" spans="1:13" s="14" customFormat="1" ht="19.5" hidden="1">
      <c r="A192" s="398" t="s">
        <v>2981</v>
      </c>
      <c r="B192" s="684">
        <v>9</v>
      </c>
      <c r="C192" s="1615" t="s">
        <v>2982</v>
      </c>
      <c r="D192" s="775" t="s">
        <v>2983</v>
      </c>
      <c r="E192" s="775">
        <v>38410</v>
      </c>
      <c r="F192" s="775">
        <f>E192+30</f>
        <v>38440</v>
      </c>
      <c r="G192" s="775">
        <f>E192+35</f>
        <v>38445</v>
      </c>
      <c r="H192" s="1063">
        <v>45349</v>
      </c>
      <c r="I192" s="1063">
        <v>45350</v>
      </c>
      <c r="K192" s="686"/>
      <c r="L192" s="686"/>
    </row>
    <row r="193" spans="1:12" s="14" customFormat="1" ht="19.5" hidden="1">
      <c r="A193" s="398" t="s">
        <v>2984</v>
      </c>
      <c r="B193" s="684">
        <v>10</v>
      </c>
      <c r="C193" s="1615" t="s">
        <v>2985</v>
      </c>
      <c r="D193" s="775" t="s">
        <v>126</v>
      </c>
      <c r="E193" s="775">
        <v>45723</v>
      </c>
      <c r="F193" s="775">
        <f t="shared" ref="F193" si="52">E193+30</f>
        <v>45753</v>
      </c>
      <c r="G193" s="775">
        <f t="shared" ref="G193" si="53">E193+35</f>
        <v>45758</v>
      </c>
      <c r="H193" s="1063">
        <v>45722</v>
      </c>
      <c r="I193" s="1063">
        <v>45358</v>
      </c>
      <c r="K193" s="686"/>
      <c r="L193" s="686"/>
    </row>
    <row r="194" spans="1:12" s="14" customFormat="1" ht="19.5" hidden="1">
      <c r="A194" s="398"/>
      <c r="B194" s="684">
        <v>11</v>
      </c>
      <c r="C194" s="1615" t="s">
        <v>2986</v>
      </c>
      <c r="D194" s="775" t="s">
        <v>2983</v>
      </c>
      <c r="E194" s="775">
        <v>45731</v>
      </c>
      <c r="F194" s="775">
        <f>E194+30</f>
        <v>45761</v>
      </c>
      <c r="G194" s="775">
        <f>E194+35</f>
        <v>45766</v>
      </c>
      <c r="H194" s="1063">
        <v>45729</v>
      </c>
      <c r="I194" s="1063">
        <v>45365</v>
      </c>
      <c r="K194" s="686"/>
      <c r="L194" s="686"/>
    </row>
    <row r="195" spans="1:12" s="14" customFormat="1" ht="25.5" hidden="1">
      <c r="A195" s="398"/>
      <c r="B195" s="684">
        <v>12</v>
      </c>
      <c r="C195" s="1795" t="s">
        <v>404</v>
      </c>
      <c r="D195" s="775" t="s">
        <v>2983</v>
      </c>
      <c r="E195" s="775">
        <v>45371</v>
      </c>
      <c r="F195" s="2889"/>
      <c r="G195" s="3085" t="s">
        <v>2987</v>
      </c>
      <c r="H195" s="1063">
        <v>45736</v>
      </c>
      <c r="I195" s="1063">
        <v>45372</v>
      </c>
      <c r="K195" s="686"/>
      <c r="L195" s="686"/>
    </row>
    <row r="196" spans="1:12" s="14" customFormat="1" ht="19.5" hidden="1">
      <c r="A196" s="398"/>
      <c r="B196" s="684">
        <v>13</v>
      </c>
      <c r="C196" s="1615" t="s">
        <v>2988</v>
      </c>
      <c r="D196" s="775" t="s">
        <v>2314</v>
      </c>
      <c r="E196" s="775">
        <v>45744</v>
      </c>
      <c r="F196" s="775">
        <f>E196+30</f>
        <v>45774</v>
      </c>
      <c r="G196" s="775">
        <f>E196+35</f>
        <v>45779</v>
      </c>
      <c r="H196" s="1063">
        <v>45743</v>
      </c>
      <c r="I196" s="1063">
        <v>45379</v>
      </c>
      <c r="K196" s="686"/>
      <c r="L196" s="686"/>
    </row>
    <row r="197" spans="1:12" s="14" customFormat="1" ht="19.5" hidden="1">
      <c r="A197" s="398"/>
      <c r="B197" s="684">
        <v>14</v>
      </c>
      <c r="C197" s="1615" t="s">
        <v>2989</v>
      </c>
      <c r="D197" s="775" t="s">
        <v>2990</v>
      </c>
      <c r="E197" s="775">
        <v>45751</v>
      </c>
      <c r="F197" s="775">
        <f>E197+30</f>
        <v>45781</v>
      </c>
      <c r="G197" s="775">
        <f>E197+35</f>
        <v>45786</v>
      </c>
      <c r="H197" s="1063">
        <v>45750</v>
      </c>
      <c r="I197" s="1063">
        <v>45386</v>
      </c>
      <c r="K197" s="686"/>
      <c r="L197" s="686"/>
    </row>
    <row r="198" spans="1:12" s="14" customFormat="1" ht="38.25" hidden="1">
      <c r="A198" s="398"/>
      <c r="B198" s="684">
        <v>15</v>
      </c>
      <c r="C198" s="1795" t="s">
        <v>404</v>
      </c>
      <c r="D198" s="775" t="s">
        <v>2318</v>
      </c>
      <c r="E198" s="775">
        <v>45392</v>
      </c>
      <c r="F198" s="3085" t="s">
        <v>2991</v>
      </c>
      <c r="G198" s="3085" t="s">
        <v>2992</v>
      </c>
      <c r="H198" s="1063">
        <v>45757</v>
      </c>
      <c r="I198" s="1063">
        <v>45393</v>
      </c>
      <c r="K198" s="686"/>
      <c r="L198" s="686"/>
    </row>
    <row r="199" spans="1:12" s="14" customFormat="1" ht="19.5" hidden="1">
      <c r="A199" s="398"/>
      <c r="B199" s="684">
        <v>16</v>
      </c>
      <c r="C199" s="1615" t="s">
        <v>2993</v>
      </c>
      <c r="D199" s="775" t="s">
        <v>2065</v>
      </c>
      <c r="E199" s="775">
        <v>45766</v>
      </c>
      <c r="F199" s="775">
        <f t="shared" ref="F199:F201" si="54">E199+30</f>
        <v>45796</v>
      </c>
      <c r="G199" s="775">
        <f t="shared" ref="G199:G200" si="55">E199+35</f>
        <v>45801</v>
      </c>
      <c r="H199" s="1063">
        <v>45764</v>
      </c>
      <c r="I199" s="1063">
        <v>45400</v>
      </c>
      <c r="K199" s="686"/>
      <c r="L199" s="686"/>
    </row>
    <row r="200" spans="1:12" s="14" customFormat="1" ht="19.5" hidden="1">
      <c r="A200" s="398"/>
      <c r="B200" s="684">
        <v>17</v>
      </c>
      <c r="C200" s="1443" t="s">
        <v>2994</v>
      </c>
      <c r="D200" s="775" t="s">
        <v>2006</v>
      </c>
      <c r="E200" s="775">
        <v>45772</v>
      </c>
      <c r="F200" s="775">
        <f t="shared" si="54"/>
        <v>45802</v>
      </c>
      <c r="G200" s="775">
        <f t="shared" si="55"/>
        <v>45807</v>
      </c>
      <c r="H200" s="1063">
        <v>45771</v>
      </c>
      <c r="I200" s="1063">
        <v>45407</v>
      </c>
      <c r="K200" s="686"/>
      <c r="L200" s="686"/>
    </row>
    <row r="201" spans="1:12" s="14" customFormat="1" ht="19.5" hidden="1">
      <c r="A201" s="398"/>
      <c r="B201" s="684">
        <v>18</v>
      </c>
      <c r="C201" s="1455" t="s">
        <v>2995</v>
      </c>
      <c r="D201" s="775" t="s">
        <v>2996</v>
      </c>
      <c r="E201" s="775">
        <v>45780</v>
      </c>
      <c r="F201" s="775">
        <f t="shared" si="54"/>
        <v>45810</v>
      </c>
      <c r="G201" s="2889">
        <f t="shared" ref="G201:G219" si="56">E201+35</f>
        <v>45815</v>
      </c>
      <c r="H201" s="1063">
        <v>45778</v>
      </c>
      <c r="I201" s="1063">
        <v>45414</v>
      </c>
      <c r="K201" s="686"/>
      <c r="L201" s="686"/>
    </row>
    <row r="202" spans="1:12" s="14" customFormat="1" ht="19.5" hidden="1">
      <c r="A202" s="398"/>
      <c r="B202" s="684">
        <v>19</v>
      </c>
      <c r="C202" s="1455" t="s">
        <v>2997</v>
      </c>
      <c r="D202" s="775" t="s">
        <v>2840</v>
      </c>
      <c r="E202" s="775">
        <v>45798</v>
      </c>
      <c r="F202" s="775">
        <f>E202+30</f>
        <v>45828</v>
      </c>
      <c r="G202" s="2889">
        <f t="shared" si="56"/>
        <v>45833</v>
      </c>
      <c r="H202" s="1063">
        <v>45785</v>
      </c>
      <c r="I202" s="1063">
        <v>45421</v>
      </c>
      <c r="K202" s="686"/>
      <c r="L202" s="686"/>
    </row>
    <row r="203" spans="1:12" s="14" customFormat="1" ht="19.5" hidden="1">
      <c r="A203" s="398"/>
      <c r="B203" s="684">
        <v>20</v>
      </c>
      <c r="C203" s="1703" t="s">
        <v>404</v>
      </c>
      <c r="D203" s="775" t="s">
        <v>2318</v>
      </c>
      <c r="E203" s="775">
        <v>45427</v>
      </c>
      <c r="F203" s="2889">
        <f t="shared" ref="F203:F205" si="57">E203+30</f>
        <v>45457</v>
      </c>
      <c r="G203" s="2889">
        <f t="shared" si="56"/>
        <v>45462</v>
      </c>
      <c r="H203" s="1063">
        <v>45792</v>
      </c>
      <c r="I203" s="1063">
        <v>45428</v>
      </c>
      <c r="K203" s="686"/>
      <c r="L203" s="686"/>
    </row>
    <row r="204" spans="1:12" s="14" customFormat="1" ht="19.5" hidden="1">
      <c r="A204" s="398"/>
      <c r="B204" s="684">
        <v>21</v>
      </c>
      <c r="C204" s="1455" t="s">
        <v>2998</v>
      </c>
      <c r="D204" s="775" t="s">
        <v>2999</v>
      </c>
      <c r="E204" s="775">
        <v>45800</v>
      </c>
      <c r="F204" s="775">
        <f t="shared" si="57"/>
        <v>45830</v>
      </c>
      <c r="G204" s="2889">
        <f t="shared" si="56"/>
        <v>45835</v>
      </c>
      <c r="H204" s="1063">
        <v>45799</v>
      </c>
      <c r="I204" s="1063">
        <v>45435</v>
      </c>
      <c r="K204" s="686"/>
      <c r="L204" s="686"/>
    </row>
    <row r="205" spans="1:12" s="14" customFormat="1" ht="19.5" hidden="1">
      <c r="A205" s="398"/>
      <c r="B205" s="684">
        <v>22</v>
      </c>
      <c r="C205" s="1455" t="s">
        <v>3000</v>
      </c>
      <c r="D205" s="775" t="s">
        <v>3001</v>
      </c>
      <c r="E205" s="775">
        <v>45806</v>
      </c>
      <c r="F205" s="775">
        <f t="shared" si="57"/>
        <v>45836</v>
      </c>
      <c r="G205" s="2889">
        <f t="shared" si="56"/>
        <v>45841</v>
      </c>
      <c r="H205" s="1063">
        <v>45806</v>
      </c>
      <c r="I205" s="1063">
        <v>45442</v>
      </c>
      <c r="K205" s="686"/>
      <c r="L205" s="686"/>
    </row>
    <row r="206" spans="1:12" s="14" customFormat="1" ht="19.5" hidden="1">
      <c r="A206" s="398"/>
      <c r="B206" s="684">
        <v>23</v>
      </c>
      <c r="C206" s="3341" t="s">
        <v>3002</v>
      </c>
      <c r="D206" s="3339" t="s">
        <v>116</v>
      </c>
      <c r="E206" s="3339">
        <v>45815</v>
      </c>
      <c r="F206" s="3339">
        <f t="shared" ref="F206:F210" si="58">E206+30</f>
        <v>45845</v>
      </c>
      <c r="G206" s="2889">
        <f t="shared" si="56"/>
        <v>45850</v>
      </c>
      <c r="H206" s="1063">
        <v>45813</v>
      </c>
      <c r="I206" s="1063">
        <v>45449</v>
      </c>
      <c r="K206" s="686"/>
      <c r="L206" s="686"/>
    </row>
    <row r="207" spans="1:12" s="14" customFormat="1" ht="19.5" hidden="1">
      <c r="A207" s="398"/>
      <c r="B207" s="3345" t="s">
        <v>2119</v>
      </c>
      <c r="C207" s="3341" t="s">
        <v>3003</v>
      </c>
      <c r="D207" s="3339" t="s">
        <v>3004</v>
      </c>
      <c r="E207" s="3339">
        <v>45824</v>
      </c>
      <c r="F207" s="3339">
        <f t="shared" si="58"/>
        <v>45854</v>
      </c>
      <c r="G207" s="2889">
        <f t="shared" si="56"/>
        <v>45859</v>
      </c>
      <c r="H207" s="1063">
        <v>45820</v>
      </c>
      <c r="I207" s="1063">
        <v>45456</v>
      </c>
      <c r="K207" s="686"/>
      <c r="L207" s="686"/>
    </row>
    <row r="208" spans="1:12" s="14" customFormat="1" ht="19.5" hidden="1">
      <c r="A208" s="398"/>
      <c r="B208" s="3345" t="s">
        <v>2122</v>
      </c>
      <c r="C208" s="3341" t="s">
        <v>3005</v>
      </c>
      <c r="D208" s="3339" t="s">
        <v>116</v>
      </c>
      <c r="E208" s="3339">
        <v>45833</v>
      </c>
      <c r="F208" s="3339">
        <f t="shared" si="58"/>
        <v>45863</v>
      </c>
      <c r="G208" s="2889">
        <f t="shared" si="56"/>
        <v>45868</v>
      </c>
      <c r="H208" s="1063">
        <v>45827</v>
      </c>
      <c r="I208" s="1063">
        <v>45463</v>
      </c>
      <c r="K208" s="686"/>
      <c r="L208" s="686"/>
    </row>
    <row r="209" spans="1:12" s="14" customFormat="1" ht="19.5" hidden="1">
      <c r="A209" s="398" t="s">
        <v>3006</v>
      </c>
      <c r="B209" s="3345" t="s">
        <v>2125</v>
      </c>
      <c r="C209" s="3341" t="s">
        <v>3007</v>
      </c>
      <c r="D209" s="3339" t="s">
        <v>158</v>
      </c>
      <c r="E209" s="3339">
        <v>45471</v>
      </c>
      <c r="F209" s="3339">
        <f t="shared" si="58"/>
        <v>45501</v>
      </c>
      <c r="G209" s="2889">
        <f t="shared" si="56"/>
        <v>45506</v>
      </c>
      <c r="H209" s="1063">
        <v>45834</v>
      </c>
      <c r="I209" s="1063">
        <v>45470</v>
      </c>
      <c r="K209" s="686"/>
      <c r="L209" s="686"/>
    </row>
    <row r="210" spans="1:12" s="14" customFormat="1" ht="19.5" hidden="1">
      <c r="A210" s="398" t="s">
        <v>3008</v>
      </c>
      <c r="B210" s="3345" t="s">
        <v>2128</v>
      </c>
      <c r="C210" s="1455" t="s">
        <v>3009</v>
      </c>
      <c r="D210" s="2115" t="s">
        <v>3010</v>
      </c>
      <c r="E210" s="2115">
        <v>45481</v>
      </c>
      <c r="F210" s="2115">
        <f t="shared" si="58"/>
        <v>45511</v>
      </c>
      <c r="G210" s="2128">
        <f>E210+35</f>
        <v>45516</v>
      </c>
      <c r="H210" s="1063">
        <v>45841</v>
      </c>
      <c r="I210" s="1063">
        <v>45477</v>
      </c>
      <c r="K210" s="686"/>
      <c r="L210" s="686"/>
    </row>
    <row r="211" spans="1:12" s="14" customFormat="1" ht="19.5" hidden="1">
      <c r="A211" s="398" t="s">
        <v>3011</v>
      </c>
      <c r="B211" s="3345" t="s">
        <v>2131</v>
      </c>
      <c r="C211" s="1464" t="s">
        <v>3012</v>
      </c>
      <c r="D211" s="775" t="s">
        <v>3013</v>
      </c>
      <c r="E211" s="775">
        <v>45485</v>
      </c>
      <c r="F211" s="775">
        <f>E211+30</f>
        <v>45515</v>
      </c>
      <c r="G211" s="2889">
        <f t="shared" si="56"/>
        <v>45520</v>
      </c>
      <c r="H211" s="1063">
        <v>45848</v>
      </c>
      <c r="I211" s="1063">
        <v>45484</v>
      </c>
      <c r="K211" s="686"/>
      <c r="L211" s="686"/>
    </row>
    <row r="212" spans="1:12" s="14" customFormat="1" ht="19.5" hidden="1">
      <c r="A212" s="398"/>
      <c r="B212" s="3345" t="s">
        <v>2134</v>
      </c>
      <c r="C212" s="1464" t="s">
        <v>3014</v>
      </c>
      <c r="D212" s="775" t="s">
        <v>3015</v>
      </c>
      <c r="E212" s="775">
        <v>45492</v>
      </c>
      <c r="F212" s="775">
        <f t="shared" ref="F212:F219" si="59">E212+30</f>
        <v>45522</v>
      </c>
      <c r="G212" s="2889">
        <f t="shared" si="56"/>
        <v>45527</v>
      </c>
      <c r="H212" s="1063">
        <v>45855</v>
      </c>
      <c r="I212" s="1063">
        <v>45491</v>
      </c>
      <c r="K212" s="686"/>
      <c r="L212" s="686"/>
    </row>
    <row r="213" spans="1:12" s="14" customFormat="1" ht="19.5" hidden="1">
      <c r="A213" s="398"/>
      <c r="B213" s="3345" t="s">
        <v>2138</v>
      </c>
      <c r="C213" s="1464" t="s">
        <v>3016</v>
      </c>
      <c r="D213" s="775" t="s">
        <v>3017</v>
      </c>
      <c r="E213" s="775">
        <v>45865</v>
      </c>
      <c r="F213" s="775">
        <f t="shared" si="59"/>
        <v>45895</v>
      </c>
      <c r="G213" s="2889">
        <f t="shared" si="56"/>
        <v>45900</v>
      </c>
      <c r="H213" s="1063">
        <v>45862</v>
      </c>
      <c r="I213" s="1063">
        <v>45498</v>
      </c>
      <c r="K213" s="686"/>
      <c r="L213" s="686"/>
    </row>
    <row r="214" spans="1:12" s="14" customFormat="1" ht="20.25" hidden="1" thickTop="1">
      <c r="A214" s="398"/>
      <c r="B214" s="3345" t="s">
        <v>2142</v>
      </c>
      <c r="C214" s="3344" t="s">
        <v>2982</v>
      </c>
      <c r="D214" s="3339" t="s">
        <v>148</v>
      </c>
      <c r="E214" s="3339">
        <v>45505</v>
      </c>
      <c r="F214" s="3339">
        <f t="shared" si="59"/>
        <v>45535</v>
      </c>
      <c r="G214" s="2889">
        <f t="shared" si="56"/>
        <v>45540</v>
      </c>
      <c r="H214" s="1063">
        <v>45869</v>
      </c>
      <c r="I214" s="1063">
        <v>45505</v>
      </c>
      <c r="K214" s="686"/>
      <c r="L214" s="686"/>
    </row>
    <row r="215" spans="1:12" s="14" customFormat="1" ht="20.25" hidden="1" thickTop="1">
      <c r="A215" s="398"/>
      <c r="B215" s="3345" t="s">
        <v>2145</v>
      </c>
      <c r="C215" s="3344" t="s">
        <v>3018</v>
      </c>
      <c r="D215" s="3339" t="s">
        <v>3019</v>
      </c>
      <c r="E215" s="3339">
        <v>45516</v>
      </c>
      <c r="F215" s="3339">
        <f t="shared" ref="F215:F217" si="60">E215+30</f>
        <v>45546</v>
      </c>
      <c r="G215" s="2889">
        <f t="shared" ref="G215:G217" si="61">E215+35</f>
        <v>45551</v>
      </c>
      <c r="H215" s="1063">
        <v>45876</v>
      </c>
      <c r="I215" s="1063">
        <f>H215+1</f>
        <v>45877</v>
      </c>
      <c r="K215" s="686"/>
      <c r="L215" s="686"/>
    </row>
    <row r="216" spans="1:12" s="14" customFormat="1" ht="19.5" hidden="1">
      <c r="A216" s="398"/>
      <c r="B216" s="3345" t="s">
        <v>2147</v>
      </c>
      <c r="C216" s="3344" t="s">
        <v>3020</v>
      </c>
      <c r="D216" s="3339" t="s">
        <v>2314</v>
      </c>
      <c r="E216" s="3339">
        <v>45523</v>
      </c>
      <c r="F216" s="3339">
        <f t="shared" si="60"/>
        <v>45553</v>
      </c>
      <c r="G216" s="2889">
        <f t="shared" si="61"/>
        <v>45558</v>
      </c>
      <c r="H216" s="1063">
        <v>45883</v>
      </c>
      <c r="I216" s="1063">
        <f t="shared" ref="I216:I219" si="62">H216+1</f>
        <v>45884</v>
      </c>
      <c r="K216" s="686"/>
      <c r="L216" s="686"/>
    </row>
    <row r="217" spans="1:12" s="14" customFormat="1" ht="20.25" hidden="1" thickTop="1">
      <c r="A217" s="398"/>
      <c r="B217" s="3345" t="s">
        <v>2150</v>
      </c>
      <c r="C217" s="3344" t="s">
        <v>3021</v>
      </c>
      <c r="D217" s="3339" t="s">
        <v>148</v>
      </c>
      <c r="E217" s="3339">
        <v>45898</v>
      </c>
      <c r="F217" s="3339">
        <f t="shared" si="60"/>
        <v>45928</v>
      </c>
      <c r="G217" s="2889">
        <f t="shared" si="61"/>
        <v>45933</v>
      </c>
      <c r="H217" s="1063">
        <v>45890</v>
      </c>
      <c r="I217" s="1063">
        <f t="shared" si="62"/>
        <v>45891</v>
      </c>
      <c r="K217" s="686"/>
      <c r="L217" s="686"/>
    </row>
    <row r="218" spans="1:12" s="14" customFormat="1" ht="19.5" hidden="1">
      <c r="A218" s="398"/>
      <c r="B218" s="3345" t="s">
        <v>2153</v>
      </c>
      <c r="C218" s="3342" t="s">
        <v>404</v>
      </c>
      <c r="D218" s="3733" t="s">
        <v>2990</v>
      </c>
      <c r="E218" s="2889">
        <v>45546</v>
      </c>
      <c r="F218" s="2889">
        <f>E218+30</f>
        <v>45576</v>
      </c>
      <c r="G218" s="2889">
        <f>E218+35</f>
        <v>45581</v>
      </c>
      <c r="H218" s="1063">
        <v>45897</v>
      </c>
      <c r="I218" s="1063">
        <f t="shared" si="62"/>
        <v>45898</v>
      </c>
      <c r="K218" s="686"/>
      <c r="L218" s="686"/>
    </row>
    <row r="219" spans="1:12" s="14" customFormat="1" ht="20.25" hidden="1" thickTop="1">
      <c r="A219" s="398"/>
      <c r="B219" s="3345" t="s">
        <v>2157</v>
      </c>
      <c r="C219" s="3390" t="s">
        <v>3022</v>
      </c>
      <c r="D219" s="3391" t="s">
        <v>3013</v>
      </c>
      <c r="E219" s="3391">
        <v>45541</v>
      </c>
      <c r="F219" s="3391">
        <f t="shared" si="59"/>
        <v>45571</v>
      </c>
      <c r="G219" s="2889">
        <f t="shared" si="56"/>
        <v>45576</v>
      </c>
      <c r="H219" s="1063">
        <v>45904</v>
      </c>
      <c r="I219" s="1063">
        <f t="shared" si="62"/>
        <v>45905</v>
      </c>
      <c r="K219" s="686"/>
      <c r="L219" s="686"/>
    </row>
    <row r="220" spans="1:12" s="14" customFormat="1" ht="19.5" hidden="1">
      <c r="A220" s="398"/>
      <c r="B220" s="3345" t="s">
        <v>2161</v>
      </c>
      <c r="C220" s="3698" t="s">
        <v>404</v>
      </c>
      <c r="D220" s="3699" t="s">
        <v>2069</v>
      </c>
      <c r="E220" s="2889">
        <v>45546</v>
      </c>
      <c r="F220" s="2889">
        <f t="shared" ref="F220:F222" si="63">E220+30</f>
        <v>45576</v>
      </c>
      <c r="G220" s="2889">
        <f t="shared" ref="G220:G222" si="64">E220+35</f>
        <v>45581</v>
      </c>
      <c r="H220" s="1063">
        <v>45911</v>
      </c>
      <c r="I220" s="1063">
        <f t="shared" ref="I220:I222" si="65">H220+1</f>
        <v>45912</v>
      </c>
      <c r="K220" s="686"/>
      <c r="L220" s="686"/>
    </row>
    <row r="221" spans="1:12" s="14" customFormat="1" ht="19.5" hidden="1">
      <c r="A221" s="398"/>
      <c r="B221" s="3345" t="s">
        <v>2165</v>
      </c>
      <c r="C221" s="3766" t="s">
        <v>3023</v>
      </c>
      <c r="D221" s="3391" t="s">
        <v>200</v>
      </c>
      <c r="E221" s="3391">
        <v>45557</v>
      </c>
      <c r="F221" s="3391">
        <f t="shared" si="63"/>
        <v>45587</v>
      </c>
      <c r="G221" s="2889">
        <f t="shared" si="64"/>
        <v>45592</v>
      </c>
      <c r="H221" s="1063">
        <v>45918</v>
      </c>
      <c r="I221" s="1063">
        <f t="shared" si="65"/>
        <v>45919</v>
      </c>
      <c r="K221" s="686"/>
      <c r="L221" s="686"/>
    </row>
    <row r="222" spans="1:12" s="14" customFormat="1" ht="20.25" hidden="1" thickTop="1">
      <c r="A222" s="398"/>
      <c r="B222" s="3345" t="s">
        <v>2168</v>
      </c>
      <c r="C222" s="1464" t="s">
        <v>3024</v>
      </c>
      <c r="D222" s="775" t="s">
        <v>3025</v>
      </c>
      <c r="E222" s="775">
        <v>45565</v>
      </c>
      <c r="F222" s="775">
        <f t="shared" si="63"/>
        <v>45595</v>
      </c>
      <c r="G222" s="2889">
        <f t="shared" si="64"/>
        <v>45600</v>
      </c>
      <c r="H222" s="1063">
        <v>45925</v>
      </c>
      <c r="I222" s="1063">
        <f t="shared" si="65"/>
        <v>45926</v>
      </c>
      <c r="K222" s="686"/>
      <c r="L222" s="686"/>
    </row>
    <row r="223" spans="1:12" s="14" customFormat="1" ht="19.5" hidden="1">
      <c r="A223" s="398"/>
      <c r="B223" s="3345" t="s">
        <v>2171</v>
      </c>
      <c r="C223" s="3344" t="s">
        <v>3026</v>
      </c>
      <c r="D223" s="3339" t="s">
        <v>3027</v>
      </c>
      <c r="E223" s="3339">
        <v>45576</v>
      </c>
      <c r="F223" s="3339">
        <f t="shared" ref="F223" si="66">E223+30</f>
        <v>45606</v>
      </c>
      <c r="G223" s="2889">
        <f t="shared" ref="G223" si="67">E223+35</f>
        <v>45611</v>
      </c>
      <c r="H223" s="1063">
        <v>45932</v>
      </c>
      <c r="I223" s="1063">
        <f t="shared" ref="I223" si="68">H223+1</f>
        <v>45933</v>
      </c>
      <c r="K223" s="686"/>
      <c r="L223" s="686"/>
    </row>
    <row r="224" spans="1:12" s="14" customFormat="1" ht="19.5" hidden="1">
      <c r="A224" s="398"/>
      <c r="B224" s="3345" t="s">
        <v>2174</v>
      </c>
      <c r="C224" s="3344" t="s">
        <v>3009</v>
      </c>
      <c r="D224" s="3339" t="s">
        <v>3028</v>
      </c>
      <c r="E224" s="3339">
        <v>45574</v>
      </c>
      <c r="F224" s="3339">
        <f t="shared" ref="F224:F228" si="69">E224+30</f>
        <v>45604</v>
      </c>
      <c r="G224" s="2889">
        <f t="shared" ref="G224:G228" si="70">E224+35</f>
        <v>45609</v>
      </c>
      <c r="H224" s="1063">
        <v>45939</v>
      </c>
      <c r="I224" s="1063">
        <f t="shared" ref="I224:I228" si="71">H224+1</f>
        <v>45940</v>
      </c>
      <c r="K224" s="686"/>
      <c r="L224" s="686"/>
    </row>
    <row r="225" spans="1:13" s="14" customFormat="1" ht="19.5" hidden="1">
      <c r="A225" s="398"/>
      <c r="B225" s="3345" t="s">
        <v>2177</v>
      </c>
      <c r="C225" s="3342" t="s">
        <v>404</v>
      </c>
      <c r="D225" s="3733" t="s">
        <v>3029</v>
      </c>
      <c r="E225" s="2889">
        <v>45546</v>
      </c>
      <c r="F225" s="2889">
        <f>E225+30</f>
        <v>45576</v>
      </c>
      <c r="G225" s="2889">
        <f t="shared" si="70"/>
        <v>45581</v>
      </c>
      <c r="H225" s="1063">
        <v>45946</v>
      </c>
      <c r="I225" s="1063">
        <f t="shared" si="71"/>
        <v>45947</v>
      </c>
      <c r="K225" s="686"/>
      <c r="L225" s="686"/>
    </row>
    <row r="226" spans="1:13" s="14" customFormat="1" ht="19.5" hidden="1">
      <c r="A226" s="398"/>
      <c r="B226" s="3345" t="s">
        <v>2180</v>
      </c>
      <c r="C226" s="3344" t="s">
        <v>2997</v>
      </c>
      <c r="D226" s="3339" t="s">
        <v>2850</v>
      </c>
      <c r="E226" s="3339">
        <v>45590</v>
      </c>
      <c r="F226" s="3339">
        <f t="shared" si="69"/>
        <v>45620</v>
      </c>
      <c r="G226" s="2889">
        <f t="shared" si="70"/>
        <v>45625</v>
      </c>
      <c r="H226" s="1063">
        <v>45953</v>
      </c>
      <c r="I226" s="1063">
        <f t="shared" si="71"/>
        <v>45954</v>
      </c>
      <c r="K226" s="686"/>
      <c r="L226" s="686"/>
    </row>
    <row r="227" spans="1:13" s="14" customFormat="1" ht="20.25" thickTop="1">
      <c r="A227" s="398"/>
      <c r="B227" s="3345" t="s">
        <v>2183</v>
      </c>
      <c r="C227" s="3344" t="s">
        <v>3000</v>
      </c>
      <c r="D227" s="3339" t="s">
        <v>3030</v>
      </c>
      <c r="E227" s="3339">
        <v>45967</v>
      </c>
      <c r="F227" s="3339">
        <f t="shared" si="69"/>
        <v>45997</v>
      </c>
      <c r="G227" s="2889">
        <f t="shared" si="70"/>
        <v>46002</v>
      </c>
      <c r="H227" s="1063">
        <v>45960</v>
      </c>
      <c r="I227" s="1063">
        <f t="shared" si="71"/>
        <v>45961</v>
      </c>
      <c r="K227" s="686"/>
      <c r="L227" s="686"/>
    </row>
    <row r="228" spans="1:13" s="14" customFormat="1" ht="19.5">
      <c r="A228" s="398"/>
      <c r="B228" s="3345" t="s">
        <v>2186</v>
      </c>
      <c r="C228" s="3390" t="s">
        <v>3031</v>
      </c>
      <c r="D228" s="3391" t="s">
        <v>3032</v>
      </c>
      <c r="E228" s="3391">
        <v>45973</v>
      </c>
      <c r="F228" s="3391">
        <f t="shared" si="69"/>
        <v>46003</v>
      </c>
      <c r="G228" s="2889">
        <f t="shared" si="70"/>
        <v>46008</v>
      </c>
      <c r="H228" s="1063">
        <v>45967</v>
      </c>
      <c r="I228" s="1063">
        <f t="shared" si="71"/>
        <v>45968</v>
      </c>
      <c r="K228" s="686"/>
      <c r="L228" s="686"/>
    </row>
    <row r="229" spans="1:13" s="14" customFormat="1" ht="19.5">
      <c r="A229" s="398"/>
      <c r="B229" s="3345" t="s">
        <v>2189</v>
      </c>
      <c r="C229" s="3390" t="s">
        <v>3033</v>
      </c>
      <c r="D229" s="3391" t="s">
        <v>121</v>
      </c>
      <c r="E229" s="3391">
        <v>45976</v>
      </c>
      <c r="F229" s="3391">
        <f t="shared" ref="F229:F236" si="72">E229+30</f>
        <v>46006</v>
      </c>
      <c r="G229" s="2889">
        <f t="shared" ref="G229:G236" si="73">E229+35</f>
        <v>46011</v>
      </c>
      <c r="H229" s="1063">
        <v>45974</v>
      </c>
      <c r="I229" s="1063">
        <f t="shared" ref="I229:I236" si="74">H229+1</f>
        <v>45975</v>
      </c>
      <c r="K229" s="686"/>
      <c r="L229" s="686"/>
    </row>
    <row r="230" spans="1:13" s="14" customFormat="1" ht="19.5">
      <c r="A230" s="398"/>
      <c r="B230" s="3345" t="s">
        <v>2341</v>
      </c>
      <c r="C230" s="3390" t="s">
        <v>3034</v>
      </c>
      <c r="D230" s="3391" t="s">
        <v>3035</v>
      </c>
      <c r="E230" s="3391">
        <v>45617</v>
      </c>
      <c r="F230" s="3391">
        <f t="shared" si="72"/>
        <v>45647</v>
      </c>
      <c r="G230" s="2889">
        <f t="shared" si="73"/>
        <v>45652</v>
      </c>
      <c r="H230" s="1063">
        <v>45981</v>
      </c>
      <c r="I230" s="1063">
        <f t="shared" si="74"/>
        <v>45982</v>
      </c>
      <c r="K230" s="686"/>
      <c r="L230" s="686"/>
    </row>
    <row r="231" spans="1:13" s="14" customFormat="1" ht="19.5">
      <c r="A231" s="398"/>
      <c r="B231" s="3345" t="s">
        <v>3036</v>
      </c>
      <c r="C231" s="3698" t="s">
        <v>404</v>
      </c>
      <c r="D231" s="3699" t="s">
        <v>2337</v>
      </c>
      <c r="E231" s="2889">
        <v>45623</v>
      </c>
      <c r="F231" s="2889">
        <f t="shared" si="72"/>
        <v>45653</v>
      </c>
      <c r="G231" s="2889">
        <f t="shared" si="73"/>
        <v>45658</v>
      </c>
      <c r="H231" s="1063">
        <v>45988</v>
      </c>
      <c r="I231" s="1063">
        <f t="shared" si="74"/>
        <v>45989</v>
      </c>
      <c r="K231" s="686"/>
      <c r="L231" s="686"/>
    </row>
    <row r="232" spans="1:13" s="14" customFormat="1" ht="19.5">
      <c r="A232" s="398"/>
      <c r="B232" s="684">
        <v>49</v>
      </c>
      <c r="C232" s="3344" t="s">
        <v>3037</v>
      </c>
      <c r="D232" s="3339" t="s">
        <v>220</v>
      </c>
      <c r="E232" s="3339">
        <v>45630</v>
      </c>
      <c r="F232" s="3339">
        <f t="shared" si="72"/>
        <v>45660</v>
      </c>
      <c r="G232" s="2889">
        <f t="shared" si="73"/>
        <v>45665</v>
      </c>
      <c r="H232" s="1063">
        <v>45995</v>
      </c>
      <c r="I232" s="1063">
        <f t="shared" si="74"/>
        <v>45996</v>
      </c>
      <c r="K232" s="686"/>
      <c r="L232" s="686"/>
    </row>
    <row r="233" spans="1:13" s="14" customFormat="1" ht="19.5">
      <c r="A233" s="398"/>
      <c r="B233" s="684">
        <v>50</v>
      </c>
      <c r="C233" s="3344" t="s">
        <v>2988</v>
      </c>
      <c r="D233" s="3339" t="s">
        <v>3013</v>
      </c>
      <c r="E233" s="3339">
        <v>45637</v>
      </c>
      <c r="F233" s="3339">
        <f t="shared" si="72"/>
        <v>45667</v>
      </c>
      <c r="G233" s="2889">
        <f t="shared" si="73"/>
        <v>45672</v>
      </c>
      <c r="H233" s="1063">
        <v>46002</v>
      </c>
      <c r="I233" s="1063">
        <f t="shared" si="74"/>
        <v>46003</v>
      </c>
      <c r="K233" s="686"/>
      <c r="L233" s="686"/>
    </row>
    <row r="234" spans="1:13" s="14" customFormat="1" ht="19.5">
      <c r="A234" s="398"/>
      <c r="B234" s="684">
        <v>51</v>
      </c>
      <c r="C234" s="3344" t="s">
        <v>3038</v>
      </c>
      <c r="D234" s="3339" t="s">
        <v>217</v>
      </c>
      <c r="E234" s="3339">
        <v>45644</v>
      </c>
      <c r="F234" s="3339">
        <f t="shared" si="72"/>
        <v>45674</v>
      </c>
      <c r="G234" s="2889">
        <f t="shared" si="73"/>
        <v>45679</v>
      </c>
      <c r="H234" s="1063">
        <v>46009</v>
      </c>
      <c r="I234" s="1063">
        <f t="shared" si="74"/>
        <v>46010</v>
      </c>
      <c r="K234" s="686"/>
      <c r="L234" s="686"/>
    </row>
    <row r="235" spans="1:13" s="14" customFormat="1" ht="19.5">
      <c r="A235" s="398"/>
      <c r="B235" s="684">
        <v>52</v>
      </c>
      <c r="C235" s="3344" t="s">
        <v>2337</v>
      </c>
      <c r="D235" s="3339" t="s">
        <v>2337</v>
      </c>
      <c r="E235" s="3339">
        <v>45651</v>
      </c>
      <c r="F235" s="3339">
        <f t="shared" si="72"/>
        <v>45681</v>
      </c>
      <c r="G235" s="2889">
        <f t="shared" si="73"/>
        <v>45686</v>
      </c>
      <c r="H235" s="1063">
        <v>46016</v>
      </c>
      <c r="I235" s="1063">
        <f t="shared" si="74"/>
        <v>46017</v>
      </c>
      <c r="K235" s="686"/>
      <c r="L235" s="686"/>
    </row>
    <row r="236" spans="1:13" s="14" customFormat="1" ht="19.5">
      <c r="A236" s="398"/>
      <c r="B236" s="684">
        <v>1</v>
      </c>
      <c r="C236" s="1464" t="s">
        <v>9340</v>
      </c>
      <c r="D236" s="775" t="s">
        <v>240</v>
      </c>
      <c r="E236" s="775">
        <v>46023</v>
      </c>
      <c r="F236" s="775">
        <f t="shared" si="72"/>
        <v>46053</v>
      </c>
      <c r="G236" s="2889">
        <f t="shared" si="73"/>
        <v>46058</v>
      </c>
      <c r="H236" s="1063">
        <v>45658</v>
      </c>
      <c r="I236" s="1063">
        <f t="shared" si="74"/>
        <v>45659</v>
      </c>
      <c r="K236" s="686"/>
      <c r="L236" s="686"/>
    </row>
    <row r="237" spans="1:13" s="14" customFormat="1" ht="19.5">
      <c r="A237" s="398"/>
      <c r="B237" s="398"/>
      <c r="C237" s="685"/>
      <c r="D237" s="400"/>
      <c r="E237" s="400"/>
      <c r="F237" s="400"/>
      <c r="G237" s="400"/>
      <c r="H237" s="1063"/>
      <c r="I237" s="1063"/>
      <c r="K237" s="686"/>
      <c r="L237" s="686"/>
    </row>
    <row r="238" spans="1:13" s="14" customFormat="1" ht="19.5">
      <c r="A238" s="684"/>
      <c r="B238" s="684"/>
      <c r="C238" s="49" t="s">
        <v>609</v>
      </c>
      <c r="D238" s="686"/>
      <c r="E238" s="686"/>
      <c r="F238" s="686"/>
      <c r="G238" s="685"/>
      <c r="H238" s="687"/>
      <c r="I238" s="686"/>
      <c r="J238" s="686"/>
      <c r="K238" s="686"/>
      <c r="L238" s="686"/>
      <c r="M238" s="686"/>
    </row>
    <row r="239" spans="1:13" s="30" customFormat="1" ht="16.5" customHeight="1">
      <c r="A239" s="689"/>
      <c r="B239" s="3348"/>
      <c r="C239" s="23"/>
      <c r="D239"/>
      <c r="E239"/>
      <c r="F239" s="28"/>
      <c r="G239"/>
      <c r="H239"/>
      <c r="I239" s="20"/>
      <c r="J239"/>
      <c r="K239"/>
      <c r="L239" s="24"/>
      <c r="M239"/>
    </row>
    <row r="240" spans="1:13" s="29" customFormat="1" ht="14.25">
      <c r="A240" s="689"/>
      <c r="B240" s="3348"/>
      <c r="C240" s="26" t="s">
        <v>0</v>
      </c>
      <c r="D240" s="27"/>
      <c r="E240" s="1073" t="s">
        <v>2209</v>
      </c>
      <c r="F240" s="23"/>
      <c r="G240" s="23" t="s">
        <v>35</v>
      </c>
      <c r="H240" s="23"/>
      <c r="I240" s="27"/>
      <c r="J240" s="27"/>
      <c r="K240" s="23" t="s">
        <v>60</v>
      </c>
      <c r="L240" s="23" t="str">
        <f>'HOW TO-&gt;'!$B$136</f>
        <v>6011 2413</v>
      </c>
      <c r="M240" s="23"/>
    </row>
    <row r="241" spans="1:13" s="29" customFormat="1" ht="14.25">
      <c r="A241" s="690"/>
      <c r="B241" s="3349"/>
      <c r="C241" s="31" t="s">
        <v>1</v>
      </c>
      <c r="D241" s="27"/>
      <c r="E241" s="226" t="s">
        <v>610</v>
      </c>
      <c r="F241" s="23"/>
      <c r="G241" s="27" t="s">
        <v>611</v>
      </c>
      <c r="H241" s="27"/>
      <c r="I241" s="226" t="s">
        <v>38</v>
      </c>
      <c r="J241" s="27"/>
      <c r="K241" s="27" t="s">
        <v>62</v>
      </c>
      <c r="L241" s="27"/>
      <c r="M241" s="227" t="s">
        <v>63</v>
      </c>
    </row>
    <row r="242" spans="1:13" s="29" customFormat="1" ht="14.25">
      <c r="A242" s="689"/>
      <c r="B242" s="3348"/>
      <c r="C242" s="31"/>
      <c r="D242" s="27"/>
      <c r="E242" s="226"/>
      <c r="F242" s="5"/>
      <c r="G242" s="27"/>
      <c r="H242" s="27"/>
      <c r="I242" s="226"/>
      <c r="J242" s="27"/>
      <c r="K242" s="27" t="str">
        <f>'HOW TO-&gt;'!$A$138</f>
        <v>PERMIT</v>
      </c>
      <c r="L242" s="27"/>
      <c r="M242" s="3051" t="str">
        <f>'HOW TO-&gt;'!$C$138</f>
        <v>SG094-SinPermit@msc.com</v>
      </c>
    </row>
    <row r="243" spans="1:13" s="29" customFormat="1" ht="14.25">
      <c r="A243" s="689"/>
      <c r="B243" s="3348"/>
      <c r="C243" s="320">
        <f>'HOW TO-&gt;'!$A$105</f>
        <v>0</v>
      </c>
      <c r="D243" s="320">
        <f>'HOW TO-&gt;'!$B$105</f>
        <v>0</v>
      </c>
      <c r="E243" s="4">
        <f>'HOW TO-&gt;'!$C$105</f>
        <v>0</v>
      </c>
      <c r="F243" s="5"/>
      <c r="G243" s="320" t="str">
        <f>'HOW TO-&gt;'!$A$124</f>
        <v>ROBERT CHIA</v>
      </c>
      <c r="H243" s="320" t="str">
        <f>'HOW TO-&gt;'!$B$124</f>
        <v>6011 0564</v>
      </c>
      <c r="I243" s="4" t="str">
        <f>'HOW TO-&gt;'!$C$124</f>
        <v>robert.chia@msc.com</v>
      </c>
      <c r="J243" s="5"/>
      <c r="K243" s="320" t="str">
        <f>'HOW TO-&gt;'!$A$139</f>
        <v>RAYNAR ANG</v>
      </c>
      <c r="L243" s="320" t="str">
        <f>'HOW TO-&gt;'!$B$139</f>
        <v>6011 2358</v>
      </c>
      <c r="M243" s="4" t="str">
        <f>'HOW TO-&gt;'!$C$139</f>
        <v>raynar.ang@msc.com</v>
      </c>
    </row>
    <row r="244" spans="1:13" s="29" customFormat="1" ht="14.25">
      <c r="A244" s="689"/>
      <c r="B244" s="3348"/>
      <c r="C244" s="320" t="str">
        <f>'HOW TO-&gt;'!$A$106</f>
        <v>NATALIE LEW</v>
      </c>
      <c r="D244" s="320" t="str">
        <f>'HOW TO-&gt;'!$B$106</f>
        <v>6011 2399</v>
      </c>
      <c r="E244" s="4" t="str">
        <f>'HOW TO-&gt;'!$C$106</f>
        <v>natalie.lew@msc.com</v>
      </c>
      <c r="F244" s="5"/>
      <c r="G244" s="320" t="str">
        <f>'HOW TO-&gt;'!$A$125</f>
        <v>S. Y. LIEW</v>
      </c>
      <c r="H244" s="320" t="str">
        <f>'HOW TO-&gt;'!$B$125</f>
        <v>6011 2348</v>
      </c>
      <c r="I244" s="4" t="str">
        <f>'HOW TO-&gt;'!$C$125</f>
        <v>seoyi.liew@msc.com</v>
      </c>
      <c r="J244" s="5"/>
      <c r="K244" s="320" t="str">
        <f>'HOW TO-&gt;'!$A$140</f>
        <v>KAI SIANG</v>
      </c>
      <c r="L244" s="320" t="str">
        <f>'HOW TO-&gt;'!$B$140</f>
        <v>6011 2356</v>
      </c>
      <c r="M244" s="4" t="str">
        <f>'HOW TO-&gt;'!$C$140</f>
        <v>kaisiang.lim@msc.com</v>
      </c>
    </row>
    <row r="245" spans="1:13" s="29" customFormat="1" ht="14.25">
      <c r="B245" s="57"/>
      <c r="C245" s="320" t="str">
        <f>'HOW TO-&gt;'!$A$107</f>
        <v>PHOEBE HUANG</v>
      </c>
      <c r="D245" s="320" t="str">
        <f>'HOW TO-&gt;'!$B$107</f>
        <v>6011 0562</v>
      </c>
      <c r="E245" s="4" t="str">
        <f>'HOW TO-&gt;'!$C$107</f>
        <v>phoebe.huang@msc.com</v>
      </c>
      <c r="F245" s="5"/>
      <c r="G245" s="320" t="str">
        <f>'HOW TO-&gt;'!$A$126</f>
        <v>SHARON KOH</v>
      </c>
      <c r="H245" s="320" t="str">
        <f>'HOW TO-&gt;'!$B$126</f>
        <v>6011 2349</v>
      </c>
      <c r="I245" s="4" t="str">
        <f>'HOW TO-&gt;'!$C$126</f>
        <v>sharon.koh@msc.com</v>
      </c>
      <c r="J245" s="5"/>
      <c r="K245" s="320" t="str">
        <f>'HOW TO-&gt;'!$A$141</f>
        <v>DEWI</v>
      </c>
      <c r="L245" s="320" t="str">
        <f>'HOW TO-&gt;'!$B$141</f>
        <v>6011 2354</v>
      </c>
      <c r="M245" s="4" t="str">
        <f>'HOW TO-&gt;'!$C$141</f>
        <v>dewi.ratnah@msc.com</v>
      </c>
    </row>
    <row r="246" spans="1:13" s="29" customFormat="1" ht="14.25">
      <c r="B246" s="57"/>
      <c r="C246" s="320" t="str">
        <f>'HOW TO-&gt;'!$A$108</f>
        <v>SHERWIN LIM</v>
      </c>
      <c r="D246" s="320" t="str">
        <f>'HOW TO-&gt;'!$B$108</f>
        <v>6011 2395</v>
      </c>
      <c r="E246" s="4" t="str">
        <f>'HOW TO-&gt;'!$C$108</f>
        <v>sherwin.lim@msc.com</v>
      </c>
      <c r="F246" s="5"/>
      <c r="G246" s="320" t="str">
        <f>'HOW TO-&gt;'!$A$127</f>
        <v>ANGELIA LAU</v>
      </c>
      <c r="H246" s="320" t="str">
        <f>'HOW TO-&gt;'!$B$127</f>
        <v>6011 2346</v>
      </c>
      <c r="I246" s="4" t="str">
        <f>'HOW TO-&gt;'!$C$127</f>
        <v>angelia.lau@msc.com</v>
      </c>
      <c r="J246" s="5"/>
      <c r="K246" s="320" t="str">
        <f>'HOW TO-&gt;'!$A$142</f>
        <v>YU TING</v>
      </c>
      <c r="L246" s="320" t="str">
        <f>'HOW TO-&gt;'!$B$142</f>
        <v>6011 2359</v>
      </c>
      <c r="M246" s="4" t="str">
        <f>'HOW TO-&gt;'!$C$142</f>
        <v>yuting.luo@msc.com</v>
      </c>
    </row>
    <row r="247" spans="1:13" s="29" customFormat="1" ht="14.25">
      <c r="B247" s="57"/>
      <c r="C247" s="320" t="str">
        <f>'HOW TO-&gt;'!$A$109</f>
        <v>CHOK KAR HEE</v>
      </c>
      <c r="D247" s="320" t="str">
        <f>'HOW TO-&gt;'!$B$109</f>
        <v>6011 2397</v>
      </c>
      <c r="E247" s="4" t="str">
        <f>'HOW TO-&gt;'!$C$109</f>
        <v>karhee.chok@msc.com</v>
      </c>
      <c r="F247" s="5"/>
      <c r="G247" s="320" t="str">
        <f>'HOW TO-&gt;'!$A$128</f>
        <v>NOOR AFNINDAH</v>
      </c>
      <c r="H247" s="320" t="str">
        <f>'HOW TO-&gt;'!$B$128</f>
        <v>6011 2347</v>
      </c>
      <c r="I247" s="4" t="str">
        <f>'HOW TO-&gt;'!$C$128</f>
        <v>noor.afnindah@msc.com</v>
      </c>
      <c r="J247" s="5"/>
      <c r="K247" s="320" t="str">
        <f>'HOW TO-&gt;'!$A$143</f>
        <v>SHAN SHAN</v>
      </c>
      <c r="L247" s="320" t="str">
        <f>'HOW TO-&gt;'!$B$143</f>
        <v>6011 2353</v>
      </c>
      <c r="M247" s="4" t="str">
        <f>'HOW TO-&gt;'!$C$143</f>
        <v>shanshan.chin@msc.com</v>
      </c>
    </row>
    <row r="248" spans="1:13" s="29" customFormat="1" ht="14.25">
      <c r="B248" s="57"/>
      <c r="C248" s="320" t="str">
        <f>'HOW TO-&gt;'!$A$110</f>
        <v>LEWIS SOH</v>
      </c>
      <c r="D248" s="320" t="str">
        <f>'HOW TO-&gt;'!$B$110</f>
        <v>6011 7905</v>
      </c>
      <c r="E248" s="4" t="str">
        <f>'HOW TO-&gt;'!$C$110</f>
        <v>lewis.soh@msc.com</v>
      </c>
      <c r="F248" s="5"/>
      <c r="G248" s="320" t="str">
        <f>'HOW TO-&gt;'!$A$129</f>
        <v>NG CHING WEI</v>
      </c>
      <c r="H248" s="320" t="str">
        <f>'HOW TO-&gt;'!$B$129</f>
        <v>6011 2404</v>
      </c>
      <c r="I248" s="4" t="str">
        <f>'HOW TO-&gt;'!$C$129</f>
        <v>chingwei.ng@msc.com</v>
      </c>
      <c r="J248" s="5"/>
      <c r="K248" s="320" t="str">
        <f>'HOW TO-&gt;'!$A$144</f>
        <v>EUNICE</v>
      </c>
      <c r="L248" s="320" t="str">
        <f>'HOW TO-&gt;'!$B$144</f>
        <v>6011 2355</v>
      </c>
      <c r="M248" s="4" t="str">
        <f>'HOW TO-&gt;'!$C$144</f>
        <v>eunice.chan@msc.com</v>
      </c>
    </row>
    <row r="249" spans="1:13" s="29" customFormat="1" ht="14.25">
      <c r="B249" s="57"/>
      <c r="C249" s="320" t="str">
        <f>'HOW TO-&gt;'!$A$111</f>
        <v xml:space="preserve">MELVIN TAN </v>
      </c>
      <c r="D249" s="320" t="str">
        <f>'HOW TO-&gt;'!$B$111</f>
        <v>6011 0561</v>
      </c>
      <c r="E249" s="4" t="str">
        <f>'HOW TO-&gt;'!$C$111</f>
        <v>melvin.tan@msc.com</v>
      </c>
      <c r="F249" s="5"/>
      <c r="G249" s="320" t="str">
        <f>'HOW TO-&gt;'!$A$130</f>
        <v>ZOEY ONG</v>
      </c>
      <c r="H249" s="320">
        <f>'HOW TO-&gt;'!$B$130</f>
        <v>0</v>
      </c>
      <c r="I249" s="4" t="str">
        <f>'HOW TO-&gt;'!$C$130</f>
        <v>zoey.ong@msc.com</v>
      </c>
      <c r="J249" s="5"/>
      <c r="K249" s="320" t="str">
        <f>'HOW TO-&gt;'!$A$145</f>
        <v>HAZEL</v>
      </c>
      <c r="L249" s="320" t="str">
        <f>'HOW TO-&gt;'!$B$145</f>
        <v>6011 2435</v>
      </c>
      <c r="M249" s="4" t="str">
        <f>'HOW TO-&gt;'!$C$145</f>
        <v>hazel.toh@msc.com</v>
      </c>
    </row>
    <row r="250" spans="1:13" s="29" customFormat="1" ht="14.25">
      <c r="B250" s="57"/>
      <c r="C250" s="320" t="str">
        <f>'HOW TO-&gt;'!$A$112</f>
        <v>SUE ANN SOON</v>
      </c>
      <c r="D250" s="320" t="str">
        <f>'HOW TO-&gt;'!$B$112</f>
        <v>6011 2327</v>
      </c>
      <c r="E250" s="4" t="str">
        <f>'HOW TO-&gt;'!$C$112</f>
        <v>sueann.soon@msc.com</v>
      </c>
      <c r="F250" s="5"/>
      <c r="G250" s="320" t="str">
        <f>'HOW TO-&gt;'!$A$131</f>
        <v>.</v>
      </c>
      <c r="H250" s="320" t="str">
        <f>'HOW TO-&gt;'!$B$131</f>
        <v>.</v>
      </c>
      <c r="I250" s="4" t="str">
        <f>'HOW TO-&gt;'!$C$131</f>
        <v>.</v>
      </c>
      <c r="J250" s="5"/>
      <c r="K250" s="320">
        <f>'HOW TO-&gt;'!$A$146</f>
        <v>0</v>
      </c>
      <c r="L250" s="320">
        <f>'HOW TO-&gt;'!$B$146</f>
        <v>0</v>
      </c>
      <c r="M250" s="4">
        <f>'HOW TO-&gt;'!$C$146</f>
        <v>0</v>
      </c>
    </row>
    <row r="251" spans="1:13">
      <c r="C251" s="320" t="str">
        <f>'HOW TO-&gt;'!$A$113</f>
        <v>LAWRENCE ANG (CROSS-TRADE)</v>
      </c>
      <c r="D251" s="320" t="str">
        <f>'HOW TO-&gt;'!$B$113</f>
        <v>6011 2400</v>
      </c>
      <c r="E251" s="4" t="str">
        <f>'HOW TO-&gt;'!$C$113</f>
        <v>lawrence.ang@msc.com</v>
      </c>
      <c r="G251" s="320">
        <f>'HOW TO-&gt;'!$A$132</f>
        <v>0</v>
      </c>
      <c r="H251" s="320">
        <f>'HOW TO-&gt;'!$B$132</f>
        <v>0</v>
      </c>
      <c r="I251" s="4">
        <f>'HOW TO-&gt;'!$C$132</f>
        <v>0</v>
      </c>
      <c r="J251" s="5"/>
      <c r="K251" s="320">
        <f>'HOW TO-&gt;'!$A$147</f>
        <v>0</v>
      </c>
      <c r="L251" s="320">
        <f>'HOW TO-&gt;'!$B$147</f>
        <v>0</v>
      </c>
      <c r="M251" s="4">
        <f>'HOW TO-&gt;'!$C$147</f>
        <v>0</v>
      </c>
    </row>
    <row r="252" spans="1:13">
      <c r="C252" s="320" t="str">
        <f>'HOW TO-&gt;'!$A$114</f>
        <v>DARIUS ONG</v>
      </c>
      <c r="D252" s="320" t="str">
        <f>'HOW TO-&gt;'!$B$114</f>
        <v>6011 2396</v>
      </c>
      <c r="E252" s="4" t="str">
        <f>'HOW TO-&gt;'!$C$114</f>
        <v>darius.ong@msc.com</v>
      </c>
      <c r="H252" s="11"/>
      <c r="I252" s="227"/>
      <c r="K252" s="320">
        <f>'HOW TO-&gt;'!$A$148</f>
        <v>0</v>
      </c>
      <c r="L252" s="320">
        <f>'HOW TO-&gt;'!$B$148</f>
        <v>0</v>
      </c>
      <c r="M252" s="4">
        <f>'HOW TO-&gt;'!$C$148</f>
        <v>0</v>
      </c>
    </row>
    <row r="253" spans="1:13">
      <c r="C253" s="320" t="str">
        <f>'HOW TO-&gt;'!$A$115</f>
        <v>YURIKO KHOO</v>
      </c>
      <c r="D253" s="320" t="str">
        <f>'HOW TO-&gt;'!$B$115</f>
        <v>6011 2402</v>
      </c>
      <c r="E253" s="4" t="str">
        <f>'HOW TO-&gt;'!$C$115</f>
        <v>yuriko.k@msc.com</v>
      </c>
      <c r="H253" s="11"/>
      <c r="I253" s="11"/>
      <c r="J253" s="227"/>
      <c r="K253" s="320"/>
      <c r="L253" s="320"/>
      <c r="M253" s="4"/>
    </row>
    <row r="254" spans="1:13">
      <c r="C254" s="320" t="str">
        <f>'HOW TO-&gt;'!$A$116</f>
        <v>VICKY ZHU</v>
      </c>
      <c r="D254" s="320" t="str">
        <f>'HOW TO-&gt;'!$B$116</f>
        <v>6011 7900</v>
      </c>
      <c r="E254" s="4" t="str">
        <f>'HOW TO-&gt;'!$C$116</f>
        <v>vicky.zhu@msc.com</v>
      </c>
    </row>
    <row r="256" spans="1:13">
      <c r="C256" s="320" t="str">
        <f>'HOW TO-&gt;'!$A$119</f>
        <v xml:space="preserve">MAIN LINE  </v>
      </c>
      <c r="D256" s="320" t="str">
        <f>'HOW TO-&gt;'!$B$119</f>
        <v>6011 2424</v>
      </c>
      <c r="E256" s="4">
        <f>'HOW TO-&gt;'!$C$119</f>
        <v>0</v>
      </c>
    </row>
    <row r="257" spans="3:5">
      <c r="C257" s="34">
        <f>'HOW TO-&gt;'!$A$120</f>
        <v>0</v>
      </c>
      <c r="D257" s="34">
        <f>'HOW TO-&gt;'!$B$120</f>
        <v>0</v>
      </c>
      <c r="E257"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9" type="noConversion"/>
  <hyperlinks>
    <hyperlink ref="I241" display="custsvc@msca.com.sg" xr:uid="{211CCD56-7141-409B-A25B-656FF329E6B4}"/>
    <hyperlink ref="M241" display="sinexp@msca.com.sg" xr:uid="{5E73880C-AA8E-4744-A02D-B3304D872F67}"/>
    <hyperlink ref="E240" r:id="rId6" xr:uid="{DB4CB85C-3359-414B-9672-E1DC88BD9319}"/>
    <hyperlink ref="E241"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368206e938d7575d5a4386a18ebb8d76">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9cbb6b6160ef7272eb631d64f41bcc4f"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6FAFA13F-0B6C-4880-ACA3-F9E9BFA0CC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2006/documentManagement/types"/>
    <ds:schemaRef ds:uri="535b0945-f78d-45f4-960f-e8ba22bdeae1"/>
    <ds:schemaRef ds:uri="http://purl.org/dc/dcmitype/"/>
    <ds:schemaRef ds:uri="dc967d59-c0d0-4bb8-a8eb-088d0cd25af8"/>
    <ds:schemaRef ds:uri="http://schemas.microsoft.com/office/2006/metadata/properties"/>
    <ds:schemaRef ds:uri="http://purl.org/dc/terms/"/>
    <ds:schemaRef ds:uri="http://www.w3.org/XML/1998/namespace"/>
    <ds:schemaRef ds:uri="http://purl.org/dc/elements/1.1/"/>
    <ds:schemaRef ds:uri="http://schemas.openxmlformats.org/package/2006/metadata/core-properties"/>
    <ds:schemaRef ds:uri="http://schemas.microsoft.com/office/infopath/2007/PartnerControl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PANDA</vt:lpstr>
      <vt:lpstr>WALLABY</vt:lpstr>
      <vt:lpstr>MAPLE</vt:lpstr>
      <vt:lpstr>ORIENT</vt:lpstr>
      <vt:lpstr>RSEAXL</vt:lpstr>
      <vt:lpstr>PETRA</vt:lpstr>
      <vt:lpstr>MUSTANG</vt:lpstr>
      <vt:lpstr>PELICAN</vt:lpstr>
      <vt:lpstr>AMERICA</vt:lpstr>
      <vt:lpstr>ELEPHANT</vt:lpstr>
      <vt:lpstr>LIBERTY</vt:lpstr>
      <vt:lpstr>CLANGA</vt:lpstr>
      <vt:lpstr>NEW FALCON</vt:lpstr>
      <vt:lpstr>SHIKRA</vt:lpstr>
      <vt:lpstr>AFRICA EXPRESS</vt:lpstr>
      <vt:lpstr>IROKO</vt:lpstr>
      <vt:lpstr>AUSTRALIA</vt:lpstr>
      <vt:lpstr>IPANEMA</vt:lpstr>
      <vt:lpstr>ORYX 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2025-11-19T03:14:03Z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